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2"/>
  </bookViews>
  <sheets>
    <sheet name="清掃業務（入力用）" sheetId="1" r:id="rId1"/>
    <sheet name="清掃業務 (記載例)" sheetId="2" r:id="rId2"/>
    <sheet name="警備保障業務（入力用）" sheetId="3" r:id="rId3"/>
    <sheet name="警備保障業務 (記載例)" sheetId="4" r:id="rId4"/>
  </sheets>
  <definedNames>
    <definedName name="_xlnm.Print_Area" localSheetId="3">'警備保障業務 (記載例)'!$B$1:$I$31</definedName>
    <definedName name="_xlnm.Print_Area" localSheetId="2">'警備保障業務（入力用）'!$B$1:$I$31</definedName>
    <definedName name="_xlnm.Print_Area" localSheetId="1">'清掃業務 (記載例)'!$B$1:$I$47</definedName>
    <definedName name="_xlnm.Print_Area" localSheetId="0">'清掃業務（入力用）'!$B$1:$I$47</definedName>
  </definedNames>
  <calcPr fullCalcOnLoad="1"/>
</workbook>
</file>

<file path=xl/sharedStrings.xml><?xml version="1.0" encoding="utf-8"?>
<sst xmlns="http://schemas.openxmlformats.org/spreadsheetml/2006/main" count="305" uniqueCount="92">
  <si>
    <t>(3)職員数</t>
  </si>
  <si>
    <t>(1)契約実績</t>
  </si>
  <si>
    <t>(2)自己資本額</t>
  </si>
  <si>
    <t>(7)営業年数</t>
  </si>
  <si>
    <t>記載欄</t>
  </si>
  <si>
    <t>(8)技術職員数１</t>
  </si>
  <si>
    <t>(9)技術職員数２</t>
  </si>
  <si>
    <t>数値</t>
  </si>
  <si>
    <t>審査事項</t>
  </si>
  <si>
    <t>判定</t>
  </si>
  <si>
    <t>商号又は名称</t>
  </si>
  <si>
    <t>(4)流動比率　Ｍ／Ｎ（％）</t>
  </si>
  <si>
    <t>(5)総資本経常利益率　Ｓ／Ｒ（％）</t>
  </si>
  <si>
    <t>(6)自己資本比率　Ｐ／Ｒ（％）</t>
  </si>
  <si>
    <t>　　総資本額　Ｒ</t>
  </si>
  <si>
    <t>　　自己資本額　Ｐ</t>
  </si>
  <si>
    <t>　　流動資産　Ｍ</t>
  </si>
  <si>
    <t>　　流動負債　Ｎ</t>
  </si>
  <si>
    <t>　　経常利益　Ｓ</t>
  </si>
  <si>
    <t>　ア 建築物環境衛生管理技術者</t>
  </si>
  <si>
    <t>　ウ 清掃作業監督者</t>
  </si>
  <si>
    <t>　エ ビルクリーニング技能士</t>
  </si>
  <si>
    <t>登　録　審　査　表</t>
  </si>
  <si>
    <t>千円</t>
  </si>
  <si>
    <t>人</t>
  </si>
  <si>
    <t>％</t>
  </si>
  <si>
    <t>年</t>
  </si>
  <si>
    <t>　イ 統括管理者</t>
  </si>
  <si>
    <t>　ア 警備員指導教育責任者</t>
  </si>
  <si>
    <t>　イ 機械警備業務管理者</t>
  </si>
  <si>
    <t>　ウ 施設警備業務１級検定合格警備員</t>
  </si>
  <si>
    <t>　エ 施設警備業務２級検定合格警備員</t>
  </si>
  <si>
    <t>新規・更新
の　区　分</t>
  </si>
  <si>
    <t>総　合　点　数</t>
  </si>
  <si>
    <t>　ISO9001</t>
  </si>
  <si>
    <t>　ISO14001</t>
  </si>
  <si>
    <t xml:space="preserve"> ※ 商号又は名称、新規・更新の区分、記載欄、数値及び総合点数の各欄を記載してください。</t>
  </si>
  <si>
    <t>○</t>
  </si>
  <si>
    <t>①</t>
  </si>
  <si>
    <t>更新</t>
  </si>
  <si>
    <t>○</t>
  </si>
  <si>
    <t>別紙１（その１）清掃業務</t>
  </si>
  <si>
    <t>別紙１（その２）警備保障業務</t>
  </si>
  <si>
    <t>○○清掃㈱</t>
  </si>
  <si>
    <t>記載例</t>
  </si>
  <si>
    <t>㈱○○警備保障</t>
  </si>
  <si>
    <t>数値</t>
  </si>
  <si>
    <t>判定</t>
  </si>
  <si>
    <t>　オ 空調給排水管理監督者</t>
  </si>
  <si>
    <t>　カ 貯水槽清掃作業監督者</t>
  </si>
  <si>
    <t>　キ 防除作業監督者</t>
  </si>
  <si>
    <t>　ク 空気環境測定実施者</t>
  </si>
  <si>
    <t>　ケ 空気調和用ダクト清掃作業監督者</t>
  </si>
  <si>
    <t>　サ 建築物環境衛生総合管理業</t>
  </si>
  <si>
    <t>　シ 建築物清掃業</t>
  </si>
  <si>
    <t>　ス 建築物空気環境測定業</t>
  </si>
  <si>
    <t>　セ 建築物空気調和用ダクト清掃業</t>
  </si>
  <si>
    <t>　ソ 建築物飲料水水質検査業</t>
  </si>
  <si>
    <t>　タ 建築物飲料水貯水槽清掃業</t>
  </si>
  <si>
    <t>　チ 建築物排水管清掃業</t>
  </si>
  <si>
    <t>　ツ 建築物ねずみ昆虫等防除業</t>
  </si>
  <si>
    <t>　コ 排水管清掃作業監督者</t>
  </si>
  <si>
    <t>育児休業制度に関する就業規則の定め及び労働基準監督署への届出</t>
  </si>
  <si>
    <t>「新規・更新の区分」及び各「記載欄」を入力すると、自動的に採点され、等級が表示されます。</t>
  </si>
  <si>
    <t>新規</t>
  </si>
  <si>
    <t>更新</t>
  </si>
  <si>
    <t>○</t>
  </si>
  <si>
    <t>①</t>
  </si>
  <si>
    <t>②</t>
  </si>
  <si>
    <t>③</t>
  </si>
  <si>
    <r>
      <t>(10)営業に関する登録</t>
    </r>
    <r>
      <rPr>
        <sz val="10"/>
        <color indexed="8"/>
        <rFont val="ＭＳ 明朝"/>
        <family val="1"/>
      </rPr>
      <t>（該当するものは記載欄に○を記載）</t>
    </r>
  </si>
  <si>
    <r>
      <t>(11)過去２年の従事者研修実施状況</t>
    </r>
    <r>
      <rPr>
        <sz val="10"/>
        <color indexed="8"/>
        <rFont val="ＭＳ 明朝"/>
        <family val="1"/>
      </rPr>
      <t>（該当する番号を記載）</t>
    </r>
    <r>
      <rPr>
        <sz val="11"/>
        <color indexed="8"/>
        <rFont val="ＭＳ 明朝"/>
        <family val="1"/>
      </rPr>
      <t xml:space="preserve">
　　①毎年１回以上実施、②１回実施、③実施なし</t>
    </r>
  </si>
  <si>
    <r>
      <t>(12)雇用障がい者数</t>
    </r>
    <r>
      <rPr>
        <sz val="9"/>
        <color indexed="8"/>
        <rFont val="ＭＳ 明朝"/>
        <family val="1"/>
      </rPr>
      <t>（法定雇用義務がある場合は超えている人数）</t>
    </r>
  </si>
  <si>
    <r>
      <t>(13)ＩＳＯ取得
　　</t>
    </r>
    <r>
      <rPr>
        <sz val="10"/>
        <color indexed="8"/>
        <rFont val="ＭＳ 明朝"/>
        <family val="1"/>
      </rPr>
      <t>（該当するものは記載欄に○を記載）</t>
    </r>
  </si>
  <si>
    <r>
      <t>(1)契約実績　</t>
    </r>
    <r>
      <rPr>
        <b/>
        <sz val="11"/>
        <color indexed="10"/>
        <rFont val="ＭＳ 明朝"/>
        <family val="1"/>
      </rPr>
      <t>様式第5号に記載した年間平均高を転記</t>
    </r>
  </si>
  <si>
    <r>
      <t>(2)自己資本額　</t>
    </r>
    <r>
      <rPr>
        <b/>
        <sz val="11"/>
        <color indexed="10"/>
        <rFont val="ＭＳ 明朝"/>
        <family val="1"/>
      </rPr>
      <t>様式第5号から転記</t>
    </r>
  </si>
  <si>
    <r>
      <t>(3)職員数　</t>
    </r>
    <r>
      <rPr>
        <b/>
        <sz val="8"/>
        <color indexed="10"/>
        <rFont val="ＭＳ 明朝"/>
        <family val="1"/>
      </rPr>
      <t>様式第5号の常用職員の社会保険加入の「ロ－イ」を転記</t>
    </r>
  </si>
  <si>
    <r>
      <t>　　流動資産　Ｍ　</t>
    </r>
    <r>
      <rPr>
        <b/>
        <sz val="11"/>
        <color indexed="10"/>
        <rFont val="ＭＳ 明朝"/>
        <family val="1"/>
      </rPr>
      <t>様式第5号から転記</t>
    </r>
  </si>
  <si>
    <r>
      <t>　　流動負債　Ｎ　</t>
    </r>
    <r>
      <rPr>
        <b/>
        <sz val="11"/>
        <color indexed="10"/>
        <rFont val="ＭＳ 明朝"/>
        <family val="1"/>
      </rPr>
      <t>様式第5号から転記</t>
    </r>
  </si>
  <si>
    <r>
      <t>　　経常利益　Ｓ　</t>
    </r>
    <r>
      <rPr>
        <b/>
        <sz val="11"/>
        <color indexed="10"/>
        <rFont val="ＭＳ 明朝"/>
        <family val="1"/>
      </rPr>
      <t>様式第5号から転記</t>
    </r>
  </si>
  <si>
    <r>
      <t>　　総資本額　Ｒ　</t>
    </r>
    <r>
      <rPr>
        <b/>
        <sz val="11"/>
        <color indexed="10"/>
        <rFont val="ＭＳ 明朝"/>
        <family val="1"/>
      </rPr>
      <t>様式第5号から転記</t>
    </r>
  </si>
  <si>
    <r>
      <t>　　自己資本額　Ｐ　</t>
    </r>
    <r>
      <rPr>
        <b/>
        <sz val="11"/>
        <color indexed="10"/>
        <rFont val="ＭＳ 明朝"/>
        <family val="1"/>
      </rPr>
      <t>様式第5号から転記</t>
    </r>
  </si>
  <si>
    <r>
      <t>　</t>
    </r>
    <r>
      <rPr>
        <b/>
        <sz val="11"/>
        <color indexed="10"/>
        <rFont val="ＭＳ 明朝"/>
        <family val="1"/>
      </rPr>
      <t>様式第5号から転記</t>
    </r>
  </si>
  <si>
    <r>
      <t>(8)技術職員数１　</t>
    </r>
    <r>
      <rPr>
        <b/>
        <sz val="11"/>
        <color indexed="10"/>
        <rFont val="ＭＳ 明朝"/>
        <family val="1"/>
      </rPr>
      <t>様式第7号の有資格職員延人数を転記</t>
    </r>
  </si>
  <si>
    <r>
      <t>(9)技術職員数２　</t>
    </r>
    <r>
      <rPr>
        <b/>
        <sz val="11"/>
        <color indexed="10"/>
        <rFont val="ＭＳ 明朝"/>
        <family val="1"/>
      </rPr>
      <t>様式第7号の有資格職員延人数を転記</t>
    </r>
  </si>
  <si>
    <r>
      <t>(14)</t>
    </r>
    <r>
      <rPr>
        <sz val="10"/>
        <color indexed="8"/>
        <rFont val="ＭＳ 明朝"/>
        <family val="1"/>
      </rPr>
      <t>働きやすい職場環境の整備
（該当するものは記載欄に○を記載）</t>
    </r>
  </si>
  <si>
    <r>
      <t>(10)雇用障がい者数</t>
    </r>
    <r>
      <rPr>
        <sz val="9"/>
        <color indexed="8"/>
        <rFont val="ＭＳ 明朝"/>
        <family val="1"/>
      </rPr>
      <t>（法定雇用義務がある場合は超えている人数）</t>
    </r>
  </si>
  <si>
    <r>
      <t>(11)ＩＳＯ取得
　　</t>
    </r>
    <r>
      <rPr>
        <sz val="10"/>
        <color indexed="8"/>
        <rFont val="ＭＳ 明朝"/>
        <family val="1"/>
      </rPr>
      <t>（該当するものは記載欄に○を記載）</t>
    </r>
  </si>
  <si>
    <r>
      <t>(12)</t>
    </r>
    <r>
      <rPr>
        <sz val="10"/>
        <color indexed="8"/>
        <rFont val="ＭＳ 明朝"/>
        <family val="1"/>
      </rPr>
      <t>働きやすい職場環境の整備
（該当するものは記載欄に○を記載）</t>
    </r>
  </si>
  <si>
    <t>①次世代育成支援対策推進法第13条の規定による認定、②女性活躍推進法第８条第１項に規定する一般事業主行動計画の策定及び都道府県労働局長への届出（常時雇用する労働者数が 300人以下の事業主に限る。）③女性活躍推進法第９条の規定による認定、④働きやすい職場「ひなたの極」認証制度実施要綱第５条の規定による認証</t>
  </si>
  <si>
    <t>①次世代育成支援対策推進法第13条の規定による認定、②女性活躍推進法第８条第１項に規定する一般事業主行動計画の策定及び都道府県労働局長への届出（常時雇用する労働者数が300人以下の事業主に限る。）、③女性活躍推進法第９条の規定による認定、④働きやすい職場「ひなたの極」認証制度実施要綱第５条の規定による認証</t>
  </si>
  <si>
    <t>①次世代育成支援対策推進法第13条の規定による認定、②女性活躍推進法第８条第１項に規定する一般事業主行動計画の策定及び都道府県労働局長への届出（常時雇用する労働者数が 300人以下の事業主に限る。）、③女性活躍推進法第９条の規定による認定、④働きやすい職場「ひなたの極」認証制度実施要綱第５条の規定による認証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</si>
</sst>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color indexed="8"/>
      <name val="ＭＳ 明朝"/>
      <family val="1"/>
    </font>
    <font>
      <sz val="9"/>
      <color indexed="8"/>
      <name val="ＭＳ 明朝"/>
      <family val="1"/>
    </font>
    <font>
      <b/>
      <sz val="11"/>
      <color indexed="10"/>
      <name val="ＭＳ 明朝"/>
      <family val="1"/>
    </font>
    <font>
      <b/>
      <sz val="8"/>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4"/>
      <color indexed="8"/>
      <name val="ＭＳ 明朝"/>
      <family val="1"/>
    </font>
    <font>
      <sz val="11"/>
      <color indexed="55"/>
      <name val="ＭＳ 明朝"/>
      <family val="1"/>
    </font>
    <font>
      <b/>
      <sz val="11"/>
      <color indexed="55"/>
      <name val="ＭＳ 明朝"/>
      <family val="1"/>
    </font>
    <font>
      <sz val="14"/>
      <color indexed="8"/>
      <name val="ＭＳ 明朝"/>
      <family val="1"/>
    </font>
    <font>
      <sz val="28"/>
      <color indexed="8"/>
      <name val="ＭＳ 明朝"/>
      <family val="1"/>
    </font>
    <font>
      <b/>
      <sz val="11"/>
      <color indexed="8"/>
      <name val="ＭＳ 明朝"/>
      <family val="1"/>
    </font>
    <font>
      <b/>
      <sz val="16"/>
      <color indexed="10"/>
      <name val="ＭＳ 明朝"/>
      <family val="1"/>
    </font>
    <font>
      <sz val="11"/>
      <color indexed="10"/>
      <name val="ＭＳ 明朝"/>
      <family val="1"/>
    </font>
    <font>
      <sz val="9"/>
      <name val="Meiryo UI"/>
      <family val="3"/>
    </font>
    <font>
      <b/>
      <sz val="12"/>
      <color indexed="10"/>
      <name val="ＭＳ Ｐゴシック"/>
      <family val="3"/>
    </font>
    <font>
      <b/>
      <sz val="12"/>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3499799966812134"/>
      <name val="ＭＳ 明朝"/>
      <family val="1"/>
    </font>
    <font>
      <b/>
      <sz val="11"/>
      <color theme="0" tint="-0.3499799966812134"/>
      <name val="ＭＳ 明朝"/>
      <family val="1"/>
    </font>
    <font>
      <b/>
      <sz val="11"/>
      <color rgb="FFFF0000"/>
      <name val="ＭＳ 明朝"/>
      <family val="1"/>
    </font>
    <font>
      <sz val="10"/>
      <color theme="1"/>
      <name val="ＭＳ 明朝"/>
      <family val="1"/>
    </font>
    <font>
      <sz val="14"/>
      <color theme="1"/>
      <name val="ＭＳ 明朝"/>
      <family val="1"/>
    </font>
    <font>
      <sz val="11"/>
      <color rgb="FFFF0000"/>
      <name val="ＭＳ 明朝"/>
      <family val="1"/>
    </font>
    <font>
      <b/>
      <sz val="11"/>
      <color theme="1"/>
      <name val="ＭＳ 明朝"/>
      <family val="1"/>
    </font>
    <font>
      <sz val="28"/>
      <color theme="1"/>
      <name val="ＭＳ 明朝"/>
      <family val="1"/>
    </font>
    <font>
      <sz val="9"/>
      <color theme="1"/>
      <name val="ＭＳ 明朝"/>
      <family val="1"/>
    </font>
    <font>
      <sz val="12"/>
      <color theme="1"/>
      <name val="ＭＳ 明朝"/>
      <family val="1"/>
    </font>
    <font>
      <b/>
      <sz val="14"/>
      <color theme="1"/>
      <name val="ＭＳ 明朝"/>
      <family val="1"/>
    </font>
    <font>
      <b/>
      <sz val="16"/>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Down="1">
      <left style="thin"/>
      <right style="thin"/>
      <top style="thin"/>
      <bottom style="thin"/>
      <diagonal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style="thin"/>
      <right/>
      <top/>
      <bottom style="thin"/>
    </border>
    <border>
      <left/>
      <right/>
      <top/>
      <bottom style="thin"/>
    </border>
    <border diagonalDown="1">
      <left style="thin"/>
      <right/>
      <top style="thin"/>
      <bottom style="thin"/>
      <diagonal style="thin"/>
    </border>
    <border diagonalDown="1">
      <left/>
      <right style="thin"/>
      <top style="thin"/>
      <bottom style="thin"/>
      <diagonal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1">
    <xf numFmtId="0" fontId="0" fillId="0" borderId="0" xfId="0" applyFont="1" applyAlignment="1">
      <alignment vertical="center"/>
    </xf>
    <xf numFmtId="0" fontId="52" fillId="0" borderId="0" xfId="0" applyFont="1" applyAlignment="1">
      <alignment vertical="center"/>
    </xf>
    <xf numFmtId="0" fontId="52" fillId="6" borderId="10" xfId="0" applyFont="1" applyFill="1" applyBorder="1" applyAlignment="1">
      <alignment horizontal="distributed" vertical="center"/>
    </xf>
    <xf numFmtId="0" fontId="52" fillId="0" borderId="10" xfId="0" applyFont="1" applyBorder="1" applyAlignment="1" applyProtection="1">
      <alignment horizontal="center" vertical="center"/>
      <protection locked="0"/>
    </xf>
    <xf numFmtId="0" fontId="53" fillId="0" borderId="0" xfId="0" applyFont="1" applyAlignment="1">
      <alignment horizontal="center" vertical="center" wrapText="1"/>
    </xf>
    <xf numFmtId="0" fontId="54" fillId="0" borderId="0" xfId="0" applyFont="1" applyAlignment="1">
      <alignment vertical="center" wrapText="1"/>
    </xf>
    <xf numFmtId="0" fontId="55" fillId="0" borderId="0" xfId="0" applyFont="1" applyAlignment="1">
      <alignment vertical="center" wrapText="1"/>
    </xf>
    <xf numFmtId="0" fontId="52" fillId="33" borderId="10" xfId="0" applyFont="1" applyFill="1" applyBorder="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2" fillId="6" borderId="11" xfId="0" applyFont="1" applyFill="1" applyBorder="1" applyAlignment="1">
      <alignment vertical="center"/>
    </xf>
    <xf numFmtId="0" fontId="52" fillId="6" borderId="12" xfId="0" applyFont="1" applyFill="1" applyBorder="1" applyAlignment="1">
      <alignment vertical="center"/>
    </xf>
    <xf numFmtId="0" fontId="52" fillId="6" borderId="13" xfId="0" applyFont="1" applyFill="1" applyBorder="1" applyAlignment="1">
      <alignment vertical="center"/>
    </xf>
    <xf numFmtId="176" fontId="52" fillId="0" borderId="11" xfId="0" applyNumberFormat="1" applyFont="1" applyBorder="1" applyAlignment="1" applyProtection="1">
      <alignment vertical="center" shrinkToFit="1"/>
      <protection locked="0"/>
    </xf>
    <xf numFmtId="0" fontId="56" fillId="0" borderId="13" xfId="0" applyFont="1" applyBorder="1" applyAlignment="1" applyProtection="1">
      <alignment vertical="center"/>
      <protection/>
    </xf>
    <xf numFmtId="176" fontId="57" fillId="33" borderId="10" xfId="0" applyNumberFormat="1" applyFont="1" applyFill="1" applyBorder="1" applyAlignment="1">
      <alignment vertical="center"/>
    </xf>
    <xf numFmtId="176" fontId="52" fillId="6" borderId="11" xfId="0" applyNumberFormat="1" applyFont="1" applyFill="1" applyBorder="1" applyAlignment="1" applyProtection="1">
      <alignment vertical="center"/>
      <protection/>
    </xf>
    <xf numFmtId="0" fontId="56" fillId="6" borderId="13" xfId="0" applyFont="1" applyFill="1" applyBorder="1" applyAlignment="1" applyProtection="1">
      <alignment vertical="center"/>
      <protection/>
    </xf>
    <xf numFmtId="176" fontId="57" fillId="33" borderId="14" xfId="0" applyNumberFormat="1" applyFont="1" applyFill="1" applyBorder="1" applyAlignment="1">
      <alignment vertical="center"/>
    </xf>
    <xf numFmtId="176" fontId="52" fillId="0" borderId="11" xfId="0" applyNumberFormat="1" applyFont="1" applyBorder="1" applyAlignment="1" applyProtection="1">
      <alignment vertical="center"/>
      <protection locked="0"/>
    </xf>
    <xf numFmtId="0" fontId="52" fillId="6" borderId="10" xfId="0" applyFont="1" applyFill="1" applyBorder="1" applyAlignment="1">
      <alignment vertical="center"/>
    </xf>
    <xf numFmtId="0" fontId="52" fillId="6" borderId="10" xfId="0" applyFont="1" applyFill="1" applyBorder="1" applyAlignment="1">
      <alignment horizontal="center" vertical="center"/>
    </xf>
    <xf numFmtId="177" fontId="57" fillId="33" borderId="10" xfId="0" applyNumberFormat="1" applyFont="1" applyFill="1" applyBorder="1" applyAlignment="1">
      <alignment horizontal="right" vertical="center"/>
    </xf>
    <xf numFmtId="0" fontId="52" fillId="0" borderId="12" xfId="0" applyFont="1" applyBorder="1" applyAlignment="1">
      <alignment vertical="center"/>
    </xf>
    <xf numFmtId="176" fontId="57" fillId="0" borderId="12" xfId="0" applyNumberFormat="1" applyFont="1" applyBorder="1" applyAlignment="1">
      <alignment vertical="center"/>
    </xf>
    <xf numFmtId="0" fontId="52" fillId="0" borderId="0" xfId="0" applyFont="1" applyBorder="1" applyAlignment="1">
      <alignment vertical="center"/>
    </xf>
    <xf numFmtId="0" fontId="58" fillId="6" borderId="12" xfId="0" applyFont="1" applyFill="1" applyBorder="1" applyAlignment="1">
      <alignment vertical="center"/>
    </xf>
    <xf numFmtId="0" fontId="52" fillId="0" borderId="0" xfId="0" applyFont="1" applyAlignment="1">
      <alignment horizontal="center" vertical="center" wrapText="1"/>
    </xf>
    <xf numFmtId="0" fontId="59" fillId="0" borderId="0" xfId="0" applyFont="1" applyAlignment="1">
      <alignment vertical="center" wrapText="1"/>
    </xf>
    <xf numFmtId="0" fontId="52" fillId="0" borderId="0" xfId="0" applyFont="1" applyAlignment="1">
      <alignment horizontal="center" vertical="center"/>
    </xf>
    <xf numFmtId="0" fontId="60" fillId="6" borderId="15" xfId="0" applyFont="1" applyFill="1" applyBorder="1" applyAlignment="1">
      <alignment horizontal="center" vertical="center"/>
    </xf>
    <xf numFmtId="0" fontId="60" fillId="6" borderId="16" xfId="0" applyFont="1" applyFill="1" applyBorder="1" applyAlignment="1">
      <alignment horizontal="center" vertical="center"/>
    </xf>
    <xf numFmtId="0" fontId="60" fillId="6" borderId="17" xfId="0" applyFont="1" applyFill="1" applyBorder="1" applyAlignment="1">
      <alignment horizontal="center" vertical="center"/>
    </xf>
    <xf numFmtId="176" fontId="57" fillId="33" borderId="15" xfId="0" applyNumberFormat="1" applyFont="1" applyFill="1" applyBorder="1" applyAlignment="1">
      <alignment vertical="center"/>
    </xf>
    <xf numFmtId="0" fontId="52" fillId="33" borderId="17" xfId="0" applyFont="1" applyFill="1" applyBorder="1" applyAlignment="1">
      <alignment vertical="center"/>
    </xf>
    <xf numFmtId="0" fontId="52" fillId="6" borderId="15" xfId="0" applyFont="1" applyFill="1" applyBorder="1" applyAlignment="1">
      <alignment horizontal="left" vertical="center" wrapText="1"/>
    </xf>
    <xf numFmtId="0" fontId="52" fillId="6" borderId="17" xfId="0" applyFont="1" applyFill="1" applyBorder="1" applyAlignment="1">
      <alignment horizontal="left" vertical="center" wrapText="1"/>
    </xf>
    <xf numFmtId="0" fontId="61" fillId="6" borderId="10" xfId="0" applyFont="1" applyFill="1" applyBorder="1" applyAlignment="1">
      <alignment horizontal="left" vertical="center" wrapText="1"/>
    </xf>
    <xf numFmtId="0" fontId="59" fillId="6" borderId="11" xfId="0" applyFont="1" applyFill="1" applyBorder="1" applyAlignment="1">
      <alignment horizontal="center" vertical="center"/>
    </xf>
    <xf numFmtId="0" fontId="59" fillId="6" borderId="12" xfId="0" applyFont="1" applyFill="1" applyBorder="1" applyAlignment="1">
      <alignment horizontal="center" vertical="center"/>
    </xf>
    <xf numFmtId="0" fontId="59" fillId="6" borderId="13" xfId="0" applyFont="1" applyFill="1" applyBorder="1" applyAlignment="1">
      <alignment horizontal="center" vertical="center"/>
    </xf>
    <xf numFmtId="0" fontId="52" fillId="0" borderId="11"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6" borderId="18" xfId="0" applyFont="1" applyFill="1" applyBorder="1" applyAlignment="1">
      <alignment vertical="center" wrapText="1"/>
    </xf>
    <xf numFmtId="0" fontId="52" fillId="6" borderId="19" xfId="0" applyFont="1" applyFill="1" applyBorder="1" applyAlignment="1">
      <alignment vertical="center"/>
    </xf>
    <xf numFmtId="0" fontId="52" fillId="6" borderId="20" xfId="0" applyFont="1" applyFill="1" applyBorder="1" applyAlignment="1">
      <alignment vertical="center"/>
    </xf>
    <xf numFmtId="0" fontId="52" fillId="6" borderId="21" xfId="0" applyFont="1" applyFill="1" applyBorder="1" applyAlignment="1">
      <alignment vertical="center"/>
    </xf>
    <xf numFmtId="0" fontId="62" fillId="0" borderId="0" xfId="0" applyFont="1" applyAlignment="1">
      <alignment vertical="center" wrapText="1"/>
    </xf>
    <xf numFmtId="0" fontId="52" fillId="6" borderId="22" xfId="0" applyFont="1" applyFill="1" applyBorder="1" applyAlignment="1" applyProtection="1">
      <alignment horizontal="center" vertical="center"/>
      <protection/>
    </xf>
    <xf numFmtId="0" fontId="52" fillId="6" borderId="23" xfId="0" applyFont="1" applyFill="1" applyBorder="1" applyAlignment="1" applyProtection="1">
      <alignment horizontal="center" vertical="center"/>
      <protection/>
    </xf>
    <xf numFmtId="0" fontId="52" fillId="6" borderId="11" xfId="0" applyFont="1" applyFill="1" applyBorder="1" applyAlignment="1">
      <alignment horizontal="distributed" vertical="center" indent="5"/>
    </xf>
    <xf numFmtId="0" fontId="52" fillId="6" borderId="12" xfId="0" applyFont="1" applyFill="1" applyBorder="1" applyAlignment="1">
      <alignment horizontal="distributed" vertical="center" indent="5"/>
    </xf>
    <xf numFmtId="0" fontId="52" fillId="6" borderId="13" xfId="0" applyFont="1" applyFill="1" applyBorder="1" applyAlignment="1">
      <alignment horizontal="distributed" vertical="center" indent="5"/>
    </xf>
    <xf numFmtId="0" fontId="52" fillId="6" borderId="11" xfId="0" applyFont="1" applyFill="1" applyBorder="1" applyAlignment="1">
      <alignment vertical="center" wrapText="1"/>
    </xf>
    <xf numFmtId="0" fontId="52" fillId="6" borderId="12" xfId="0" applyFont="1" applyFill="1" applyBorder="1" applyAlignment="1">
      <alignment vertical="center" wrapText="1"/>
    </xf>
    <xf numFmtId="0" fontId="52" fillId="6" borderId="13" xfId="0" applyFont="1" applyFill="1" applyBorder="1" applyAlignment="1">
      <alignment vertical="center"/>
    </xf>
    <xf numFmtId="0" fontId="52" fillId="6" borderId="12" xfId="0" applyFont="1" applyFill="1" applyBorder="1" applyAlignment="1">
      <alignment vertical="center"/>
    </xf>
    <xf numFmtId="0" fontId="52" fillId="6" borderId="10" xfId="0" applyFont="1" applyFill="1" applyBorder="1" applyAlignment="1">
      <alignment horizontal="center" vertical="center" wrapText="1"/>
    </xf>
    <xf numFmtId="0" fontId="52" fillId="6" borderId="11" xfId="0" applyFont="1" applyFill="1" applyBorder="1" applyAlignment="1">
      <alignment horizontal="center" vertical="center"/>
    </xf>
    <xf numFmtId="0" fontId="52" fillId="6" borderId="13" xfId="0" applyFont="1" applyFill="1" applyBorder="1" applyAlignment="1">
      <alignment horizontal="center" vertical="center"/>
    </xf>
    <xf numFmtId="0" fontId="63" fillId="0" borderId="21" xfId="0" applyFont="1" applyBorder="1" applyAlignment="1">
      <alignment horizontal="center" vertical="center"/>
    </xf>
    <xf numFmtId="0" fontId="52" fillId="0" borderId="11" xfId="0" applyFont="1" applyBorder="1" applyAlignment="1" applyProtection="1">
      <alignment vertical="center" wrapText="1"/>
      <protection locked="0"/>
    </xf>
    <xf numFmtId="0" fontId="52" fillId="0" borderId="13" xfId="0" applyFont="1" applyBorder="1" applyAlignment="1" applyProtection="1">
      <alignment vertical="center" wrapText="1"/>
      <protection locked="0"/>
    </xf>
    <xf numFmtId="0" fontId="52" fillId="0" borderId="0" xfId="0" applyFont="1" applyAlignment="1">
      <alignment vertical="center"/>
    </xf>
    <xf numFmtId="0" fontId="55" fillId="0" borderId="0" xfId="0" applyFont="1" applyAlignment="1">
      <alignment vertical="center" wrapText="1"/>
    </xf>
    <xf numFmtId="0" fontId="64" fillId="6" borderId="24" xfId="0" applyFont="1" applyFill="1" applyBorder="1" applyAlignment="1">
      <alignment horizontal="center" vertical="center"/>
    </xf>
    <xf numFmtId="0" fontId="64" fillId="6" borderId="25" xfId="0" applyFont="1" applyFill="1" applyBorder="1" applyAlignment="1">
      <alignment horizontal="center" vertical="center"/>
    </xf>
    <xf numFmtId="0" fontId="52" fillId="6" borderId="10" xfId="0" applyFont="1" applyFill="1" applyBorder="1" applyAlignment="1">
      <alignment horizontal="distributed" vertical="center" indent="5"/>
    </xf>
    <xf numFmtId="0" fontId="52" fillId="0" borderId="11" xfId="0" applyFont="1" applyBorder="1" applyAlignment="1" applyProtection="1">
      <alignment vertical="center"/>
      <protection locked="0"/>
    </xf>
    <xf numFmtId="0" fontId="52" fillId="0" borderId="13"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33</xdr:row>
      <xdr:rowOff>180975</xdr:rowOff>
    </xdr:from>
    <xdr:to>
      <xdr:col>8</xdr:col>
      <xdr:colOff>561975</xdr:colOff>
      <xdr:row>37</xdr:row>
      <xdr:rowOff>85725</xdr:rowOff>
    </xdr:to>
    <xdr:sp>
      <xdr:nvSpPr>
        <xdr:cNvPr id="1" name="角丸四角形 1"/>
        <xdr:cNvSpPr>
          <a:spLocks/>
        </xdr:cNvSpPr>
      </xdr:nvSpPr>
      <xdr:spPr>
        <a:xfrm>
          <a:off x="6953250" y="8439150"/>
          <a:ext cx="809625" cy="819150"/>
        </a:xfrm>
        <a:prstGeom prst="roundRect">
          <a:avLst/>
        </a:prstGeom>
        <a:noFill/>
        <a:ln w="25400" cmpd="sng">
          <a:solidFill>
            <a:srgbClr val="FFC000"/>
          </a:solidFill>
          <a:headEnd type="none"/>
          <a:tailEnd type="none"/>
        </a:ln>
      </xdr:spPr>
      <xdr:txBody>
        <a:bodyPr vertOverflow="clip" wrap="square" anchor="ctr"/>
        <a:p>
          <a:pPr algn="ctr">
            <a:defRPr/>
          </a:pPr>
          <a:r>
            <a:rPr lang="en-US" cap="none" sz="1200" b="1" i="0" u="none" baseline="0">
              <a:solidFill>
                <a:srgbClr val="FF0000"/>
              </a:solidFill>
            </a:rPr>
            <a:t>様式第</a:t>
          </a:r>
          <a:r>
            <a:rPr lang="en-US" cap="none" sz="1200" b="1" i="0" u="none" baseline="0">
              <a:solidFill>
                <a:srgbClr val="FF0000"/>
              </a:solidFill>
              <a:latin typeface="Calibri"/>
              <a:ea typeface="Calibri"/>
              <a:cs typeface="Calibri"/>
            </a:rPr>
            <a:t>5</a:t>
          </a:r>
          <a:r>
            <a:rPr lang="en-US" cap="none" sz="1200" b="1" i="0" u="none" baseline="0">
              <a:solidFill>
                <a:srgbClr val="FF0000"/>
              </a:solidFill>
            </a:rPr>
            <a:t>号</a:t>
          </a:r>
          <a:r>
            <a:rPr lang="en-US" cap="none" sz="1200" b="1" i="0" u="none" baseline="0">
              <a:solidFill>
                <a:srgbClr val="FF0000"/>
              </a:solidFill>
              <a:latin typeface="Calibri"/>
              <a:ea typeface="Calibri"/>
              <a:cs typeface="Calibri"/>
            </a:rPr>
            <a:t>
</a:t>
          </a:r>
          <a:r>
            <a:rPr lang="en-US" cap="none" sz="1200" b="1" i="0" u="none" baseline="0">
              <a:solidFill>
                <a:srgbClr val="FF0000"/>
              </a:solidFill>
            </a:rPr>
            <a:t>から転記</a:t>
          </a:r>
        </a:p>
      </xdr:txBody>
    </xdr:sp>
    <xdr:clientData/>
  </xdr:twoCellAnchor>
  <xdr:twoCellAnchor>
    <xdr:from>
      <xdr:col>4</xdr:col>
      <xdr:colOff>523875</xdr:colOff>
      <xdr:row>38</xdr:row>
      <xdr:rowOff>57150</xdr:rowOff>
    </xdr:from>
    <xdr:to>
      <xdr:col>5</xdr:col>
      <xdr:colOff>47625</xdr:colOff>
      <xdr:row>43</xdr:row>
      <xdr:rowOff>857250</xdr:rowOff>
    </xdr:to>
    <xdr:sp>
      <xdr:nvSpPr>
        <xdr:cNvPr id="2" name="左中かっこ 2"/>
        <xdr:cNvSpPr>
          <a:spLocks/>
        </xdr:cNvSpPr>
      </xdr:nvSpPr>
      <xdr:spPr>
        <a:xfrm rot="10800000">
          <a:off x="5514975" y="9458325"/>
          <a:ext cx="533400" cy="2276475"/>
        </a:xfrm>
        <a:prstGeom prst="leftBrace">
          <a:avLst>
            <a:gd name="adj" fmla="val -48703"/>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38</xdr:row>
      <xdr:rowOff>0</xdr:rowOff>
    </xdr:from>
    <xdr:to>
      <xdr:col>7</xdr:col>
      <xdr:colOff>9525</xdr:colOff>
      <xdr:row>38</xdr:row>
      <xdr:rowOff>190500</xdr:rowOff>
    </xdr:to>
    <xdr:sp>
      <xdr:nvSpPr>
        <xdr:cNvPr id="3" name="左矢印 3"/>
        <xdr:cNvSpPr>
          <a:spLocks/>
        </xdr:cNvSpPr>
      </xdr:nvSpPr>
      <xdr:spPr>
        <a:xfrm rot="19226385">
          <a:off x="5648325" y="9401175"/>
          <a:ext cx="1314450" cy="190500"/>
        </a:xfrm>
        <a:prstGeom prst="leftArrow">
          <a:avLst>
            <a:gd name="adj" fmla="val -40837"/>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18</xdr:row>
      <xdr:rowOff>19050</xdr:rowOff>
    </xdr:from>
    <xdr:to>
      <xdr:col>8</xdr:col>
      <xdr:colOff>485775</xdr:colOff>
      <xdr:row>21</xdr:row>
      <xdr:rowOff>95250</xdr:rowOff>
    </xdr:to>
    <xdr:sp>
      <xdr:nvSpPr>
        <xdr:cNvPr id="1" name="角丸四角形 1"/>
        <xdr:cNvSpPr>
          <a:spLocks/>
        </xdr:cNvSpPr>
      </xdr:nvSpPr>
      <xdr:spPr>
        <a:xfrm>
          <a:off x="5372100" y="4733925"/>
          <a:ext cx="847725" cy="790575"/>
        </a:xfrm>
        <a:prstGeom prst="roundRect">
          <a:avLst/>
        </a:prstGeom>
        <a:noFill/>
        <a:ln w="25400" cmpd="sng">
          <a:solidFill>
            <a:srgbClr val="FFC000"/>
          </a:solidFill>
          <a:headEnd type="none"/>
          <a:tailEnd type="none"/>
        </a:ln>
      </xdr:spPr>
      <xdr:txBody>
        <a:bodyPr vertOverflow="clip" wrap="square" anchor="ctr"/>
        <a:p>
          <a:pPr algn="ctr">
            <a:defRPr/>
          </a:pPr>
          <a:r>
            <a:rPr lang="en-US" cap="none" sz="1200" b="1" i="0" u="none" baseline="0">
              <a:solidFill>
                <a:srgbClr val="FF0000"/>
              </a:solidFill>
            </a:rPr>
            <a:t>様式第</a:t>
          </a:r>
          <a:r>
            <a:rPr lang="en-US" cap="none" sz="1200" b="1" i="0" u="none" baseline="0">
              <a:solidFill>
                <a:srgbClr val="FF0000"/>
              </a:solidFill>
              <a:latin typeface="Calibri"/>
              <a:ea typeface="Calibri"/>
              <a:cs typeface="Calibri"/>
            </a:rPr>
            <a:t>5</a:t>
          </a:r>
          <a:r>
            <a:rPr lang="en-US" cap="none" sz="1200" b="1" i="0" u="none" baseline="0">
              <a:solidFill>
                <a:srgbClr val="FF0000"/>
              </a:solidFill>
            </a:rPr>
            <a:t>号</a:t>
          </a:r>
          <a:r>
            <a:rPr lang="en-US" cap="none" sz="1200" b="1" i="0" u="none" baseline="0">
              <a:solidFill>
                <a:srgbClr val="FF0000"/>
              </a:solidFill>
              <a:latin typeface="Calibri"/>
              <a:ea typeface="Calibri"/>
              <a:cs typeface="Calibri"/>
            </a:rPr>
            <a:t>
</a:t>
          </a:r>
          <a:r>
            <a:rPr lang="en-US" cap="none" sz="1200" b="1" i="0" u="none" baseline="0">
              <a:solidFill>
                <a:srgbClr val="FF0000"/>
              </a:solidFill>
            </a:rPr>
            <a:t>から転記</a:t>
          </a:r>
        </a:p>
      </xdr:txBody>
    </xdr:sp>
    <xdr:clientData/>
  </xdr:twoCellAnchor>
  <xdr:twoCellAnchor>
    <xdr:from>
      <xdr:col>4</xdr:col>
      <xdr:colOff>533400</xdr:colOff>
      <xdr:row>23</xdr:row>
      <xdr:rowOff>19050</xdr:rowOff>
    </xdr:from>
    <xdr:to>
      <xdr:col>5</xdr:col>
      <xdr:colOff>9525</xdr:colOff>
      <xdr:row>28</xdr:row>
      <xdr:rowOff>28575</xdr:rowOff>
    </xdr:to>
    <xdr:sp>
      <xdr:nvSpPr>
        <xdr:cNvPr id="2" name="左中かっこ 3"/>
        <xdr:cNvSpPr>
          <a:spLocks/>
        </xdr:cNvSpPr>
      </xdr:nvSpPr>
      <xdr:spPr>
        <a:xfrm rot="10800000">
          <a:off x="4476750" y="5924550"/>
          <a:ext cx="142875" cy="2324100"/>
        </a:xfrm>
        <a:prstGeom prst="leftBrace">
          <a:avLst>
            <a:gd name="adj" fmla="val -49388"/>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22</xdr:row>
      <xdr:rowOff>57150</xdr:rowOff>
    </xdr:from>
    <xdr:to>
      <xdr:col>7</xdr:col>
      <xdr:colOff>76200</xdr:colOff>
      <xdr:row>23</xdr:row>
      <xdr:rowOff>19050</xdr:rowOff>
    </xdr:to>
    <xdr:sp>
      <xdr:nvSpPr>
        <xdr:cNvPr id="3" name="左矢印 4"/>
        <xdr:cNvSpPr>
          <a:spLocks/>
        </xdr:cNvSpPr>
      </xdr:nvSpPr>
      <xdr:spPr>
        <a:xfrm rot="19226385">
          <a:off x="4657725" y="5724525"/>
          <a:ext cx="904875" cy="200025"/>
        </a:xfrm>
        <a:prstGeom prst="leftArrow">
          <a:avLst>
            <a:gd name="adj" fmla="val -40837"/>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O47"/>
  <sheetViews>
    <sheetView view="pageBreakPreview" zoomScaleSheetLayoutView="100" zoomScalePageLayoutView="0" workbookViewId="0" topLeftCell="A1">
      <pane xSplit="6" ySplit="4" topLeftCell="G5" activePane="bottomRight" state="frozen"/>
      <selection pane="topLeft" activeCell="B27" sqref="B27:B28"/>
      <selection pane="topRight" activeCell="B27" sqref="B27:B28"/>
      <selection pane="bottomLeft" activeCell="B27" sqref="B27:B28"/>
      <selection pane="bottomRight" activeCell="E19" sqref="E19"/>
    </sheetView>
  </sheetViews>
  <sheetFormatPr defaultColWidth="9.140625" defaultRowHeight="18" customHeight="1"/>
  <cols>
    <col min="1" max="1" width="4.28125" style="1" customWidth="1"/>
    <col min="2" max="2" width="21.28125" style="1" customWidth="1"/>
    <col min="3" max="3" width="35.00390625" style="1" customWidth="1"/>
    <col min="4" max="4" width="19.140625" style="1" customWidth="1"/>
    <col min="5" max="5" width="15.140625" style="1" customWidth="1"/>
    <col min="6" max="6" width="4.8515625" style="1" customWidth="1"/>
    <col min="7" max="7" width="9.421875" style="1" customWidth="1"/>
    <col min="8" max="8" width="3.7109375" style="1" customWidth="1"/>
    <col min="9" max="9" width="11.57421875" style="1" customWidth="1"/>
    <col min="10" max="16384" width="9.00390625" style="1" customWidth="1"/>
  </cols>
  <sheetData>
    <row r="1" spans="2:4" ht="30" customHeight="1">
      <c r="B1" s="48" t="s">
        <v>41</v>
      </c>
      <c r="C1" s="48"/>
      <c r="D1" s="48"/>
    </row>
    <row r="2" spans="2:15" ht="30" customHeight="1">
      <c r="B2" s="61" t="s">
        <v>22</v>
      </c>
      <c r="C2" s="61"/>
      <c r="D2" s="61"/>
      <c r="E2" s="61"/>
      <c r="F2" s="61"/>
      <c r="G2" s="61"/>
      <c r="J2" s="65" t="s">
        <v>63</v>
      </c>
      <c r="K2" s="65"/>
      <c r="L2" s="65"/>
      <c r="M2" s="65"/>
      <c r="N2" s="65"/>
      <c r="O2" s="65"/>
    </row>
    <row r="3" spans="2:15" ht="30" customHeight="1">
      <c r="B3" s="2" t="s">
        <v>10</v>
      </c>
      <c r="C3" s="62"/>
      <c r="D3" s="63"/>
      <c r="E3" s="58" t="s">
        <v>32</v>
      </c>
      <c r="F3" s="58"/>
      <c r="G3" s="3"/>
      <c r="J3" s="4" t="s">
        <v>64</v>
      </c>
      <c r="K3" s="4" t="s">
        <v>66</v>
      </c>
      <c r="L3" s="4" t="s">
        <v>67</v>
      </c>
      <c r="M3" s="5"/>
      <c r="N3" s="6"/>
      <c r="O3" s="6"/>
    </row>
    <row r="4" spans="2:13" ht="18.75" customHeight="1">
      <c r="B4" s="51" t="s">
        <v>8</v>
      </c>
      <c r="C4" s="52"/>
      <c r="D4" s="53"/>
      <c r="E4" s="59" t="s">
        <v>4</v>
      </c>
      <c r="F4" s="60"/>
      <c r="G4" s="7" t="s">
        <v>7</v>
      </c>
      <c r="J4" s="8" t="s">
        <v>65</v>
      </c>
      <c r="K4" s="8"/>
      <c r="L4" s="8" t="s">
        <v>68</v>
      </c>
      <c r="M4" s="9"/>
    </row>
    <row r="5" spans="2:13" ht="18.75" customHeight="1">
      <c r="B5" s="10" t="s">
        <v>1</v>
      </c>
      <c r="C5" s="11"/>
      <c r="D5" s="12"/>
      <c r="E5" s="13"/>
      <c r="F5" s="14" t="s">
        <v>23</v>
      </c>
      <c r="G5" s="15">
        <f>IF(G$3&lt;&gt;"",IF(E5&gt;=2*10^5,40,IF(E5&gt;=10^5,ROUNDDOWN((E5-10^5)/(2*10^4),0)+35,IF(E5&gt;=5*10^4,ROUNDDOWN((E5-5*10^4)/(10^4),0)+30,IF(E5&gt;=2*10^4,ROUNDDOWN((E5-2*10^4)/(3*10^3),0)+20,ROUNDDOWN((E5-0)/(10^3),0)+0)))),"")</f>
      </c>
      <c r="J5" s="9"/>
      <c r="K5" s="9"/>
      <c r="L5" s="8" t="s">
        <v>69</v>
      </c>
      <c r="M5" s="9"/>
    </row>
    <row r="6" spans="2:13" ht="18.75" customHeight="1">
      <c r="B6" s="10" t="s">
        <v>2</v>
      </c>
      <c r="C6" s="11"/>
      <c r="D6" s="12"/>
      <c r="E6" s="13"/>
      <c r="F6" s="14" t="s">
        <v>23</v>
      </c>
      <c r="G6" s="15">
        <f>IF(G$3&lt;&gt;"",IF(E6&gt;=10^4,5,IF(E6&gt;=7*10^3,4,IF(E6&gt;=4*10^3,3,IF(E6&gt;=2*10^3,2,1)))),"")</f>
      </c>
      <c r="J6" s="9"/>
      <c r="K6" s="9"/>
      <c r="L6" s="9"/>
      <c r="M6" s="9"/>
    </row>
    <row r="7" spans="2:7" ht="18.75" customHeight="1">
      <c r="B7" s="10" t="s">
        <v>0</v>
      </c>
      <c r="C7" s="11"/>
      <c r="D7" s="12"/>
      <c r="E7" s="13"/>
      <c r="F7" s="14" t="s">
        <v>24</v>
      </c>
      <c r="G7" s="15">
        <f>IF(G$3&lt;&gt;"",IF(E7&gt;=40,10,IF(E7&gt;=30,8,IF(E7&gt;=20,6,IF(E7&gt;=10,4,2)))),"")</f>
      </c>
    </row>
    <row r="8" spans="2:7" ht="18.75" customHeight="1">
      <c r="B8" s="10" t="s">
        <v>11</v>
      </c>
      <c r="C8" s="11"/>
      <c r="D8" s="12"/>
      <c r="E8" s="16">
        <f>IF(G$3&lt;&gt;"",ROUNDDOWN(E9/E10*100,0),"")</f>
      </c>
      <c r="F8" s="17" t="s">
        <v>25</v>
      </c>
      <c r="G8" s="15">
        <f>IF(G$3&lt;&gt;"",IF(E8&gt;=150,5,IF(E8&gt;=110,4,IF(E8&gt;=70,3,IF(E8&gt;=30,2,1)))),"")</f>
      </c>
    </row>
    <row r="9" spans="2:7" ht="18.75" customHeight="1">
      <c r="B9" s="10" t="s">
        <v>16</v>
      </c>
      <c r="C9" s="11"/>
      <c r="D9" s="12"/>
      <c r="E9" s="13"/>
      <c r="F9" s="14" t="s">
        <v>23</v>
      </c>
      <c r="G9" s="18"/>
    </row>
    <row r="10" spans="2:7" ht="18.75" customHeight="1">
      <c r="B10" s="10" t="s">
        <v>17</v>
      </c>
      <c r="C10" s="11"/>
      <c r="D10" s="12"/>
      <c r="E10" s="13"/>
      <c r="F10" s="14" t="s">
        <v>23</v>
      </c>
      <c r="G10" s="18"/>
    </row>
    <row r="11" spans="2:7" ht="18.75" customHeight="1">
      <c r="B11" s="10" t="s">
        <v>12</v>
      </c>
      <c r="C11" s="11"/>
      <c r="D11" s="12"/>
      <c r="E11" s="16">
        <f>IF(G$3&lt;&gt;"",ROUNDDOWN(E12/E13*100,0),"")</f>
      </c>
      <c r="F11" s="17" t="s">
        <v>25</v>
      </c>
      <c r="G11" s="15">
        <f>IF(G$3&lt;&gt;"",IF(E11&gt;=8,5,IF(E11&gt;=6,4,IF(E11&gt;=4,3,IF(E11&gt;=2,2,1)))),"")</f>
      </c>
    </row>
    <row r="12" spans="2:7" ht="18.75" customHeight="1">
      <c r="B12" s="10" t="s">
        <v>18</v>
      </c>
      <c r="C12" s="11"/>
      <c r="D12" s="12"/>
      <c r="E12" s="13"/>
      <c r="F12" s="14" t="s">
        <v>23</v>
      </c>
      <c r="G12" s="18"/>
    </row>
    <row r="13" spans="2:7" ht="18.75" customHeight="1">
      <c r="B13" s="10" t="s">
        <v>14</v>
      </c>
      <c r="C13" s="11"/>
      <c r="D13" s="12"/>
      <c r="E13" s="13"/>
      <c r="F13" s="14" t="s">
        <v>23</v>
      </c>
      <c r="G13" s="18"/>
    </row>
    <row r="14" spans="2:7" ht="18.75" customHeight="1">
      <c r="B14" s="10" t="s">
        <v>13</v>
      </c>
      <c r="C14" s="11"/>
      <c r="D14" s="12"/>
      <c r="E14" s="16">
        <f>IF(G$3&lt;&gt;"",ROUNDDOWN(E15/E16*100,0),"")</f>
      </c>
      <c r="F14" s="17" t="s">
        <v>25</v>
      </c>
      <c r="G14" s="15">
        <f>IF(G$3&lt;&gt;"",IF(E14&gt;=35,5,IF(E14&gt;=25,4,IF(E14&gt;=15,3,IF(E14&gt;=5,2,1)))),"")</f>
      </c>
    </row>
    <row r="15" spans="2:7" ht="18.75" customHeight="1">
      <c r="B15" s="10" t="s">
        <v>15</v>
      </c>
      <c r="C15" s="11"/>
      <c r="D15" s="12"/>
      <c r="E15" s="13"/>
      <c r="F15" s="14" t="s">
        <v>23</v>
      </c>
      <c r="G15" s="18"/>
    </row>
    <row r="16" spans="2:7" ht="18.75" customHeight="1">
      <c r="B16" s="10" t="s">
        <v>14</v>
      </c>
      <c r="C16" s="11"/>
      <c r="D16" s="12"/>
      <c r="E16" s="13"/>
      <c r="F16" s="14" t="s">
        <v>23</v>
      </c>
      <c r="G16" s="18"/>
    </row>
    <row r="17" spans="2:7" ht="18.75" customHeight="1">
      <c r="B17" s="10" t="s">
        <v>3</v>
      </c>
      <c r="C17" s="11"/>
      <c r="D17" s="12"/>
      <c r="E17" s="19"/>
      <c r="F17" s="14" t="s">
        <v>26</v>
      </c>
      <c r="G17" s="15">
        <f>IF(G$3&lt;&gt;"",IF(E17&gt;=20,10,IF(E17&gt;=15,8,IF(E17&gt;=10,6,IF(E17&gt;=5,4,2)))),"")</f>
      </c>
    </row>
    <row r="18" spans="2:7" ht="18.75" customHeight="1">
      <c r="B18" s="10" t="s">
        <v>5</v>
      </c>
      <c r="C18" s="11"/>
      <c r="D18" s="12"/>
      <c r="E18" s="16">
        <f>IF(G$3&lt;&gt;"",SUM(E19:E23),"")</f>
      </c>
      <c r="F18" s="17" t="s">
        <v>24</v>
      </c>
      <c r="G18" s="15">
        <f>IF(G$3&lt;&gt;"",IF(E18&gt;=15,14,IF(E18&gt;=10,11,IF(E18&gt;=6,8,IF(E18&gt;=4,5,IF(E18&gt;=1,2,0))))),"")</f>
      </c>
    </row>
    <row r="19" spans="2:7" ht="18.75" customHeight="1">
      <c r="B19" s="10" t="s">
        <v>19</v>
      </c>
      <c r="C19" s="11"/>
      <c r="D19" s="12"/>
      <c r="E19" s="19"/>
      <c r="F19" s="14" t="s">
        <v>24</v>
      </c>
      <c r="G19" s="18"/>
    </row>
    <row r="20" spans="2:7" ht="18.75" customHeight="1">
      <c r="B20" s="10" t="s">
        <v>27</v>
      </c>
      <c r="C20" s="11"/>
      <c r="D20" s="12"/>
      <c r="E20" s="19"/>
      <c r="F20" s="14" t="s">
        <v>24</v>
      </c>
      <c r="G20" s="18"/>
    </row>
    <row r="21" spans="2:7" ht="18.75" customHeight="1">
      <c r="B21" s="10" t="s">
        <v>20</v>
      </c>
      <c r="C21" s="11"/>
      <c r="D21" s="12"/>
      <c r="E21" s="19"/>
      <c r="F21" s="14" t="s">
        <v>24</v>
      </c>
      <c r="G21" s="18"/>
    </row>
    <row r="22" spans="2:7" ht="18.75" customHeight="1">
      <c r="B22" s="10" t="s">
        <v>21</v>
      </c>
      <c r="C22" s="11"/>
      <c r="D22" s="12"/>
      <c r="E22" s="19"/>
      <c r="F22" s="14" t="s">
        <v>24</v>
      </c>
      <c r="G22" s="18"/>
    </row>
    <row r="23" spans="2:7" ht="18.75" customHeight="1">
      <c r="B23" s="10" t="s">
        <v>48</v>
      </c>
      <c r="C23" s="11"/>
      <c r="D23" s="12"/>
      <c r="E23" s="19"/>
      <c r="F23" s="14" t="s">
        <v>24</v>
      </c>
      <c r="G23" s="18"/>
    </row>
    <row r="24" spans="2:7" ht="18.75" customHeight="1">
      <c r="B24" s="10" t="s">
        <v>6</v>
      </c>
      <c r="C24" s="11"/>
      <c r="D24" s="12"/>
      <c r="E24" s="16">
        <f>IF(G$3&lt;&gt;"",SUM(E25:E29),"")</f>
      </c>
      <c r="F24" s="17" t="s">
        <v>24</v>
      </c>
      <c r="G24" s="15">
        <f>IF(G$3&lt;&gt;"",IF(E24&gt;=15,6,IF(E24&gt;=8,4,IF(E24&gt;=1,2,0))),"")</f>
      </c>
    </row>
    <row r="25" spans="2:7" ht="18.75" customHeight="1">
      <c r="B25" s="10" t="s">
        <v>49</v>
      </c>
      <c r="C25" s="11"/>
      <c r="D25" s="12"/>
      <c r="E25" s="19"/>
      <c r="F25" s="14" t="s">
        <v>24</v>
      </c>
      <c r="G25" s="18"/>
    </row>
    <row r="26" spans="2:7" ht="18.75" customHeight="1">
      <c r="B26" s="10" t="s">
        <v>50</v>
      </c>
      <c r="C26" s="11"/>
      <c r="D26" s="12"/>
      <c r="E26" s="19"/>
      <c r="F26" s="14" t="s">
        <v>24</v>
      </c>
      <c r="G26" s="18"/>
    </row>
    <row r="27" spans="2:7" ht="18.75" customHeight="1">
      <c r="B27" s="10" t="s">
        <v>51</v>
      </c>
      <c r="C27" s="11"/>
      <c r="D27" s="12"/>
      <c r="E27" s="19"/>
      <c r="F27" s="14" t="s">
        <v>24</v>
      </c>
      <c r="G27" s="18"/>
    </row>
    <row r="28" spans="2:7" ht="18.75" customHeight="1">
      <c r="B28" s="10" t="s">
        <v>52</v>
      </c>
      <c r="C28" s="11"/>
      <c r="D28" s="12"/>
      <c r="E28" s="19"/>
      <c r="F28" s="14" t="s">
        <v>24</v>
      </c>
      <c r="G28" s="18"/>
    </row>
    <row r="29" spans="2:7" ht="18" customHeight="1">
      <c r="B29" s="10" t="s">
        <v>61</v>
      </c>
      <c r="C29" s="11"/>
      <c r="D29" s="12"/>
      <c r="E29" s="19"/>
      <c r="F29" s="14" t="s">
        <v>24</v>
      </c>
      <c r="G29" s="18"/>
    </row>
    <row r="30" spans="2:7" ht="18" customHeight="1">
      <c r="B30" s="54" t="s">
        <v>70</v>
      </c>
      <c r="C30" s="55"/>
      <c r="D30" s="56"/>
      <c r="E30" s="49"/>
      <c r="F30" s="50"/>
      <c r="G30" s="15">
        <f>IF(G$3&lt;&gt;"",IF(SUM(J31,J32,K33)&gt;3,3,SUM(J31,J32,K33)),"")</f>
      </c>
    </row>
    <row r="31" spans="2:10" ht="18" customHeight="1">
      <c r="B31" s="10" t="s">
        <v>53</v>
      </c>
      <c r="C31" s="11"/>
      <c r="D31" s="12"/>
      <c r="E31" s="41"/>
      <c r="F31" s="42"/>
      <c r="G31" s="18"/>
      <c r="J31" s="1">
        <f>IF(E31="○",2,0)</f>
        <v>0</v>
      </c>
    </row>
    <row r="32" spans="2:10" ht="18" customHeight="1">
      <c r="B32" s="10" t="s">
        <v>54</v>
      </c>
      <c r="C32" s="11"/>
      <c r="D32" s="12"/>
      <c r="E32" s="41"/>
      <c r="F32" s="42"/>
      <c r="G32" s="18"/>
      <c r="J32" s="1">
        <f>IF(E32="○",1,0)</f>
        <v>0</v>
      </c>
    </row>
    <row r="33" spans="2:11" ht="18" customHeight="1">
      <c r="B33" s="10" t="s">
        <v>55</v>
      </c>
      <c r="C33" s="11"/>
      <c r="D33" s="12"/>
      <c r="E33" s="41"/>
      <c r="F33" s="42"/>
      <c r="G33" s="18"/>
      <c r="J33" s="1">
        <f aca="true" t="shared" si="0" ref="J33:J38">IF(E33="○",1,0)</f>
        <v>0</v>
      </c>
      <c r="K33" s="64">
        <f>MAX(J33:J38)</f>
        <v>0</v>
      </c>
    </row>
    <row r="34" spans="2:11" ht="18" customHeight="1">
      <c r="B34" s="10" t="s">
        <v>56</v>
      </c>
      <c r="C34" s="11"/>
      <c r="D34" s="12"/>
      <c r="E34" s="41"/>
      <c r="F34" s="42"/>
      <c r="G34" s="18"/>
      <c r="J34" s="1">
        <f t="shared" si="0"/>
        <v>0</v>
      </c>
      <c r="K34" s="64"/>
    </row>
    <row r="35" spans="2:11" ht="18" customHeight="1">
      <c r="B35" s="10" t="s">
        <v>57</v>
      </c>
      <c r="C35" s="11"/>
      <c r="D35" s="12"/>
      <c r="E35" s="41"/>
      <c r="F35" s="42"/>
      <c r="G35" s="18"/>
      <c r="J35" s="1">
        <f t="shared" si="0"/>
        <v>0</v>
      </c>
      <c r="K35" s="64"/>
    </row>
    <row r="36" spans="2:11" ht="18" customHeight="1">
      <c r="B36" s="10" t="s">
        <v>58</v>
      </c>
      <c r="C36" s="11"/>
      <c r="D36" s="12"/>
      <c r="E36" s="41"/>
      <c r="F36" s="42"/>
      <c r="G36" s="18"/>
      <c r="J36" s="1">
        <f t="shared" si="0"/>
        <v>0</v>
      </c>
      <c r="K36" s="64"/>
    </row>
    <row r="37" spans="2:11" ht="18" customHeight="1">
      <c r="B37" s="10" t="s">
        <v>59</v>
      </c>
      <c r="C37" s="11"/>
      <c r="D37" s="12"/>
      <c r="E37" s="41"/>
      <c r="F37" s="42"/>
      <c r="G37" s="18"/>
      <c r="J37" s="1">
        <f t="shared" si="0"/>
        <v>0</v>
      </c>
      <c r="K37" s="64"/>
    </row>
    <row r="38" spans="2:11" ht="18" customHeight="1">
      <c r="B38" s="10" t="s">
        <v>60</v>
      </c>
      <c r="C38" s="11"/>
      <c r="D38" s="12"/>
      <c r="E38" s="41"/>
      <c r="F38" s="42"/>
      <c r="G38" s="18"/>
      <c r="J38" s="1">
        <f t="shared" si="0"/>
        <v>0</v>
      </c>
      <c r="K38" s="64"/>
    </row>
    <row r="39" spans="2:7" ht="27.75" customHeight="1">
      <c r="B39" s="54" t="s">
        <v>71</v>
      </c>
      <c r="C39" s="57"/>
      <c r="D39" s="56"/>
      <c r="E39" s="41"/>
      <c r="F39" s="42"/>
      <c r="G39" s="15">
        <f>IF(G$3&lt;&gt;"",IF(E39="①",2,IF(E39="②",1,-2)),"")</f>
      </c>
    </row>
    <row r="40" spans="2:7" ht="18.75" customHeight="1">
      <c r="B40" s="10" t="s">
        <v>72</v>
      </c>
      <c r="C40" s="11"/>
      <c r="D40" s="12"/>
      <c r="E40" s="19"/>
      <c r="F40" s="14" t="s">
        <v>24</v>
      </c>
      <c r="G40" s="15">
        <f>IF(G$3&lt;&gt;"",IF(INT(E40)*2&gt;=6,6,IF(INT(E40)*2&lt;-10,-10,INT(E40)*2)),"")</f>
      </c>
    </row>
    <row r="41" spans="2:9" ht="18.75" customHeight="1">
      <c r="B41" s="44" t="s">
        <v>73</v>
      </c>
      <c r="C41" s="45"/>
      <c r="D41" s="20" t="s">
        <v>34</v>
      </c>
      <c r="E41" s="41"/>
      <c r="F41" s="42"/>
      <c r="G41" s="33">
        <f>IF(G$3&lt;&gt;"",IF(E41="○",2,0)+IF(E42="○",2,0),"")</f>
      </c>
      <c r="I41" s="21" t="s">
        <v>47</v>
      </c>
    </row>
    <row r="42" spans="2:9" ht="18.75" customHeight="1">
      <c r="B42" s="46"/>
      <c r="C42" s="47"/>
      <c r="D42" s="20" t="s">
        <v>35</v>
      </c>
      <c r="E42" s="41"/>
      <c r="F42" s="42"/>
      <c r="G42" s="34"/>
      <c r="I42" s="30">
        <f>IF(G3="更新",IF(G46&gt;=65,"Ａ","Ｂ"),IF(G3="新規","Ｂ",""))</f>
      </c>
    </row>
    <row r="43" spans="2:9" ht="32.25" customHeight="1">
      <c r="B43" s="35" t="s">
        <v>85</v>
      </c>
      <c r="C43" s="37" t="s">
        <v>62</v>
      </c>
      <c r="D43" s="37"/>
      <c r="E43" s="43"/>
      <c r="F43" s="43"/>
      <c r="G43" s="22">
        <f>IF(G$3&lt;&gt;"",IF(E43="○",1,0),"")</f>
      </c>
      <c r="I43" s="31"/>
    </row>
    <row r="44" spans="2:9" ht="66" customHeight="1">
      <c r="B44" s="36"/>
      <c r="C44" s="37" t="s">
        <v>89</v>
      </c>
      <c r="D44" s="37"/>
      <c r="E44" s="43"/>
      <c r="F44" s="43"/>
      <c r="G44" s="22">
        <f>IF(G$3&lt;&gt;"",IF(E44="○",2,0),"")</f>
      </c>
      <c r="I44" s="31"/>
    </row>
    <row r="45" spans="2:9" s="25" customFormat="1" ht="18.75" customHeight="1">
      <c r="B45" s="23"/>
      <c r="C45" s="23"/>
      <c r="D45" s="23"/>
      <c r="E45" s="23"/>
      <c r="F45" s="23"/>
      <c r="G45" s="24"/>
      <c r="I45" s="31"/>
    </row>
    <row r="46" spans="2:9" ht="22.5" customHeight="1">
      <c r="B46" s="38" t="s">
        <v>33</v>
      </c>
      <c r="C46" s="39"/>
      <c r="D46" s="39"/>
      <c r="E46" s="39"/>
      <c r="F46" s="40"/>
      <c r="G46" s="15">
        <f>IF(G$3&lt;&gt;"",SUM(G5:G44),"")</f>
      </c>
      <c r="I46" s="32"/>
    </row>
    <row r="47" ht="18" customHeight="1">
      <c r="B47" s="1" t="s">
        <v>36</v>
      </c>
    </row>
  </sheetData>
  <sheetProtection password="CA16" sheet="1" selectLockedCells="1"/>
  <mergeCells count="31">
    <mergeCell ref="K33:K38"/>
    <mergeCell ref="E35:F35"/>
    <mergeCell ref="E38:F38"/>
    <mergeCell ref="E36:F36"/>
    <mergeCell ref="J2:O2"/>
    <mergeCell ref="B1:D1"/>
    <mergeCell ref="E30:F30"/>
    <mergeCell ref="E31:F31"/>
    <mergeCell ref="B4:D4"/>
    <mergeCell ref="B30:D30"/>
    <mergeCell ref="B39:D39"/>
    <mergeCell ref="E3:F3"/>
    <mergeCell ref="E4:F4"/>
    <mergeCell ref="B2:G2"/>
    <mergeCell ref="C3:D3"/>
    <mergeCell ref="B41:C42"/>
    <mergeCell ref="E39:F39"/>
    <mergeCell ref="E32:F32"/>
    <mergeCell ref="E33:F33"/>
    <mergeCell ref="E37:F37"/>
    <mergeCell ref="E34:F34"/>
    <mergeCell ref="I42:I46"/>
    <mergeCell ref="G41:G42"/>
    <mergeCell ref="B43:B44"/>
    <mergeCell ref="C43:D43"/>
    <mergeCell ref="C44:D44"/>
    <mergeCell ref="B46:F46"/>
    <mergeCell ref="E42:F42"/>
    <mergeCell ref="E41:F41"/>
    <mergeCell ref="E43:F43"/>
    <mergeCell ref="E44:F44"/>
  </mergeCells>
  <dataValidations count="4">
    <dataValidation type="list" allowBlank="1" showInputMessage="1" showErrorMessage="1" sqref="G3">
      <formula1>$J$3:$J$4</formula1>
    </dataValidation>
    <dataValidation type="list" allowBlank="1" showInputMessage="1" showErrorMessage="1" sqref="E31:F38 E41:F42 E43:F43 E44:F44">
      <formula1>$K$3</formula1>
    </dataValidation>
    <dataValidation type="list" allowBlank="1" showInputMessage="1" showErrorMessage="1" sqref="E39:F39">
      <formula1>$L$3:$L$5</formula1>
    </dataValidation>
    <dataValidation type="whole" allowBlank="1" showInputMessage="1" showErrorMessage="1" sqref="E7 E25:E29 E10 E12 E15:E17 E19:E23 E9 E5 E6 E13 E40">
      <formula1>-999999999999</formula1>
      <formula2>999999999999</formula2>
    </dataValidation>
  </dataValidations>
  <printOptions horizontalCentered="1"/>
  <pageMargins left="0.7086614173228347" right="0.31496062992125984" top="0.7480314960629921" bottom="0.35433070866141736" header="0.31496062992125984" footer="0.31496062992125984"/>
  <pageSetup fitToHeight="1" fitToWidth="1" horizontalDpi="300" verticalDpi="300" orientation="portrait" paperSize="9" scale="79" r:id="rId1"/>
  <rowBreaks count="1" manualBreakCount="1">
    <brk id="27" min="1" max="8"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B1:O47"/>
  <sheetViews>
    <sheetView view="pageBreakPreview" zoomScaleSheetLayoutView="100" zoomScalePageLayoutView="0" workbookViewId="0" topLeftCell="A1">
      <pane xSplit="6" ySplit="4" topLeftCell="G16" activePane="bottomRight" state="frozen"/>
      <selection pane="topLeft" activeCell="B27" sqref="B27:B28"/>
      <selection pane="topRight" activeCell="B27" sqref="B27:B28"/>
      <selection pane="bottomLeft" activeCell="B27" sqref="B27:B28"/>
      <selection pane="bottomRight" activeCell="E39" sqref="E39:F39"/>
    </sheetView>
  </sheetViews>
  <sheetFormatPr defaultColWidth="9.140625" defaultRowHeight="18" customHeight="1"/>
  <cols>
    <col min="1" max="1" width="4.28125" style="1" customWidth="1"/>
    <col min="2" max="2" width="21.28125" style="1" customWidth="1"/>
    <col min="3" max="3" width="35.00390625" style="1" customWidth="1"/>
    <col min="4" max="4" width="14.28125" style="1" customWidth="1"/>
    <col min="5" max="5" width="15.140625" style="1" customWidth="1"/>
    <col min="6" max="6" width="4.8515625" style="1" customWidth="1"/>
    <col min="7" max="7" width="9.421875" style="1" customWidth="1"/>
    <col min="8" max="8" width="3.7109375" style="1" customWidth="1"/>
    <col min="9" max="9" width="11.57421875" style="1" customWidth="1"/>
    <col min="10" max="16384" width="9.00390625" style="1" customWidth="1"/>
  </cols>
  <sheetData>
    <row r="1" spans="2:6" ht="30" customHeight="1" thickBot="1">
      <c r="B1" s="48" t="s">
        <v>41</v>
      </c>
      <c r="C1" s="48"/>
      <c r="D1" s="48"/>
      <c r="E1" s="66" t="s">
        <v>44</v>
      </c>
      <c r="F1" s="67"/>
    </row>
    <row r="2" spans="2:15" ht="30" customHeight="1">
      <c r="B2" s="61" t="s">
        <v>22</v>
      </c>
      <c r="C2" s="61"/>
      <c r="D2" s="61"/>
      <c r="E2" s="61"/>
      <c r="F2" s="61"/>
      <c r="G2" s="61"/>
      <c r="J2" s="65" t="s">
        <v>63</v>
      </c>
      <c r="K2" s="65"/>
      <c r="L2" s="65"/>
      <c r="M2" s="65"/>
      <c r="N2" s="65"/>
      <c r="O2" s="65"/>
    </row>
    <row r="3" spans="2:15" ht="30" customHeight="1">
      <c r="B3" s="2" t="s">
        <v>10</v>
      </c>
      <c r="C3" s="69" t="s">
        <v>43</v>
      </c>
      <c r="D3" s="70"/>
      <c r="E3" s="58" t="s">
        <v>32</v>
      </c>
      <c r="F3" s="58"/>
      <c r="G3" s="3" t="s">
        <v>39</v>
      </c>
      <c r="J3" s="4" t="s">
        <v>64</v>
      </c>
      <c r="K3" s="4" t="s">
        <v>66</v>
      </c>
      <c r="L3" s="4" t="s">
        <v>67</v>
      </c>
      <c r="M3" s="6"/>
      <c r="N3" s="6"/>
      <c r="O3" s="6"/>
    </row>
    <row r="4" spans="2:12" ht="18.75" customHeight="1">
      <c r="B4" s="68" t="s">
        <v>8</v>
      </c>
      <c r="C4" s="68"/>
      <c r="D4" s="68"/>
      <c r="E4" s="59" t="s">
        <v>4</v>
      </c>
      <c r="F4" s="60"/>
      <c r="G4" s="7" t="s">
        <v>46</v>
      </c>
      <c r="J4" s="8" t="s">
        <v>65</v>
      </c>
      <c r="K4" s="8"/>
      <c r="L4" s="8" t="s">
        <v>68</v>
      </c>
    </row>
    <row r="5" spans="2:12" ht="18.75" customHeight="1">
      <c r="B5" s="10" t="s">
        <v>74</v>
      </c>
      <c r="C5" s="11"/>
      <c r="D5" s="12"/>
      <c r="E5" s="13">
        <f>0.21*10^5</f>
        <v>21000</v>
      </c>
      <c r="F5" s="14" t="s">
        <v>23</v>
      </c>
      <c r="G5" s="15">
        <f>IF(G$3&lt;&gt;"",IF(E5&gt;=2*10^5,40,IF(E5&gt;=10^5,ROUNDDOWN((E5-10^5)/(2*10^4),0)+35,IF(E5&gt;=5*10^4,ROUNDDOWN((E5-5*10^4)/(10^4),0)+30,IF(E5&gt;=2*10^4,ROUNDDOWN((E5-2*10^4)/(3*10^3),0)+20,ROUNDDOWN((E5-0)/(10^3),0)+0)))),"")</f>
        <v>20</v>
      </c>
      <c r="J5" s="9"/>
      <c r="K5" s="9"/>
      <c r="L5" s="8" t="s">
        <v>69</v>
      </c>
    </row>
    <row r="6" spans="2:12" ht="18.75" customHeight="1">
      <c r="B6" s="10" t="s">
        <v>75</v>
      </c>
      <c r="C6" s="11"/>
      <c r="D6" s="12"/>
      <c r="E6" s="13">
        <f>1.5*10^4</f>
        <v>15000</v>
      </c>
      <c r="F6" s="14" t="s">
        <v>23</v>
      </c>
      <c r="G6" s="15">
        <f>IF(G$3&lt;&gt;"",IF(E6&gt;=10^4,5,IF(E6&gt;=7*10^3,4,IF(E6&gt;=4*10^3,3,IF(E6&gt;=2*10^3,2,1)))),"")</f>
        <v>5</v>
      </c>
      <c r="J6" s="9"/>
      <c r="K6" s="9"/>
      <c r="L6" s="9"/>
    </row>
    <row r="7" spans="2:7" ht="18.75" customHeight="1">
      <c r="B7" s="10" t="s">
        <v>76</v>
      </c>
      <c r="C7" s="11"/>
      <c r="D7" s="12"/>
      <c r="E7" s="13">
        <v>10</v>
      </c>
      <c r="F7" s="14" t="s">
        <v>24</v>
      </c>
      <c r="G7" s="15">
        <f>IF(G$3&lt;&gt;"",IF(E7&gt;=40,10,IF(E7&gt;=30,8,IF(E7&gt;=20,6,IF(E7&gt;=10,4,2)))),"")</f>
        <v>4</v>
      </c>
    </row>
    <row r="8" spans="2:7" ht="18.75" customHeight="1">
      <c r="B8" s="10" t="s">
        <v>11</v>
      </c>
      <c r="C8" s="11"/>
      <c r="D8" s="12"/>
      <c r="E8" s="16">
        <f>ROUNDDOWN(E9/E10*100,0)</f>
        <v>150</v>
      </c>
      <c r="F8" s="17" t="s">
        <v>25</v>
      </c>
      <c r="G8" s="15">
        <f>IF(G$3&lt;&gt;"",IF(E8&gt;=150,5,IF(E8&gt;=110,4,IF(E8&gt;=70,3,IF(E8&gt;=30,2,1)))),"")</f>
        <v>5</v>
      </c>
    </row>
    <row r="9" spans="2:7" ht="18.75" customHeight="1">
      <c r="B9" s="10" t="s">
        <v>77</v>
      </c>
      <c r="C9" s="11"/>
      <c r="D9" s="12"/>
      <c r="E9" s="13">
        <v>3000</v>
      </c>
      <c r="F9" s="14" t="s">
        <v>23</v>
      </c>
      <c r="G9" s="18"/>
    </row>
    <row r="10" spans="2:7" ht="18.75" customHeight="1">
      <c r="B10" s="10" t="s">
        <v>78</v>
      </c>
      <c r="C10" s="11"/>
      <c r="D10" s="12"/>
      <c r="E10" s="13">
        <v>2000</v>
      </c>
      <c r="F10" s="14" t="s">
        <v>23</v>
      </c>
      <c r="G10" s="18"/>
    </row>
    <row r="11" spans="2:7" ht="18.75" customHeight="1">
      <c r="B11" s="10" t="s">
        <v>12</v>
      </c>
      <c r="C11" s="11"/>
      <c r="D11" s="12"/>
      <c r="E11" s="16">
        <f>ROUNDDOWN(E12/E13*100,0)</f>
        <v>8</v>
      </c>
      <c r="F11" s="17" t="s">
        <v>25</v>
      </c>
      <c r="G11" s="15">
        <f>IF(G$3&lt;&gt;"",IF(E11&gt;=8,5,IF(E11&gt;=6,4,IF(E11&gt;=4,3,IF(E11&gt;=2,2,1)))),"")</f>
        <v>5</v>
      </c>
    </row>
    <row r="12" spans="2:7" ht="18.75" customHeight="1">
      <c r="B12" s="10" t="s">
        <v>79</v>
      </c>
      <c r="C12" s="11"/>
      <c r="D12" s="12"/>
      <c r="E12" s="13">
        <v>4000</v>
      </c>
      <c r="F12" s="14" t="s">
        <v>23</v>
      </c>
      <c r="G12" s="18"/>
    </row>
    <row r="13" spans="2:7" ht="18.75" customHeight="1">
      <c r="B13" s="10" t="s">
        <v>80</v>
      </c>
      <c r="C13" s="11"/>
      <c r="D13" s="12"/>
      <c r="E13" s="13">
        <v>50000</v>
      </c>
      <c r="F13" s="14" t="s">
        <v>23</v>
      </c>
      <c r="G13" s="18"/>
    </row>
    <row r="14" spans="2:7" ht="18.75" customHeight="1">
      <c r="B14" s="10" t="s">
        <v>13</v>
      </c>
      <c r="C14" s="11"/>
      <c r="D14" s="12"/>
      <c r="E14" s="16">
        <f>ROUNDDOWN(E15/E16*100,0)</f>
        <v>30</v>
      </c>
      <c r="F14" s="17" t="s">
        <v>25</v>
      </c>
      <c r="G14" s="15">
        <f>IF(G$3&lt;&gt;"",IF(E14&gt;=35,5,IF(E14&gt;=25,4,IF(E14&gt;=15,3,IF(E14&gt;=5,2,1)))),"")</f>
        <v>4</v>
      </c>
    </row>
    <row r="15" spans="2:7" ht="18.75" customHeight="1">
      <c r="B15" s="10" t="s">
        <v>81</v>
      </c>
      <c r="C15" s="11"/>
      <c r="D15" s="12"/>
      <c r="E15" s="13">
        <v>15000</v>
      </c>
      <c r="F15" s="14" t="s">
        <v>23</v>
      </c>
      <c r="G15" s="18"/>
    </row>
    <row r="16" spans="2:7" ht="18.75" customHeight="1">
      <c r="B16" s="10" t="s">
        <v>80</v>
      </c>
      <c r="C16" s="11"/>
      <c r="D16" s="12"/>
      <c r="E16" s="13">
        <v>50000</v>
      </c>
      <c r="F16" s="14" t="s">
        <v>23</v>
      </c>
      <c r="G16" s="18"/>
    </row>
    <row r="17" spans="2:7" ht="18.75" customHeight="1">
      <c r="B17" s="10" t="s">
        <v>3</v>
      </c>
      <c r="C17" s="26" t="s">
        <v>82</v>
      </c>
      <c r="D17" s="12"/>
      <c r="E17" s="19">
        <v>20</v>
      </c>
      <c r="F17" s="14" t="s">
        <v>26</v>
      </c>
      <c r="G17" s="15">
        <f>IF(G$3&lt;&gt;"",IF(E17&gt;=20,10,IF(E17&gt;=15,8,IF(E17&gt;=10,6,IF(E17&gt;=5,4,2)))),"")</f>
        <v>10</v>
      </c>
    </row>
    <row r="18" spans="2:7" ht="18.75" customHeight="1">
      <c r="B18" s="10" t="s">
        <v>83</v>
      </c>
      <c r="C18" s="11"/>
      <c r="D18" s="12"/>
      <c r="E18" s="16">
        <f>SUM(E19:E23)</f>
        <v>5</v>
      </c>
      <c r="F18" s="17" t="s">
        <v>24</v>
      </c>
      <c r="G18" s="15">
        <f>IF(G$3&lt;&gt;"",IF(E18&gt;=15,14,IF(E18&gt;=10,11,IF(E18&gt;=6,8,IF(E18&gt;=4,5,IF(E18&gt;=1,2,0))))),"")</f>
        <v>5</v>
      </c>
    </row>
    <row r="19" spans="2:7" ht="18.75" customHeight="1">
      <c r="B19" s="10" t="s">
        <v>19</v>
      </c>
      <c r="C19" s="11"/>
      <c r="D19" s="12"/>
      <c r="E19" s="19">
        <v>1</v>
      </c>
      <c r="F19" s="14" t="s">
        <v>24</v>
      </c>
      <c r="G19" s="18"/>
    </row>
    <row r="20" spans="2:7" ht="18.75" customHeight="1">
      <c r="B20" s="10" t="s">
        <v>27</v>
      </c>
      <c r="C20" s="11"/>
      <c r="D20" s="12"/>
      <c r="E20" s="19">
        <v>1</v>
      </c>
      <c r="F20" s="14" t="s">
        <v>24</v>
      </c>
      <c r="G20" s="18"/>
    </row>
    <row r="21" spans="2:7" ht="18.75" customHeight="1">
      <c r="B21" s="10" t="s">
        <v>20</v>
      </c>
      <c r="C21" s="11"/>
      <c r="D21" s="12"/>
      <c r="E21" s="19">
        <v>1</v>
      </c>
      <c r="F21" s="14" t="s">
        <v>24</v>
      </c>
      <c r="G21" s="18"/>
    </row>
    <row r="22" spans="2:7" ht="18.75" customHeight="1">
      <c r="B22" s="10" t="s">
        <v>21</v>
      </c>
      <c r="C22" s="11"/>
      <c r="D22" s="12"/>
      <c r="E22" s="19">
        <v>1</v>
      </c>
      <c r="F22" s="14" t="s">
        <v>24</v>
      </c>
      <c r="G22" s="18"/>
    </row>
    <row r="23" spans="2:7" ht="18.75" customHeight="1">
      <c r="B23" s="10" t="s">
        <v>48</v>
      </c>
      <c r="C23" s="11"/>
      <c r="D23" s="12"/>
      <c r="E23" s="19">
        <v>1</v>
      </c>
      <c r="F23" s="14" t="s">
        <v>24</v>
      </c>
      <c r="G23" s="18"/>
    </row>
    <row r="24" spans="2:7" ht="18.75" customHeight="1">
      <c r="B24" s="10" t="s">
        <v>84</v>
      </c>
      <c r="C24" s="11"/>
      <c r="D24" s="12"/>
      <c r="E24" s="16">
        <f>SUM(E25:E29)</f>
        <v>3</v>
      </c>
      <c r="F24" s="17" t="s">
        <v>24</v>
      </c>
      <c r="G24" s="15">
        <f>IF(G$3&lt;&gt;"",IF(E24&gt;=15,6,IF(E24&gt;=8,4,IF(E24&gt;=1,2,0))),"")</f>
        <v>2</v>
      </c>
    </row>
    <row r="25" spans="2:7" ht="18.75" customHeight="1">
      <c r="B25" s="10" t="s">
        <v>49</v>
      </c>
      <c r="C25" s="11"/>
      <c r="D25" s="12"/>
      <c r="E25" s="19">
        <v>0</v>
      </c>
      <c r="F25" s="14" t="s">
        <v>24</v>
      </c>
      <c r="G25" s="18"/>
    </row>
    <row r="26" spans="2:7" ht="18.75" customHeight="1">
      <c r="B26" s="10" t="s">
        <v>50</v>
      </c>
      <c r="C26" s="11"/>
      <c r="D26" s="12"/>
      <c r="E26" s="19">
        <v>2</v>
      </c>
      <c r="F26" s="14" t="s">
        <v>24</v>
      </c>
      <c r="G26" s="18"/>
    </row>
    <row r="27" spans="2:7" ht="18.75" customHeight="1">
      <c r="B27" s="10" t="s">
        <v>51</v>
      </c>
      <c r="C27" s="11"/>
      <c r="D27" s="12"/>
      <c r="E27" s="19">
        <v>1</v>
      </c>
      <c r="F27" s="14" t="s">
        <v>24</v>
      </c>
      <c r="G27" s="18"/>
    </row>
    <row r="28" spans="2:7" ht="18.75" customHeight="1">
      <c r="B28" s="10" t="s">
        <v>52</v>
      </c>
      <c r="C28" s="11"/>
      <c r="D28" s="12"/>
      <c r="E28" s="19">
        <v>0</v>
      </c>
      <c r="F28" s="14" t="s">
        <v>24</v>
      </c>
      <c r="G28" s="18"/>
    </row>
    <row r="29" spans="2:7" ht="18.75" customHeight="1">
      <c r="B29" s="10" t="s">
        <v>61</v>
      </c>
      <c r="C29" s="11"/>
      <c r="D29" s="12"/>
      <c r="E29" s="19">
        <v>0</v>
      </c>
      <c r="F29" s="14" t="s">
        <v>24</v>
      </c>
      <c r="G29" s="18"/>
    </row>
    <row r="30" spans="2:7" ht="18.75" customHeight="1">
      <c r="B30" s="54" t="s">
        <v>70</v>
      </c>
      <c r="C30" s="55"/>
      <c r="D30" s="56"/>
      <c r="E30" s="49"/>
      <c r="F30" s="50"/>
      <c r="G30" s="15">
        <f>IF(G$3&lt;&gt;"",IF(SUM(J31,J32,K33)&gt;3,3,SUM(J31,J32,K33)),"")</f>
        <v>3</v>
      </c>
    </row>
    <row r="31" spans="2:10" ht="18" customHeight="1">
      <c r="B31" s="10" t="s">
        <v>53</v>
      </c>
      <c r="C31" s="11"/>
      <c r="D31" s="12"/>
      <c r="E31" s="41" t="s">
        <v>37</v>
      </c>
      <c r="F31" s="42"/>
      <c r="G31" s="18"/>
      <c r="J31" s="1">
        <f>IF(E31="○",2,0)</f>
        <v>2</v>
      </c>
    </row>
    <row r="32" spans="2:10" ht="18" customHeight="1">
      <c r="B32" s="10" t="s">
        <v>54</v>
      </c>
      <c r="C32" s="11"/>
      <c r="D32" s="12"/>
      <c r="E32" s="41"/>
      <c r="F32" s="42"/>
      <c r="G32" s="18"/>
      <c r="J32" s="1">
        <f>IF(E32="○",1,0)</f>
        <v>0</v>
      </c>
    </row>
    <row r="33" spans="2:11" ht="18" customHeight="1">
      <c r="B33" s="10" t="s">
        <v>55</v>
      </c>
      <c r="C33" s="11"/>
      <c r="D33" s="12"/>
      <c r="E33" s="41"/>
      <c r="F33" s="42"/>
      <c r="G33" s="18"/>
      <c r="J33" s="1">
        <f aca="true" t="shared" si="0" ref="J33:J38">IF(E33="○",1,0)</f>
        <v>0</v>
      </c>
      <c r="K33" s="64">
        <f>MAX(J33:J38)</f>
        <v>1</v>
      </c>
    </row>
    <row r="34" spans="2:11" ht="18" customHeight="1">
      <c r="B34" s="10" t="s">
        <v>56</v>
      </c>
      <c r="C34" s="11"/>
      <c r="D34" s="12"/>
      <c r="E34" s="41"/>
      <c r="F34" s="42"/>
      <c r="G34" s="18"/>
      <c r="J34" s="1">
        <f t="shared" si="0"/>
        <v>0</v>
      </c>
      <c r="K34" s="64"/>
    </row>
    <row r="35" spans="2:11" ht="18" customHeight="1">
      <c r="B35" s="10" t="s">
        <v>57</v>
      </c>
      <c r="C35" s="11"/>
      <c r="D35" s="12"/>
      <c r="E35" s="41"/>
      <c r="F35" s="42"/>
      <c r="G35" s="18"/>
      <c r="J35" s="1">
        <f t="shared" si="0"/>
        <v>0</v>
      </c>
      <c r="K35" s="64"/>
    </row>
    <row r="36" spans="2:11" ht="18" customHeight="1">
      <c r="B36" s="10" t="s">
        <v>58</v>
      </c>
      <c r="C36" s="11"/>
      <c r="D36" s="12"/>
      <c r="E36" s="41"/>
      <c r="F36" s="42"/>
      <c r="G36" s="18"/>
      <c r="J36" s="1">
        <f t="shared" si="0"/>
        <v>0</v>
      </c>
      <c r="K36" s="64"/>
    </row>
    <row r="37" spans="2:11" ht="18" customHeight="1">
      <c r="B37" s="10" t="s">
        <v>59</v>
      </c>
      <c r="C37" s="11"/>
      <c r="D37" s="12"/>
      <c r="E37" s="41"/>
      <c r="F37" s="42"/>
      <c r="G37" s="18"/>
      <c r="J37" s="1">
        <f t="shared" si="0"/>
        <v>0</v>
      </c>
      <c r="K37" s="64"/>
    </row>
    <row r="38" spans="2:11" ht="18" customHeight="1">
      <c r="B38" s="10" t="s">
        <v>60</v>
      </c>
      <c r="C38" s="11"/>
      <c r="D38" s="12"/>
      <c r="E38" s="41" t="s">
        <v>40</v>
      </c>
      <c r="F38" s="42"/>
      <c r="G38" s="18"/>
      <c r="J38" s="1">
        <f t="shared" si="0"/>
        <v>1</v>
      </c>
      <c r="K38" s="64"/>
    </row>
    <row r="39" spans="2:7" ht="27.75" customHeight="1">
      <c r="B39" s="54" t="s">
        <v>71</v>
      </c>
      <c r="C39" s="57"/>
      <c r="D39" s="56"/>
      <c r="E39" s="41" t="s">
        <v>38</v>
      </c>
      <c r="F39" s="42"/>
      <c r="G39" s="15">
        <f>IF(G$3&lt;&gt;"",IF(E39="①",2,IF(E39="②",1,-2)),"")</f>
        <v>2</v>
      </c>
    </row>
    <row r="40" spans="2:7" ht="18.75" customHeight="1">
      <c r="B40" s="10" t="s">
        <v>72</v>
      </c>
      <c r="C40" s="11"/>
      <c r="D40" s="12"/>
      <c r="E40" s="19">
        <v>1</v>
      </c>
      <c r="F40" s="14" t="s">
        <v>24</v>
      </c>
      <c r="G40" s="15">
        <f>IF(G$3&lt;&gt;"",IF(INT(E40)*2&gt;=6,6,IF(INT(E40)*2&lt;-10,-10,INT(E40)*2)),"")</f>
        <v>2</v>
      </c>
    </row>
    <row r="41" spans="2:9" ht="18.75" customHeight="1">
      <c r="B41" s="44" t="s">
        <v>73</v>
      </c>
      <c r="C41" s="45"/>
      <c r="D41" s="20" t="s">
        <v>34</v>
      </c>
      <c r="E41" s="41" t="s">
        <v>37</v>
      </c>
      <c r="F41" s="42"/>
      <c r="G41" s="33">
        <f>IF(G$3&lt;&gt;"",IF(E41="○",2,0)+IF(E42="○",2,0),"")</f>
        <v>4</v>
      </c>
      <c r="I41" s="21" t="s">
        <v>47</v>
      </c>
    </row>
    <row r="42" spans="2:9" ht="18.75" customHeight="1">
      <c r="B42" s="46"/>
      <c r="C42" s="47"/>
      <c r="D42" s="20" t="s">
        <v>35</v>
      </c>
      <c r="E42" s="41" t="s">
        <v>37</v>
      </c>
      <c r="F42" s="42"/>
      <c r="G42" s="34"/>
      <c r="I42" s="30" t="str">
        <f>IF(G3="更新",IF(G46&gt;=65,"Ａ","Ｂ"),IF(G3="新規","Ｂ",""))</f>
        <v>Ａ</v>
      </c>
    </row>
    <row r="43" spans="2:9" ht="32.25" customHeight="1">
      <c r="B43" s="35" t="s">
        <v>85</v>
      </c>
      <c r="C43" s="37" t="s">
        <v>62</v>
      </c>
      <c r="D43" s="37"/>
      <c r="E43" s="43" t="s">
        <v>37</v>
      </c>
      <c r="F43" s="43"/>
      <c r="G43" s="22">
        <f>IF(G$3&lt;&gt;"",IF(E43="○",1,0),"")</f>
        <v>1</v>
      </c>
      <c r="I43" s="31"/>
    </row>
    <row r="44" spans="2:9" ht="67.5" customHeight="1">
      <c r="B44" s="36"/>
      <c r="C44" s="37" t="s">
        <v>90</v>
      </c>
      <c r="D44" s="37"/>
      <c r="E44" s="43"/>
      <c r="F44" s="43"/>
      <c r="G44" s="22">
        <f>IF(G$3&lt;&gt;"",IF(E44="○",2,0),"")</f>
        <v>0</v>
      </c>
      <c r="I44" s="31"/>
    </row>
    <row r="45" spans="2:9" s="25" customFormat="1" ht="18.75" customHeight="1">
      <c r="B45" s="23"/>
      <c r="C45" s="23"/>
      <c r="D45" s="23"/>
      <c r="E45" s="23"/>
      <c r="F45" s="23"/>
      <c r="G45" s="24"/>
      <c r="I45" s="31"/>
    </row>
    <row r="46" spans="2:9" ht="22.5" customHeight="1">
      <c r="B46" s="38" t="s">
        <v>33</v>
      </c>
      <c r="C46" s="39"/>
      <c r="D46" s="39"/>
      <c r="E46" s="39"/>
      <c r="F46" s="40"/>
      <c r="G46" s="15">
        <f>IF(G$3&lt;&gt;"",SUM(G5:G44),"")</f>
        <v>72</v>
      </c>
      <c r="I46" s="32"/>
    </row>
    <row r="47" ht="18" customHeight="1">
      <c r="B47" s="1" t="s">
        <v>36</v>
      </c>
    </row>
  </sheetData>
  <sheetProtection password="CA16" sheet="1" selectLockedCells="1"/>
  <mergeCells count="32">
    <mergeCell ref="J2:O2"/>
    <mergeCell ref="B4:D4"/>
    <mergeCell ref="E4:F4"/>
    <mergeCell ref="K33:K38"/>
    <mergeCell ref="E34:F34"/>
    <mergeCell ref="E35:F35"/>
    <mergeCell ref="E36:F36"/>
    <mergeCell ref="E37:F37"/>
    <mergeCell ref="B2:G2"/>
    <mergeCell ref="C3:D3"/>
    <mergeCell ref="B1:D1"/>
    <mergeCell ref="E1:F1"/>
    <mergeCell ref="E38:F38"/>
    <mergeCell ref="I42:I46"/>
    <mergeCell ref="B46:F46"/>
    <mergeCell ref="G41:G42"/>
    <mergeCell ref="B41:C42"/>
    <mergeCell ref="E41:F41"/>
    <mergeCell ref="B39:D39"/>
    <mergeCell ref="E39:F39"/>
    <mergeCell ref="E3:F3"/>
    <mergeCell ref="E31:F31"/>
    <mergeCell ref="E32:F32"/>
    <mergeCell ref="E33:F33"/>
    <mergeCell ref="B30:D30"/>
    <mergeCell ref="E30:F30"/>
    <mergeCell ref="B43:B44"/>
    <mergeCell ref="C43:D43"/>
    <mergeCell ref="E43:F43"/>
    <mergeCell ref="C44:D44"/>
    <mergeCell ref="E44:F44"/>
    <mergeCell ref="E42:F42"/>
  </mergeCells>
  <dataValidations count="4">
    <dataValidation type="whole" allowBlank="1" showInputMessage="1" showErrorMessage="1" sqref="E25:E29 E9:E10 E12:E13 E15:E17 E19:E23 E5:E7 E40">
      <formula1>-999999999999</formula1>
      <formula2>999999999999</formula2>
    </dataValidation>
    <dataValidation type="list" allowBlank="1" showInputMessage="1" showErrorMessage="1" sqref="E39:F39">
      <formula1>$L$3:$L$5</formula1>
    </dataValidation>
    <dataValidation type="list" allowBlank="1" showInputMessage="1" showErrorMessage="1" sqref="E31:F38 E41:F44">
      <formula1>$K$3</formula1>
    </dataValidation>
    <dataValidation type="list" allowBlank="1" showInputMessage="1" showErrorMessage="1" sqref="G3">
      <formula1>$J$3:$J$4</formula1>
    </dataValidation>
  </dataValidations>
  <printOptions horizontalCentered="1"/>
  <pageMargins left="0.7086614173228347" right="0.31496062992125984" top="0.7480314960629921" bottom="0.35433070866141736" header="0.31496062992125984" footer="0.31496062992125984"/>
  <pageSetup fitToHeight="1" fitToWidth="1" horizontalDpi="300" verticalDpi="300" orientation="portrait" paperSize="9" scale="79" r:id="rId2"/>
  <rowBreaks count="1" manualBreakCount="1">
    <brk id="29" min="1" max="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O31"/>
  <sheetViews>
    <sheetView tabSelected="1" view="pageBreakPreview" zoomScaleSheetLayoutView="100" zoomScalePageLayoutView="0" workbookViewId="0" topLeftCell="A1">
      <pane xSplit="6" ySplit="4" topLeftCell="G5" activePane="bottomRight" state="frozen"/>
      <selection pane="topLeft" activeCell="A30" sqref="A30:IV30"/>
      <selection pane="topRight" activeCell="A30" sqref="A30:IV30"/>
      <selection pane="bottomLeft" activeCell="A30" sqref="A30:IV30"/>
      <selection pane="bottomRight" activeCell="C3" sqref="C3:D3"/>
    </sheetView>
  </sheetViews>
  <sheetFormatPr defaultColWidth="9.140625" defaultRowHeight="18" customHeight="1"/>
  <cols>
    <col min="1" max="1" width="4.28125" style="1" customWidth="1"/>
    <col min="2" max="2" width="15.8515625" style="1" customWidth="1"/>
    <col min="3" max="3" width="27.421875" style="1" customWidth="1"/>
    <col min="4" max="4" width="22.00390625" style="1" customWidth="1"/>
    <col min="5" max="5" width="10.00390625" style="1" customWidth="1"/>
    <col min="6" max="6" width="4.421875" style="1" customWidth="1"/>
    <col min="7" max="7" width="8.7109375" style="1" customWidth="1"/>
    <col min="8" max="8" width="3.7109375" style="1" customWidth="1"/>
    <col min="9" max="16384" width="9.00390625" style="1" customWidth="1"/>
  </cols>
  <sheetData>
    <row r="1" spans="2:4" ht="30" customHeight="1">
      <c r="B1" s="48" t="s">
        <v>42</v>
      </c>
      <c r="C1" s="48"/>
      <c r="D1" s="48"/>
    </row>
    <row r="2" spans="2:15" ht="30" customHeight="1">
      <c r="B2" s="61" t="s">
        <v>22</v>
      </c>
      <c r="C2" s="61"/>
      <c r="D2" s="61"/>
      <c r="E2" s="61"/>
      <c r="F2" s="61"/>
      <c r="G2" s="61"/>
      <c r="J2" s="65" t="s">
        <v>63</v>
      </c>
      <c r="K2" s="65"/>
      <c r="L2" s="65"/>
      <c r="M2" s="65"/>
      <c r="N2" s="65"/>
      <c r="O2" s="65"/>
    </row>
    <row r="3" spans="2:15" ht="30" customHeight="1">
      <c r="B3" s="2" t="s">
        <v>10</v>
      </c>
      <c r="C3" s="62"/>
      <c r="D3" s="63"/>
      <c r="E3" s="58" t="s">
        <v>32</v>
      </c>
      <c r="F3" s="58"/>
      <c r="G3" s="3"/>
      <c r="J3" s="4" t="s">
        <v>64</v>
      </c>
      <c r="K3" s="4" t="s">
        <v>66</v>
      </c>
      <c r="L3" s="27"/>
      <c r="M3" s="28"/>
      <c r="N3" s="28"/>
      <c r="O3" s="28"/>
    </row>
    <row r="4" spans="2:12" ht="18.75" customHeight="1">
      <c r="B4" s="68" t="s">
        <v>8</v>
      </c>
      <c r="C4" s="68"/>
      <c r="D4" s="68"/>
      <c r="E4" s="59" t="s">
        <v>4</v>
      </c>
      <c r="F4" s="60"/>
      <c r="G4" s="7" t="s">
        <v>7</v>
      </c>
      <c r="J4" s="8" t="s">
        <v>65</v>
      </c>
      <c r="K4" s="8"/>
      <c r="L4" s="29"/>
    </row>
    <row r="5" spans="2:12" ht="18.75" customHeight="1">
      <c r="B5" s="10" t="s">
        <v>1</v>
      </c>
      <c r="C5" s="11"/>
      <c r="D5" s="12"/>
      <c r="E5" s="13"/>
      <c r="F5" s="14" t="s">
        <v>23</v>
      </c>
      <c r="G5" s="15">
        <f>IF(G$3&lt;&gt;"",IF(E5&gt;=2*10^5,40,IF(E5&gt;=10^5,ROUNDDOWN((E5-10^5)/(2*10^4),0)+35,IF(E5&gt;=5*10^4,ROUNDDOWN((E5-5*10^4)/(10^4),0)+30,IF(E5&gt;=2*10^4,ROUNDDOWN((E5-2*10^4)/(3*10^3),0)+20,ROUNDDOWN((E5-0)/(10^3),0)+0)))),"")</f>
      </c>
      <c r="L5" s="29"/>
    </row>
    <row r="6" spans="2:7" ht="18.75" customHeight="1">
      <c r="B6" s="10" t="s">
        <v>2</v>
      </c>
      <c r="C6" s="11"/>
      <c r="D6" s="12"/>
      <c r="E6" s="13"/>
      <c r="F6" s="14" t="s">
        <v>23</v>
      </c>
      <c r="G6" s="15">
        <f>IF(G$3&lt;&gt;"",IF(E6&gt;=10^4,5,IF(E6&gt;=7*10^3,4,IF(E6&gt;=4*10^3,3,IF(E6&gt;=2*10^3,2,1)))),"")</f>
      </c>
    </row>
    <row r="7" spans="2:7" ht="18.75" customHeight="1">
      <c r="B7" s="10" t="s">
        <v>0</v>
      </c>
      <c r="C7" s="11"/>
      <c r="D7" s="12"/>
      <c r="E7" s="13"/>
      <c r="F7" s="14" t="s">
        <v>24</v>
      </c>
      <c r="G7" s="15">
        <f>IF(G$3&lt;&gt;"",IF(E7&gt;=40,10,IF(E7&gt;=30,8,IF(E7&gt;=20,6,IF(E7&gt;=10,4,2)))),"")</f>
      </c>
    </row>
    <row r="8" spans="2:7" ht="18.75" customHeight="1">
      <c r="B8" s="10" t="s">
        <v>11</v>
      </c>
      <c r="C8" s="11"/>
      <c r="D8" s="12"/>
      <c r="E8" s="16">
        <f>IF(G$3&lt;&gt;"",ROUNDDOWN(E9/E10*100,0),"")</f>
      </c>
      <c r="F8" s="17" t="s">
        <v>25</v>
      </c>
      <c r="G8" s="15">
        <f>IF(G$3&lt;&gt;"",IF(E8&gt;=150,5,IF(E8&gt;=110,4,IF(E8&gt;=70,3,IF(E8&gt;=30,2,1)))),"")</f>
      </c>
    </row>
    <row r="9" spans="2:7" ht="18.75" customHeight="1">
      <c r="B9" s="10" t="s">
        <v>16</v>
      </c>
      <c r="C9" s="11"/>
      <c r="D9" s="12"/>
      <c r="E9" s="13"/>
      <c r="F9" s="14" t="s">
        <v>23</v>
      </c>
      <c r="G9" s="18"/>
    </row>
    <row r="10" spans="2:7" ht="18.75" customHeight="1">
      <c r="B10" s="10" t="s">
        <v>17</v>
      </c>
      <c r="C10" s="11"/>
      <c r="D10" s="12"/>
      <c r="E10" s="13"/>
      <c r="F10" s="14" t="s">
        <v>23</v>
      </c>
      <c r="G10" s="18"/>
    </row>
    <row r="11" spans="2:7" ht="18.75" customHeight="1">
      <c r="B11" s="10" t="s">
        <v>12</v>
      </c>
      <c r="C11" s="11"/>
      <c r="D11" s="12"/>
      <c r="E11" s="16">
        <f>IF(G$3&lt;&gt;"",ROUNDDOWN(E12/E13*100,0),"")</f>
      </c>
      <c r="F11" s="17" t="s">
        <v>25</v>
      </c>
      <c r="G11" s="15">
        <f>IF(G$3&lt;&gt;"",IF(E11&gt;=8,5,IF(E11&gt;=6,4,IF(E11&gt;=4,3,IF(E11&gt;=2,2,1)))),"")</f>
      </c>
    </row>
    <row r="12" spans="2:7" ht="18.75" customHeight="1">
      <c r="B12" s="10" t="s">
        <v>18</v>
      </c>
      <c r="C12" s="11"/>
      <c r="D12" s="12"/>
      <c r="E12" s="13"/>
      <c r="F12" s="14" t="s">
        <v>23</v>
      </c>
      <c r="G12" s="18"/>
    </row>
    <row r="13" spans="2:7" ht="18.75" customHeight="1">
      <c r="B13" s="10" t="s">
        <v>14</v>
      </c>
      <c r="C13" s="11"/>
      <c r="D13" s="12"/>
      <c r="E13" s="13"/>
      <c r="F13" s="14" t="s">
        <v>23</v>
      </c>
      <c r="G13" s="18"/>
    </row>
    <row r="14" spans="2:7" ht="18.75" customHeight="1">
      <c r="B14" s="10" t="s">
        <v>13</v>
      </c>
      <c r="C14" s="11"/>
      <c r="D14" s="12"/>
      <c r="E14" s="16">
        <f>IF(G$3&lt;&gt;"",ROUNDDOWN(E15/E16*100,0),"")</f>
      </c>
      <c r="F14" s="17" t="s">
        <v>25</v>
      </c>
      <c r="G14" s="15">
        <f>IF(G$3&lt;&gt;"",IF(E14&gt;=35,5,IF(E14&gt;=25,4,IF(E14&gt;=15,3,IF(E14&gt;=5,2,1)))),"")</f>
      </c>
    </row>
    <row r="15" spans="2:7" ht="18.75" customHeight="1">
      <c r="B15" s="10" t="s">
        <v>15</v>
      </c>
      <c r="C15" s="11"/>
      <c r="D15" s="12"/>
      <c r="E15" s="13"/>
      <c r="F15" s="14" t="s">
        <v>23</v>
      </c>
      <c r="G15" s="18"/>
    </row>
    <row r="16" spans="2:7" ht="18.75" customHeight="1">
      <c r="B16" s="10" t="s">
        <v>14</v>
      </c>
      <c r="C16" s="11"/>
      <c r="D16" s="12"/>
      <c r="E16" s="13"/>
      <c r="F16" s="14" t="s">
        <v>23</v>
      </c>
      <c r="G16" s="18"/>
    </row>
    <row r="17" spans="2:7" ht="18.75" customHeight="1">
      <c r="B17" s="10" t="s">
        <v>3</v>
      </c>
      <c r="C17" s="11"/>
      <c r="D17" s="12"/>
      <c r="E17" s="19"/>
      <c r="F17" s="14" t="s">
        <v>26</v>
      </c>
      <c r="G17" s="15">
        <f>IF(G$3&lt;&gt;"",IF(E17&gt;=20,10,IF(E17&gt;=15,8,IF(E17&gt;=10,6,IF(E17&gt;=5,4,2)))),"")</f>
      </c>
    </row>
    <row r="18" spans="2:7" ht="18.75" customHeight="1">
      <c r="B18" s="10" t="s">
        <v>5</v>
      </c>
      <c r="C18" s="11"/>
      <c r="D18" s="12"/>
      <c r="E18" s="16">
        <f>IF(G$3&lt;&gt;"",SUM(E19:E20),"")</f>
      </c>
      <c r="F18" s="17" t="s">
        <v>24</v>
      </c>
      <c r="G18" s="15">
        <f>IF(G$3&lt;&gt;"",IF(E18&gt;=15,13,IF(E18&gt;=10,11,IF(E18&gt;=6,9,IF(E18&gt;=4,7,IF(E18&gt;=1,5,0))))),"")</f>
      </c>
    </row>
    <row r="19" spans="2:7" ht="18.75" customHeight="1">
      <c r="B19" s="10" t="s">
        <v>28</v>
      </c>
      <c r="C19" s="11"/>
      <c r="D19" s="12"/>
      <c r="E19" s="19"/>
      <c r="F19" s="14" t="s">
        <v>24</v>
      </c>
      <c r="G19" s="18"/>
    </row>
    <row r="20" spans="2:7" ht="18.75" customHeight="1">
      <c r="B20" s="10" t="s">
        <v>29</v>
      </c>
      <c r="C20" s="11"/>
      <c r="D20" s="12"/>
      <c r="E20" s="19"/>
      <c r="F20" s="14" t="s">
        <v>24</v>
      </c>
      <c r="G20" s="18"/>
    </row>
    <row r="21" spans="2:7" ht="18.75" customHeight="1">
      <c r="B21" s="10" t="s">
        <v>6</v>
      </c>
      <c r="C21" s="11"/>
      <c r="D21" s="12"/>
      <c r="E21" s="16">
        <f>IF(G$3&lt;&gt;"",SUM(E22:E23),"")</f>
      </c>
      <c r="F21" s="17" t="s">
        <v>24</v>
      </c>
      <c r="G21" s="15">
        <f>IF(G$3&lt;&gt;"",IF(E21&gt;=20,12,IF(E21&gt;=15,10,IF(E21&gt;=10,8,IF(E21&gt;=5,6,IF(E21&gt;=1,4,0))))),"")</f>
      </c>
    </row>
    <row r="22" spans="2:7" ht="18.75" customHeight="1">
      <c r="B22" s="10" t="s">
        <v>30</v>
      </c>
      <c r="C22" s="11"/>
      <c r="D22" s="12"/>
      <c r="E22" s="19"/>
      <c r="F22" s="14" t="s">
        <v>24</v>
      </c>
      <c r="G22" s="18"/>
    </row>
    <row r="23" spans="2:7" ht="18.75" customHeight="1">
      <c r="B23" s="10" t="s">
        <v>31</v>
      </c>
      <c r="C23" s="11"/>
      <c r="D23" s="12"/>
      <c r="E23" s="19"/>
      <c r="F23" s="14" t="s">
        <v>24</v>
      </c>
      <c r="G23" s="18"/>
    </row>
    <row r="24" spans="2:7" ht="18.75" customHeight="1">
      <c r="B24" s="10" t="s">
        <v>86</v>
      </c>
      <c r="C24" s="11"/>
      <c r="D24" s="12"/>
      <c r="E24" s="19"/>
      <c r="F24" s="14" t="s">
        <v>24</v>
      </c>
      <c r="G24" s="15">
        <f>IF(G$3&lt;&gt;"",IF(INT(E24)*2&gt;=6,6,IF(INT(E24)*2&lt;-10,-10,INT(E24)*2)),"")</f>
      </c>
    </row>
    <row r="25" spans="2:9" ht="18.75" customHeight="1">
      <c r="B25" s="44" t="s">
        <v>87</v>
      </c>
      <c r="C25" s="45"/>
      <c r="D25" s="20" t="s">
        <v>34</v>
      </c>
      <c r="E25" s="41"/>
      <c r="F25" s="42"/>
      <c r="G25" s="33">
        <f>IF(G$3&lt;&gt;"",IF(E25="○",2,0)+IF(E26="○",2,0),"")</f>
      </c>
      <c r="I25" s="21" t="s">
        <v>9</v>
      </c>
    </row>
    <row r="26" spans="2:9" ht="18.75" customHeight="1">
      <c r="B26" s="46"/>
      <c r="C26" s="47"/>
      <c r="D26" s="20" t="s">
        <v>35</v>
      </c>
      <c r="E26" s="41"/>
      <c r="F26" s="42"/>
      <c r="G26" s="34"/>
      <c r="I26" s="30">
        <f>IF(G3="更新",IF(G30&gt;=65,"Ａ","Ｂ"),IF(G3="新規","Ｂ",""))</f>
      </c>
    </row>
    <row r="27" spans="2:9" ht="36" customHeight="1">
      <c r="B27" s="35" t="s">
        <v>88</v>
      </c>
      <c r="C27" s="37" t="s">
        <v>62</v>
      </c>
      <c r="D27" s="37"/>
      <c r="E27" s="43"/>
      <c r="F27" s="43"/>
      <c r="G27" s="22">
        <f>IF(G$3&lt;&gt;"",IF(E27="○",1,0),"")</f>
      </c>
      <c r="I27" s="31"/>
    </row>
    <row r="28" spans="2:9" ht="83.25" customHeight="1">
      <c r="B28" s="36"/>
      <c r="C28" s="37" t="s">
        <v>91</v>
      </c>
      <c r="D28" s="37"/>
      <c r="E28" s="43"/>
      <c r="F28" s="43"/>
      <c r="G28" s="22">
        <f>IF(G$3&lt;&gt;"",IF(E28="○",2,0),"")</f>
      </c>
      <c r="I28" s="31"/>
    </row>
    <row r="29" spans="2:9" s="25" customFormat="1" ht="18.75" customHeight="1">
      <c r="B29" s="23"/>
      <c r="C29" s="23"/>
      <c r="D29" s="23"/>
      <c r="E29" s="23"/>
      <c r="F29" s="23"/>
      <c r="G29" s="24"/>
      <c r="I29" s="31"/>
    </row>
    <row r="30" spans="2:9" ht="27.75" customHeight="1">
      <c r="B30" s="38" t="s">
        <v>33</v>
      </c>
      <c r="C30" s="39"/>
      <c r="D30" s="39"/>
      <c r="E30" s="39"/>
      <c r="F30" s="40"/>
      <c r="G30" s="15">
        <f>IF(G$3&lt;&gt;"",SUM(G5:G28),"")</f>
      </c>
      <c r="I30" s="32"/>
    </row>
    <row r="31" ht="18" customHeight="1">
      <c r="B31" s="1" t="s">
        <v>36</v>
      </c>
    </row>
  </sheetData>
  <sheetProtection password="CA16" sheet="1" selectLockedCells="1"/>
  <mergeCells count="18">
    <mergeCell ref="J2:O2"/>
    <mergeCell ref="G25:G26"/>
    <mergeCell ref="E26:F26"/>
    <mergeCell ref="B1:D1"/>
    <mergeCell ref="B2:G2"/>
    <mergeCell ref="B4:D4"/>
    <mergeCell ref="E4:F4"/>
    <mergeCell ref="C3:D3"/>
    <mergeCell ref="E3:F3"/>
    <mergeCell ref="I26:I30"/>
    <mergeCell ref="E25:F25"/>
    <mergeCell ref="B30:F30"/>
    <mergeCell ref="B25:C26"/>
    <mergeCell ref="B27:B28"/>
    <mergeCell ref="C27:D27"/>
    <mergeCell ref="E27:F27"/>
    <mergeCell ref="C28:D28"/>
    <mergeCell ref="E28:F28"/>
  </mergeCells>
  <dataValidations count="3">
    <dataValidation type="list" allowBlank="1" showInputMessage="1" showErrorMessage="1" sqref="G3">
      <formula1>$J$3:$J$4</formula1>
    </dataValidation>
    <dataValidation type="list" allowBlank="1" showInputMessage="1" showErrorMessage="1" sqref="E25:F27 E28:F28">
      <formula1>$K$3</formula1>
    </dataValidation>
    <dataValidation type="whole" allowBlank="1" showInputMessage="1" showErrorMessage="1" sqref="E5 E6 E7 E9 E10 E12 E13 E15 E16 E17 E19 E20 E22 E23 E24">
      <formula1>-999999999999</formula1>
      <formula2>999999999999</formula2>
    </dataValidation>
  </dataValidations>
  <printOptions horizontalCentered="1"/>
  <pageMargins left="0.7086614173228347" right="0.31496062992125984" top="0.7480314960629921" bottom="0.35433070866141736" header="0.31496062992125984" footer="0.31496062992125984"/>
  <pageSetup fitToHeight="1" fitToWidth="1"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O31"/>
  <sheetViews>
    <sheetView view="pageBreakPreview" zoomScale="85" zoomScaleSheetLayoutView="85" zoomScalePageLayoutView="0" workbookViewId="0" topLeftCell="A1">
      <pane xSplit="6" ySplit="4" topLeftCell="G5" activePane="bottomRight" state="frozen"/>
      <selection pane="topLeft" activeCell="A30" sqref="A30:IV30"/>
      <selection pane="topRight" activeCell="A30" sqref="A30:IV30"/>
      <selection pane="bottomLeft" activeCell="A30" sqref="A30:IV30"/>
      <selection pane="bottomRight" activeCell="E13" sqref="E13"/>
    </sheetView>
  </sheetViews>
  <sheetFormatPr defaultColWidth="9.140625" defaultRowHeight="18" customHeight="1"/>
  <cols>
    <col min="1" max="1" width="4.28125" style="1" customWidth="1"/>
    <col min="2" max="2" width="13.7109375" style="1" customWidth="1"/>
    <col min="3" max="3" width="27.421875" style="1" customWidth="1"/>
    <col min="4" max="4" width="13.7109375" style="1" customWidth="1"/>
    <col min="5" max="5" width="10.00390625" style="1" customWidth="1"/>
    <col min="6" max="6" width="4.421875" style="1" customWidth="1"/>
    <col min="7" max="7" width="8.7109375" style="1" customWidth="1"/>
    <col min="8" max="8" width="3.7109375" style="1" customWidth="1"/>
    <col min="9" max="16384" width="9.00390625" style="1" customWidth="1"/>
  </cols>
  <sheetData>
    <row r="1" spans="2:6" ht="30" customHeight="1" thickBot="1">
      <c r="B1" s="48" t="s">
        <v>42</v>
      </c>
      <c r="C1" s="48"/>
      <c r="D1" s="48"/>
      <c r="E1" s="66" t="s">
        <v>44</v>
      </c>
      <c r="F1" s="67"/>
    </row>
    <row r="2" spans="2:15" ht="30" customHeight="1">
      <c r="B2" s="61" t="s">
        <v>22</v>
      </c>
      <c r="C2" s="61"/>
      <c r="D2" s="61"/>
      <c r="E2" s="61"/>
      <c r="F2" s="61"/>
      <c r="G2" s="61"/>
      <c r="J2" s="65" t="s">
        <v>63</v>
      </c>
      <c r="K2" s="65"/>
      <c r="L2" s="65"/>
      <c r="M2" s="65"/>
      <c r="N2" s="65"/>
      <c r="O2" s="65"/>
    </row>
    <row r="3" spans="2:15" ht="30" customHeight="1">
      <c r="B3" s="2" t="s">
        <v>10</v>
      </c>
      <c r="C3" s="69" t="s">
        <v>45</v>
      </c>
      <c r="D3" s="70"/>
      <c r="E3" s="58" t="s">
        <v>32</v>
      </c>
      <c r="F3" s="58"/>
      <c r="G3" s="3" t="s">
        <v>39</v>
      </c>
      <c r="J3" s="27" t="s">
        <v>64</v>
      </c>
      <c r="K3" s="27" t="s">
        <v>66</v>
      </c>
      <c r="L3" s="27"/>
      <c r="M3" s="28"/>
      <c r="N3" s="28"/>
      <c r="O3" s="28"/>
    </row>
    <row r="4" spans="2:12" ht="18.75" customHeight="1">
      <c r="B4" s="68" t="s">
        <v>8</v>
      </c>
      <c r="C4" s="68"/>
      <c r="D4" s="68"/>
      <c r="E4" s="59" t="s">
        <v>4</v>
      </c>
      <c r="F4" s="60"/>
      <c r="G4" s="7" t="s">
        <v>7</v>
      </c>
      <c r="J4" s="29" t="s">
        <v>65</v>
      </c>
      <c r="K4" s="29"/>
      <c r="L4" s="29"/>
    </row>
    <row r="5" spans="2:7" ht="18.75" customHeight="1">
      <c r="B5" s="10" t="s">
        <v>74</v>
      </c>
      <c r="C5" s="11"/>
      <c r="D5" s="12"/>
      <c r="E5" s="13">
        <f>0.51*10^5</f>
        <v>51000</v>
      </c>
      <c r="F5" s="14" t="s">
        <v>23</v>
      </c>
      <c r="G5" s="15">
        <f>IF(G$3&lt;&gt;"",IF(E5&gt;=2*10^5,40,IF(E5&gt;=10^5,ROUNDDOWN((E5-10^5)/(2*10^4),0)+35,IF(E5&gt;=5*10^4,ROUNDDOWN((E5-5*10^4)/(10^4),0)+30,IF(E5&gt;=2*10^4,ROUNDDOWN((E5-2*10^4)/(3*10^3),0)+20,ROUNDDOWN((E5-0)/(10^3),0)+0)))),"")</f>
        <v>30</v>
      </c>
    </row>
    <row r="6" spans="2:7" ht="18.75" customHeight="1">
      <c r="B6" s="10" t="s">
        <v>75</v>
      </c>
      <c r="C6" s="11"/>
      <c r="D6" s="12"/>
      <c r="E6" s="13">
        <f>1*10^4</f>
        <v>10000</v>
      </c>
      <c r="F6" s="14" t="s">
        <v>23</v>
      </c>
      <c r="G6" s="15">
        <f>IF(G$3&lt;&gt;"",IF(E6&gt;=10^4,5,IF(E6&gt;=7*10^3,4,IF(E6&gt;=4*10^3,3,IF(E6&gt;=2*10^3,2,1)))),"")</f>
        <v>5</v>
      </c>
    </row>
    <row r="7" spans="2:7" ht="18.75" customHeight="1">
      <c r="B7" s="10" t="s">
        <v>76</v>
      </c>
      <c r="C7" s="11"/>
      <c r="D7" s="12"/>
      <c r="E7" s="13">
        <v>100</v>
      </c>
      <c r="F7" s="14" t="s">
        <v>24</v>
      </c>
      <c r="G7" s="15">
        <f>IF(G$3&lt;&gt;"",IF(E7&gt;=40,10,IF(E7&gt;=30,8,IF(E7&gt;=20,6,IF(E7&gt;=10,4,2)))),"")</f>
        <v>10</v>
      </c>
    </row>
    <row r="8" spans="2:7" ht="18.75" customHeight="1">
      <c r="B8" s="10" t="s">
        <v>11</v>
      </c>
      <c r="C8" s="11"/>
      <c r="D8" s="12"/>
      <c r="E8" s="16">
        <f>IF(G$3&lt;&gt;"",ROUNDDOWN(E9/E10*100,0),"")</f>
        <v>50</v>
      </c>
      <c r="F8" s="17" t="s">
        <v>25</v>
      </c>
      <c r="G8" s="15">
        <f>IF(G$3&lt;&gt;"",IF(E8&gt;=150,5,IF(E8&gt;=110,4,IF(E8&gt;=70,3,IF(E8&gt;=30,2,1)))),"")</f>
        <v>2</v>
      </c>
    </row>
    <row r="9" spans="2:7" ht="18.75" customHeight="1">
      <c r="B9" s="10" t="s">
        <v>77</v>
      </c>
      <c r="C9" s="11"/>
      <c r="D9" s="12"/>
      <c r="E9" s="13">
        <v>5000</v>
      </c>
      <c r="F9" s="14" t="s">
        <v>23</v>
      </c>
      <c r="G9" s="18"/>
    </row>
    <row r="10" spans="2:7" ht="18.75" customHeight="1">
      <c r="B10" s="10" t="s">
        <v>78</v>
      </c>
      <c r="C10" s="11"/>
      <c r="D10" s="12"/>
      <c r="E10" s="13">
        <v>10000</v>
      </c>
      <c r="F10" s="14" t="s">
        <v>23</v>
      </c>
      <c r="G10" s="18"/>
    </row>
    <row r="11" spans="2:7" ht="18.75" customHeight="1">
      <c r="B11" s="10" t="s">
        <v>12</v>
      </c>
      <c r="C11" s="11"/>
      <c r="D11" s="12"/>
      <c r="E11" s="16">
        <f>IF(G$3&lt;&gt;"",ROUNDDOWN(E12/E13*100,0),"")</f>
        <v>-1</v>
      </c>
      <c r="F11" s="17" t="s">
        <v>25</v>
      </c>
      <c r="G11" s="15">
        <f>IF(G$3&lt;&gt;"",IF(E11&gt;=8,5,IF(E11&gt;=6,4,IF(E11&gt;=4,3,IF(E11&gt;=2,2,1)))),"")</f>
        <v>1</v>
      </c>
    </row>
    <row r="12" spans="2:7" ht="18.75" customHeight="1">
      <c r="B12" s="10" t="s">
        <v>79</v>
      </c>
      <c r="C12" s="11"/>
      <c r="D12" s="12"/>
      <c r="E12" s="13">
        <v>-1000</v>
      </c>
      <c r="F12" s="14" t="s">
        <v>23</v>
      </c>
      <c r="G12" s="18"/>
    </row>
    <row r="13" spans="2:7" ht="18.75" customHeight="1">
      <c r="B13" s="10" t="s">
        <v>80</v>
      </c>
      <c r="C13" s="11"/>
      <c r="D13" s="12"/>
      <c r="E13" s="13">
        <v>70000</v>
      </c>
      <c r="F13" s="14" t="s">
        <v>23</v>
      </c>
      <c r="G13" s="18"/>
    </row>
    <row r="14" spans="2:7" ht="18.75" customHeight="1">
      <c r="B14" s="10" t="s">
        <v>13</v>
      </c>
      <c r="C14" s="11"/>
      <c r="D14" s="12"/>
      <c r="E14" s="16">
        <f>IF(G$3&lt;&gt;"",ROUNDDOWN(E15/E16*100,0),"")</f>
        <v>14</v>
      </c>
      <c r="F14" s="17" t="s">
        <v>25</v>
      </c>
      <c r="G14" s="15">
        <f>IF(G$3&lt;&gt;"",IF(E14&gt;=35,5,IF(E14&gt;=25,4,IF(E14&gt;=15,3,IF(E14&gt;=5,2,1)))),"")</f>
        <v>2</v>
      </c>
    </row>
    <row r="15" spans="2:7" ht="18.75" customHeight="1">
      <c r="B15" s="10" t="s">
        <v>81</v>
      </c>
      <c r="C15" s="11"/>
      <c r="D15" s="12"/>
      <c r="E15" s="13">
        <v>10000</v>
      </c>
      <c r="F15" s="14" t="s">
        <v>23</v>
      </c>
      <c r="G15" s="18"/>
    </row>
    <row r="16" spans="2:7" ht="18.75" customHeight="1">
      <c r="B16" s="10" t="s">
        <v>80</v>
      </c>
      <c r="C16" s="11"/>
      <c r="D16" s="12"/>
      <c r="E16" s="13">
        <v>70000</v>
      </c>
      <c r="F16" s="14" t="s">
        <v>23</v>
      </c>
      <c r="G16" s="18"/>
    </row>
    <row r="17" spans="2:7" ht="18.75" customHeight="1">
      <c r="B17" s="10" t="s">
        <v>3</v>
      </c>
      <c r="C17" s="11"/>
      <c r="D17" s="12"/>
      <c r="E17" s="19">
        <v>14</v>
      </c>
      <c r="F17" s="14" t="s">
        <v>26</v>
      </c>
      <c r="G17" s="15">
        <f>IF(G$3&lt;&gt;"",IF(E17&gt;=20,10,IF(E17&gt;=15,8,IF(E17&gt;=10,6,IF(E17&gt;=5,4,2)))),"")</f>
        <v>6</v>
      </c>
    </row>
    <row r="18" spans="2:7" ht="18.75" customHeight="1">
      <c r="B18" s="10" t="s">
        <v>83</v>
      </c>
      <c r="C18" s="11"/>
      <c r="D18" s="12"/>
      <c r="E18" s="16">
        <f>IF(G$3&lt;&gt;"",SUM(E19:E20),"")</f>
        <v>3</v>
      </c>
      <c r="F18" s="17" t="s">
        <v>24</v>
      </c>
      <c r="G18" s="15">
        <f>IF(G$3&lt;&gt;"",IF(E18&gt;=15,13,IF(E18&gt;=10,11,IF(E18&gt;=6,9,IF(E18&gt;=4,7,IF(E18&gt;=1,5,0))))),"")</f>
        <v>5</v>
      </c>
    </row>
    <row r="19" spans="2:7" ht="18.75" customHeight="1">
      <c r="B19" s="10" t="s">
        <v>28</v>
      </c>
      <c r="C19" s="11"/>
      <c r="D19" s="12"/>
      <c r="E19" s="19">
        <v>2</v>
      </c>
      <c r="F19" s="14" t="s">
        <v>24</v>
      </c>
      <c r="G19" s="18"/>
    </row>
    <row r="20" spans="2:7" ht="18.75" customHeight="1">
      <c r="B20" s="10" t="s">
        <v>29</v>
      </c>
      <c r="C20" s="11"/>
      <c r="D20" s="12"/>
      <c r="E20" s="19">
        <v>1</v>
      </c>
      <c r="F20" s="14" t="s">
        <v>24</v>
      </c>
      <c r="G20" s="18"/>
    </row>
    <row r="21" spans="2:7" ht="18.75" customHeight="1">
      <c r="B21" s="10" t="s">
        <v>84</v>
      </c>
      <c r="C21" s="11"/>
      <c r="D21" s="12"/>
      <c r="E21" s="16">
        <f>IF(G$3&lt;&gt;"",SUM(E22:E23),"")</f>
        <v>23</v>
      </c>
      <c r="F21" s="17" t="s">
        <v>24</v>
      </c>
      <c r="G21" s="15">
        <f>IF(G$3&lt;&gt;"",IF(E21&gt;=20,12,IF(E21&gt;=15,10,IF(E21&gt;=10,8,IF(E21&gt;=5,6,IF(E21&gt;=1,4,0))))),"")</f>
        <v>12</v>
      </c>
    </row>
    <row r="22" spans="2:7" ht="18.75" customHeight="1">
      <c r="B22" s="10" t="s">
        <v>30</v>
      </c>
      <c r="C22" s="11"/>
      <c r="D22" s="12"/>
      <c r="E22" s="19">
        <v>12</v>
      </c>
      <c r="F22" s="14" t="s">
        <v>24</v>
      </c>
      <c r="G22" s="18"/>
    </row>
    <row r="23" spans="2:7" ht="18.75" customHeight="1">
      <c r="B23" s="10" t="s">
        <v>31</v>
      </c>
      <c r="C23" s="11"/>
      <c r="D23" s="12"/>
      <c r="E23" s="19">
        <v>11</v>
      </c>
      <c r="F23" s="14" t="s">
        <v>24</v>
      </c>
      <c r="G23" s="18"/>
    </row>
    <row r="24" spans="2:7" ht="18.75" customHeight="1">
      <c r="B24" s="10" t="s">
        <v>86</v>
      </c>
      <c r="C24" s="11"/>
      <c r="D24" s="12"/>
      <c r="E24" s="19">
        <v>-1</v>
      </c>
      <c r="F24" s="14" t="s">
        <v>24</v>
      </c>
      <c r="G24" s="15">
        <f>IF(G$3&lt;&gt;"",IF(INT(E24)*2&gt;=6,6,IF(INT(E24)*2&lt;-10,-10,INT(E24)*2)),"")</f>
        <v>-2</v>
      </c>
    </row>
    <row r="25" spans="2:9" ht="18.75" customHeight="1">
      <c r="B25" s="44" t="s">
        <v>87</v>
      </c>
      <c r="C25" s="45"/>
      <c r="D25" s="20" t="s">
        <v>34</v>
      </c>
      <c r="E25" s="41"/>
      <c r="F25" s="42"/>
      <c r="G25" s="33">
        <f>IF(G$3&lt;&gt;"",IF(E25="○",2,0)+IF(E26="○",2,0),"")</f>
        <v>2</v>
      </c>
      <c r="I25" s="21" t="s">
        <v>9</v>
      </c>
    </row>
    <row r="26" spans="2:9" ht="18.75" customHeight="1">
      <c r="B26" s="46"/>
      <c r="C26" s="47"/>
      <c r="D26" s="20" t="s">
        <v>35</v>
      </c>
      <c r="E26" s="41" t="s">
        <v>37</v>
      </c>
      <c r="F26" s="42"/>
      <c r="G26" s="34"/>
      <c r="I26" s="30" t="str">
        <f>IF(G3="更新",IF(G30&gt;=65,"Ａ","Ｂ"),IF(G3="新規","Ｂ",""))</f>
        <v>Ａ</v>
      </c>
    </row>
    <row r="27" spans="2:9" ht="36" customHeight="1">
      <c r="B27" s="35" t="s">
        <v>88</v>
      </c>
      <c r="C27" s="37" t="s">
        <v>62</v>
      </c>
      <c r="D27" s="37"/>
      <c r="E27" s="43" t="s">
        <v>37</v>
      </c>
      <c r="F27" s="43"/>
      <c r="G27" s="22">
        <f>IF(G$3&lt;&gt;"",IF(E27="○",1,0),"")</f>
        <v>1</v>
      </c>
      <c r="I27" s="31"/>
    </row>
    <row r="28" spans="2:9" ht="90" customHeight="1">
      <c r="B28" s="36"/>
      <c r="C28" s="37" t="s">
        <v>90</v>
      </c>
      <c r="D28" s="37"/>
      <c r="E28" s="43"/>
      <c r="F28" s="43"/>
      <c r="G28" s="22">
        <f>IF(G$3&lt;&gt;"",IF(E28="○",2,0),"")</f>
        <v>0</v>
      </c>
      <c r="I28" s="31"/>
    </row>
    <row r="29" spans="2:9" s="25" customFormat="1" ht="18.75" customHeight="1">
      <c r="B29" s="23"/>
      <c r="C29" s="23"/>
      <c r="D29" s="23"/>
      <c r="E29" s="23"/>
      <c r="F29" s="23"/>
      <c r="G29" s="24"/>
      <c r="I29" s="31"/>
    </row>
    <row r="30" spans="2:9" ht="27.75" customHeight="1">
      <c r="B30" s="38" t="s">
        <v>33</v>
      </c>
      <c r="C30" s="39"/>
      <c r="D30" s="39"/>
      <c r="E30" s="39"/>
      <c r="F30" s="40"/>
      <c r="G30" s="15">
        <f>IF(G$3&lt;&gt;"",SUM(G5:G28),"")</f>
        <v>74</v>
      </c>
      <c r="I30" s="32"/>
    </row>
    <row r="31" ht="18" customHeight="1">
      <c r="B31" s="1" t="s">
        <v>36</v>
      </c>
    </row>
  </sheetData>
  <sheetProtection password="CA16" sheet="1" selectLockedCells="1"/>
  <mergeCells count="19">
    <mergeCell ref="J2:O2"/>
    <mergeCell ref="E1:F1"/>
    <mergeCell ref="I26:I30"/>
    <mergeCell ref="B1:D1"/>
    <mergeCell ref="B2:G2"/>
    <mergeCell ref="C3:D3"/>
    <mergeCell ref="E3:F3"/>
    <mergeCell ref="B25:C26"/>
    <mergeCell ref="E25:F25"/>
    <mergeCell ref="E28:F28"/>
    <mergeCell ref="G25:G26"/>
    <mergeCell ref="E26:F26"/>
    <mergeCell ref="B30:F30"/>
    <mergeCell ref="B4:D4"/>
    <mergeCell ref="E4:F4"/>
    <mergeCell ref="B27:B28"/>
    <mergeCell ref="C27:D27"/>
    <mergeCell ref="E27:F27"/>
    <mergeCell ref="C28:D28"/>
  </mergeCells>
  <dataValidations count="3">
    <dataValidation type="whole" allowBlank="1" showInputMessage="1" showErrorMessage="1" sqref="E5:E7 E9:E10 E12:E13 E15:E17 E19:E20 E22:E24">
      <formula1>-999999999999</formula1>
      <formula2>999999999999</formula2>
    </dataValidation>
    <dataValidation type="list" allowBlank="1" showInputMessage="1" showErrorMessage="1" sqref="E25:F28">
      <formula1>$K$3</formula1>
    </dataValidation>
    <dataValidation type="list" allowBlank="1" showInputMessage="1" showErrorMessage="1" sqref="G3">
      <formula1>$J$3:$J$4</formula1>
    </dataValidation>
  </dataValidations>
  <printOptions horizontalCentered="1"/>
  <pageMargins left="0.7086614173228347" right="0.31496062992125984" top="0.7480314960629921" bottom="0.35433070866141736" header="0.31496062992125984" footer="0.31496062992125984"/>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眞茅 喜文</dc:creator>
  <cp:keywords/>
  <dc:description/>
  <cp:lastModifiedBy>高瀬 大丞</cp:lastModifiedBy>
  <cp:lastPrinted>2021-09-21T11:37:32Z</cp:lastPrinted>
  <dcterms:created xsi:type="dcterms:W3CDTF">2012-09-13T11:19:42Z</dcterms:created>
  <dcterms:modified xsi:type="dcterms:W3CDTF">2021-09-21T11:38:53Z</dcterms:modified>
  <cp:category/>
  <cp:version/>
  <cp:contentType/>
  <cp:contentStatus/>
</cp:coreProperties>
</file>