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C98EE339-4AB8-4FFE-BE0C-8E33C9AFA317}" xr6:coauthVersionLast="47" xr6:coauthVersionMax="47" xr10:uidLastSave="{00000000-0000-0000-0000-000000000000}"/>
  <bookViews>
    <workbookView xWindow="-110" yWindow="-110" windowWidth="19420" windowHeight="11620" xr2:uid="{A9AE4AC0-16D0-4BB2-B4C2-0491D401C082}"/>
  </bookViews>
  <sheets>
    <sheet name="清掃業務（入力用）" sheetId="1" r:id="rId1"/>
    <sheet name="清掃業務 (記載例)" sheetId="5" r:id="rId2"/>
    <sheet name="警備保障業務（入力用）" sheetId="4" r:id="rId3"/>
    <sheet name="警備保障業務 (記載例)" sheetId="6" r:id="rId4"/>
  </sheets>
  <definedNames>
    <definedName name="_xlnm.Print_Area" localSheetId="3">'警備保障業務 (記載例)'!$B$1:$I$31</definedName>
    <definedName name="_xlnm.Print_Area" localSheetId="2">'警備保障業務（入力用）'!$B$1:$I$31</definedName>
    <definedName name="_xlnm.Print_Area" localSheetId="1">'清掃業務 (記載例)'!$B$1:$I$47</definedName>
    <definedName name="_xlnm.Print_Area" localSheetId="0">'清掃業務（入力用）'!$B$1:$I$47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1" l="1"/>
  <c r="E18" i="1"/>
  <c r="E14" i="1"/>
  <c r="G14" i="1"/>
  <c r="J31" i="1"/>
  <c r="G27" i="4"/>
  <c r="G28" i="6"/>
  <c r="G27" i="6"/>
  <c r="G28" i="4"/>
  <c r="G44" i="5"/>
  <c r="G43" i="5"/>
  <c r="G44" i="1"/>
  <c r="G43" i="1"/>
  <c r="J32" i="1"/>
  <c r="G41" i="1"/>
  <c r="G39" i="5"/>
  <c r="G39" i="1"/>
  <c r="G40" i="1"/>
  <c r="J38" i="1"/>
  <c r="J37" i="1"/>
  <c r="J36" i="1"/>
  <c r="J35" i="1"/>
  <c r="J34" i="1"/>
  <c r="J33" i="1"/>
  <c r="G30" i="1"/>
  <c r="G24" i="1"/>
  <c r="G18" i="1"/>
  <c r="G5" i="1"/>
  <c r="G46" i="1"/>
  <c r="I42" i="1"/>
  <c r="G6" i="1"/>
  <c r="G7" i="1"/>
  <c r="E8" i="1"/>
  <c r="G8" i="1"/>
  <c r="E11" i="1"/>
  <c r="G11" i="1"/>
  <c r="G17" i="1"/>
  <c r="E24" i="5"/>
  <c r="G24" i="5"/>
  <c r="E18" i="5"/>
  <c r="G18" i="5"/>
  <c r="G5" i="4"/>
  <c r="G41" i="5"/>
  <c r="G40" i="5"/>
  <c r="G17" i="5"/>
  <c r="G7" i="5"/>
  <c r="E6" i="6"/>
  <c r="G6" i="6"/>
  <c r="G25" i="6"/>
  <c r="G24" i="6"/>
  <c r="E21" i="6"/>
  <c r="G21" i="6"/>
  <c r="E18" i="6"/>
  <c r="G18" i="6"/>
  <c r="G17" i="6"/>
  <c r="E14" i="6"/>
  <c r="G14" i="6"/>
  <c r="E11" i="6"/>
  <c r="G11" i="6"/>
  <c r="E8" i="6"/>
  <c r="G8" i="6"/>
  <c r="G7" i="6"/>
  <c r="E5" i="6"/>
  <c r="G5" i="6"/>
  <c r="G25" i="4"/>
  <c r="G24" i="4"/>
  <c r="E21" i="4"/>
  <c r="G21" i="4"/>
  <c r="G17" i="4"/>
  <c r="E18" i="4"/>
  <c r="G18" i="4"/>
  <c r="E14" i="4"/>
  <c r="G14" i="4"/>
  <c r="E11" i="4"/>
  <c r="G11" i="4"/>
  <c r="E8" i="4"/>
  <c r="G8" i="4"/>
  <c r="G7" i="4"/>
  <c r="G6" i="4"/>
  <c r="E5" i="5"/>
  <c r="G5" i="5"/>
  <c r="E6" i="5"/>
  <c r="G6" i="5"/>
  <c r="J38" i="5"/>
  <c r="J37" i="5"/>
  <c r="J36" i="5"/>
  <c r="J35" i="5"/>
  <c r="J34" i="5"/>
  <c r="K33" i="5"/>
  <c r="G30" i="5"/>
  <c r="J33" i="5"/>
  <c r="J32" i="5"/>
  <c r="J31" i="5"/>
  <c r="E14" i="5"/>
  <c r="G14" i="5"/>
  <c r="E11" i="5"/>
  <c r="G11" i="5"/>
  <c r="E8" i="5"/>
  <c r="G8" i="5"/>
  <c r="G30" i="4"/>
  <c r="I26" i="4"/>
  <c r="K33" i="1"/>
  <c r="G46" i="5"/>
  <c r="I42" i="5"/>
  <c r="G30" i="6"/>
  <c r="I26" i="6"/>
</calcChain>
</file>

<file path=xl/sharedStrings.xml><?xml version="1.0" encoding="utf-8"?>
<sst xmlns="http://schemas.openxmlformats.org/spreadsheetml/2006/main" count="305" uniqueCount="92">
  <si>
    <t>(3)職員数</t>
    <rPh sb="3" eb="6">
      <t>ショクインスウ</t>
    </rPh>
    <phoneticPr fontId="1"/>
  </si>
  <si>
    <t>(1)契約実績</t>
    <rPh sb="3" eb="5">
      <t>ケイヤク</t>
    </rPh>
    <rPh sb="5" eb="7">
      <t>ジッセキ</t>
    </rPh>
    <phoneticPr fontId="1"/>
  </si>
  <si>
    <t>(2)自己資本額</t>
    <rPh sb="3" eb="5">
      <t>ジコ</t>
    </rPh>
    <rPh sb="5" eb="8">
      <t>シホンガク</t>
    </rPh>
    <phoneticPr fontId="1"/>
  </si>
  <si>
    <t>(7)営業年数</t>
    <rPh sb="3" eb="5">
      <t>エイギョウ</t>
    </rPh>
    <rPh sb="5" eb="7">
      <t>ネンスウ</t>
    </rPh>
    <phoneticPr fontId="1"/>
  </si>
  <si>
    <t>記載欄</t>
    <rPh sb="0" eb="2">
      <t>キサイ</t>
    </rPh>
    <rPh sb="2" eb="3">
      <t>ラン</t>
    </rPh>
    <phoneticPr fontId="1"/>
  </si>
  <si>
    <t>(8)技術職員数１</t>
    <rPh sb="3" eb="5">
      <t>ギジュツ</t>
    </rPh>
    <rPh sb="5" eb="7">
      <t>ショクイン</t>
    </rPh>
    <rPh sb="7" eb="8">
      <t>スウ</t>
    </rPh>
    <phoneticPr fontId="1"/>
  </si>
  <si>
    <t>(9)技術職員数２</t>
    <rPh sb="3" eb="5">
      <t>ギジュツ</t>
    </rPh>
    <rPh sb="5" eb="7">
      <t>ショクイン</t>
    </rPh>
    <rPh sb="7" eb="8">
      <t>スウ</t>
    </rPh>
    <phoneticPr fontId="1"/>
  </si>
  <si>
    <t>数値</t>
    <rPh sb="0" eb="2">
      <t>スウチ</t>
    </rPh>
    <phoneticPr fontId="1"/>
  </si>
  <si>
    <t>審査事項</t>
    <rPh sb="0" eb="2">
      <t>シンサ</t>
    </rPh>
    <rPh sb="2" eb="4">
      <t>ジコウ</t>
    </rPh>
    <phoneticPr fontId="1"/>
  </si>
  <si>
    <t>判定</t>
    <rPh sb="0" eb="2">
      <t>ハンテイ</t>
    </rPh>
    <phoneticPr fontId="1"/>
  </si>
  <si>
    <t>商号又は名称</t>
    <rPh sb="0" eb="2">
      <t>ショウゴウ</t>
    </rPh>
    <rPh sb="2" eb="3">
      <t>マタ</t>
    </rPh>
    <rPh sb="4" eb="6">
      <t>メイショウ</t>
    </rPh>
    <phoneticPr fontId="1"/>
  </si>
  <si>
    <t>(4)流動比率　Ｍ／Ｎ（％）</t>
    <rPh sb="3" eb="5">
      <t>リュウドウ</t>
    </rPh>
    <rPh sb="5" eb="7">
      <t>ヒリツ</t>
    </rPh>
    <phoneticPr fontId="1"/>
  </si>
  <si>
    <t>(5)総資本経常利益率　Ｓ／Ｒ（％）</t>
    <rPh sb="3" eb="6">
      <t>ソウシホン</t>
    </rPh>
    <rPh sb="6" eb="8">
      <t>ケイジョウ</t>
    </rPh>
    <rPh sb="8" eb="10">
      <t>リエキ</t>
    </rPh>
    <rPh sb="10" eb="11">
      <t>リツ</t>
    </rPh>
    <phoneticPr fontId="1"/>
  </si>
  <si>
    <t>(6)自己資本比率　Ｐ／Ｒ（％）</t>
    <rPh sb="3" eb="5">
      <t>ジコ</t>
    </rPh>
    <rPh sb="5" eb="7">
      <t>シホン</t>
    </rPh>
    <rPh sb="7" eb="9">
      <t>ヒリツ</t>
    </rPh>
    <phoneticPr fontId="1"/>
  </si>
  <si>
    <t>　　総資本額　Ｒ</t>
    <phoneticPr fontId="1"/>
  </si>
  <si>
    <t>　　自己資本額　Ｐ</t>
    <phoneticPr fontId="1"/>
  </si>
  <si>
    <t>　　流動資産　Ｍ</t>
    <phoneticPr fontId="1"/>
  </si>
  <si>
    <t>　　流動負債　Ｎ</t>
    <phoneticPr fontId="1"/>
  </si>
  <si>
    <t>　　経常利益　Ｓ</t>
    <phoneticPr fontId="1"/>
  </si>
  <si>
    <t>　ア 建築物環境衛生管理技術者</t>
    <phoneticPr fontId="1"/>
  </si>
  <si>
    <t>　ウ 清掃作業監督者</t>
    <phoneticPr fontId="1"/>
  </si>
  <si>
    <t>　エ ビルクリーニング技能士</t>
    <phoneticPr fontId="1"/>
  </si>
  <si>
    <t>登　録　審　査　表</t>
    <rPh sb="0" eb="1">
      <t>ノボル</t>
    </rPh>
    <rPh sb="2" eb="3">
      <t>ロク</t>
    </rPh>
    <rPh sb="4" eb="5">
      <t>シン</t>
    </rPh>
    <rPh sb="6" eb="7">
      <t>サ</t>
    </rPh>
    <rPh sb="8" eb="9">
      <t>ヒョウ</t>
    </rPh>
    <phoneticPr fontId="1"/>
  </si>
  <si>
    <t>千円</t>
    <rPh sb="0" eb="2">
      <t>センエン</t>
    </rPh>
    <phoneticPr fontId="1"/>
  </si>
  <si>
    <t>人</t>
    <rPh sb="0" eb="1">
      <t>ニン</t>
    </rPh>
    <phoneticPr fontId="1"/>
  </si>
  <si>
    <t>％</t>
    <phoneticPr fontId="1"/>
  </si>
  <si>
    <t>年</t>
    <rPh sb="0" eb="1">
      <t>ネン</t>
    </rPh>
    <phoneticPr fontId="1"/>
  </si>
  <si>
    <t>　イ 統括管理者</t>
    <rPh sb="3" eb="5">
      <t>トウカツ</t>
    </rPh>
    <phoneticPr fontId="1"/>
  </si>
  <si>
    <t>　ア 警備員指導教育責任者</t>
    <rPh sb="3" eb="5">
      <t>ケイビ</t>
    </rPh>
    <rPh sb="5" eb="6">
      <t>イン</t>
    </rPh>
    <rPh sb="6" eb="8">
      <t>シドウ</t>
    </rPh>
    <rPh sb="8" eb="10">
      <t>キョウイク</t>
    </rPh>
    <rPh sb="10" eb="13">
      <t>セキニンシャ</t>
    </rPh>
    <phoneticPr fontId="1"/>
  </si>
  <si>
    <t>　イ 機械警備業務管理者</t>
    <rPh sb="3" eb="5">
      <t>キカイ</t>
    </rPh>
    <rPh sb="5" eb="7">
      <t>ケイビ</t>
    </rPh>
    <rPh sb="7" eb="9">
      <t>ギョウム</t>
    </rPh>
    <rPh sb="9" eb="12">
      <t>カンリシャ</t>
    </rPh>
    <phoneticPr fontId="1"/>
  </si>
  <si>
    <t>　ウ 施設警備業務１級検定合格警備員</t>
    <rPh sb="3" eb="5">
      <t>シセツ</t>
    </rPh>
    <rPh sb="5" eb="7">
      <t>ケイビ</t>
    </rPh>
    <rPh sb="7" eb="9">
      <t>ギョウム</t>
    </rPh>
    <rPh sb="10" eb="11">
      <t>キュウ</t>
    </rPh>
    <rPh sb="11" eb="13">
      <t>ケンテイ</t>
    </rPh>
    <rPh sb="13" eb="15">
      <t>ゴウカク</t>
    </rPh>
    <rPh sb="15" eb="18">
      <t>ケイビイン</t>
    </rPh>
    <phoneticPr fontId="1"/>
  </si>
  <si>
    <t>　エ 施設警備業務２級検定合格警備員</t>
    <rPh sb="3" eb="5">
      <t>シセツ</t>
    </rPh>
    <rPh sb="5" eb="7">
      <t>ケイビ</t>
    </rPh>
    <rPh sb="7" eb="9">
      <t>ギョウム</t>
    </rPh>
    <rPh sb="10" eb="11">
      <t>キュウ</t>
    </rPh>
    <rPh sb="11" eb="13">
      <t>ケンテイ</t>
    </rPh>
    <rPh sb="13" eb="15">
      <t>ゴウカク</t>
    </rPh>
    <rPh sb="15" eb="18">
      <t>ケイビイン</t>
    </rPh>
    <phoneticPr fontId="1"/>
  </si>
  <si>
    <t>新規・更新
の　区　分</t>
    <rPh sb="0" eb="2">
      <t>シンキ</t>
    </rPh>
    <rPh sb="3" eb="5">
      <t>コウシン</t>
    </rPh>
    <rPh sb="8" eb="9">
      <t>ク</t>
    </rPh>
    <rPh sb="10" eb="11">
      <t>ブン</t>
    </rPh>
    <phoneticPr fontId="1"/>
  </si>
  <si>
    <t>総　合　点　数</t>
    <rPh sb="0" eb="1">
      <t>ソウ</t>
    </rPh>
    <rPh sb="2" eb="3">
      <t>ア</t>
    </rPh>
    <rPh sb="4" eb="5">
      <t>テン</t>
    </rPh>
    <rPh sb="6" eb="7">
      <t>スウ</t>
    </rPh>
    <phoneticPr fontId="1"/>
  </si>
  <si>
    <t>　ISO9001</t>
    <phoneticPr fontId="1"/>
  </si>
  <si>
    <t>　ISO14001</t>
    <phoneticPr fontId="1"/>
  </si>
  <si>
    <t xml:space="preserve"> ※ 商号又は名称、新規・更新の区分、記載欄、数値及び総合点数の各欄を記載してください。</t>
    <rPh sb="3" eb="5">
      <t>ショウゴウ</t>
    </rPh>
    <rPh sb="5" eb="6">
      <t>マタ</t>
    </rPh>
    <rPh sb="7" eb="9">
      <t>メイショウ</t>
    </rPh>
    <rPh sb="10" eb="12">
      <t>シンキ</t>
    </rPh>
    <rPh sb="13" eb="15">
      <t>コウシン</t>
    </rPh>
    <rPh sb="16" eb="18">
      <t>クブン</t>
    </rPh>
    <rPh sb="19" eb="21">
      <t>キサイ</t>
    </rPh>
    <rPh sb="21" eb="22">
      <t>ラン</t>
    </rPh>
    <rPh sb="23" eb="25">
      <t>スウチ</t>
    </rPh>
    <rPh sb="25" eb="26">
      <t>オヨ</t>
    </rPh>
    <rPh sb="27" eb="29">
      <t>ソウゴウ</t>
    </rPh>
    <rPh sb="29" eb="31">
      <t>テンスウ</t>
    </rPh>
    <rPh sb="32" eb="34">
      <t>カクラン</t>
    </rPh>
    <rPh sb="35" eb="37">
      <t>キサイ</t>
    </rPh>
    <phoneticPr fontId="1"/>
  </si>
  <si>
    <t>○</t>
    <phoneticPr fontId="1"/>
  </si>
  <si>
    <t>①</t>
    <phoneticPr fontId="1"/>
  </si>
  <si>
    <t>更新</t>
    <rPh sb="0" eb="2">
      <t>コウシン</t>
    </rPh>
    <phoneticPr fontId="1"/>
  </si>
  <si>
    <t>○</t>
    <phoneticPr fontId="1"/>
  </si>
  <si>
    <t>別紙１（その１）清掃業務</t>
    <rPh sb="0" eb="2">
      <t>ベッシ</t>
    </rPh>
    <rPh sb="8" eb="10">
      <t>セイソウ</t>
    </rPh>
    <rPh sb="10" eb="12">
      <t>ギョウム</t>
    </rPh>
    <phoneticPr fontId="1"/>
  </si>
  <si>
    <t>別紙１（その２）警備保障業務</t>
    <rPh sb="0" eb="2">
      <t>ベッシ</t>
    </rPh>
    <rPh sb="8" eb="10">
      <t>ケイビ</t>
    </rPh>
    <rPh sb="10" eb="12">
      <t>ホショウ</t>
    </rPh>
    <rPh sb="12" eb="14">
      <t>ギョウム</t>
    </rPh>
    <phoneticPr fontId="1"/>
  </si>
  <si>
    <t>○○清掃㈱</t>
    <rPh sb="2" eb="4">
      <t>セイソウ</t>
    </rPh>
    <phoneticPr fontId="1"/>
  </si>
  <si>
    <t>記載例</t>
    <rPh sb="0" eb="3">
      <t>キサイレイ</t>
    </rPh>
    <phoneticPr fontId="1"/>
  </si>
  <si>
    <t>㈱○○警備保障</t>
    <rPh sb="3" eb="5">
      <t>ケイビ</t>
    </rPh>
    <rPh sb="5" eb="7">
      <t>ホショウ</t>
    </rPh>
    <phoneticPr fontId="1"/>
  </si>
  <si>
    <t>数値</t>
  </si>
  <si>
    <t>判定</t>
  </si>
  <si>
    <t>　オ 空調給排水管理監督者</t>
    <rPh sb="3" eb="5">
      <t>クウチョウ</t>
    </rPh>
    <rPh sb="5" eb="8">
      <t>キュウハイスイ</t>
    </rPh>
    <rPh sb="8" eb="10">
      <t>カンリ</t>
    </rPh>
    <rPh sb="10" eb="13">
      <t>カントクシャ</t>
    </rPh>
    <phoneticPr fontId="1"/>
  </si>
  <si>
    <t>　カ 貯水槽清掃作業監督者</t>
    <phoneticPr fontId="1"/>
  </si>
  <si>
    <t>　キ 防除作業監督者</t>
    <phoneticPr fontId="1"/>
  </si>
  <si>
    <t>　ク 空気環境測定実施者</t>
    <phoneticPr fontId="1"/>
  </si>
  <si>
    <t>　ケ 空気調和用ダクト清掃作業監督者</t>
    <rPh sb="3" eb="5">
      <t>クウキ</t>
    </rPh>
    <rPh sb="5" eb="7">
      <t>チョウワ</t>
    </rPh>
    <rPh sb="7" eb="8">
      <t>ヨウ</t>
    </rPh>
    <rPh sb="11" eb="13">
      <t>セイソウ</t>
    </rPh>
    <rPh sb="13" eb="15">
      <t>サギョウ</t>
    </rPh>
    <rPh sb="15" eb="18">
      <t>カントクシャ</t>
    </rPh>
    <phoneticPr fontId="1"/>
  </si>
  <si>
    <t>　サ 建築物環境衛生総合管理業</t>
    <phoneticPr fontId="1"/>
  </si>
  <si>
    <t>　シ 建築物清掃業</t>
    <rPh sb="3" eb="6">
      <t>ケンチクブツ</t>
    </rPh>
    <rPh sb="6" eb="9">
      <t>セイソウギョウ</t>
    </rPh>
    <phoneticPr fontId="1"/>
  </si>
  <si>
    <t>　ス 建築物空気環境測定業</t>
    <rPh sb="3" eb="6">
      <t>ケンチクブツ</t>
    </rPh>
    <rPh sb="6" eb="8">
      <t>クウキ</t>
    </rPh>
    <rPh sb="8" eb="10">
      <t>カンキョウ</t>
    </rPh>
    <rPh sb="10" eb="12">
      <t>ソクテイ</t>
    </rPh>
    <rPh sb="12" eb="13">
      <t>ギョウ</t>
    </rPh>
    <phoneticPr fontId="1"/>
  </si>
  <si>
    <t>　セ 建築物空気調和用ダクト清掃業</t>
    <rPh sb="3" eb="6">
      <t>ケンチクブツ</t>
    </rPh>
    <rPh sb="6" eb="8">
      <t>クウキ</t>
    </rPh>
    <rPh sb="8" eb="10">
      <t>チョウワ</t>
    </rPh>
    <rPh sb="10" eb="11">
      <t>ヨウ</t>
    </rPh>
    <rPh sb="14" eb="17">
      <t>セイソウギョウ</t>
    </rPh>
    <phoneticPr fontId="1"/>
  </si>
  <si>
    <t>　ソ 建築物飲料水水質検査業</t>
    <rPh sb="3" eb="6">
      <t>ケンチクブツ</t>
    </rPh>
    <rPh sb="6" eb="9">
      <t>インリョウスイ</t>
    </rPh>
    <rPh sb="9" eb="11">
      <t>スイシツ</t>
    </rPh>
    <rPh sb="11" eb="13">
      <t>ケンサ</t>
    </rPh>
    <rPh sb="13" eb="14">
      <t>ギョウ</t>
    </rPh>
    <phoneticPr fontId="1"/>
  </si>
  <si>
    <t>　タ 建築物飲料水貯水槽清掃業</t>
    <rPh sb="3" eb="6">
      <t>ケンチクブツ</t>
    </rPh>
    <rPh sb="6" eb="9">
      <t>インリョウスイ</t>
    </rPh>
    <rPh sb="9" eb="12">
      <t>チョスイソウ</t>
    </rPh>
    <rPh sb="12" eb="15">
      <t>セイソウギョウ</t>
    </rPh>
    <phoneticPr fontId="1"/>
  </si>
  <si>
    <t>　チ 建築物排水管清掃業</t>
    <rPh sb="3" eb="6">
      <t>ケンチクブツ</t>
    </rPh>
    <rPh sb="6" eb="9">
      <t>ハイスイカン</t>
    </rPh>
    <rPh sb="9" eb="12">
      <t>セイソウギョウ</t>
    </rPh>
    <phoneticPr fontId="1"/>
  </si>
  <si>
    <t>　ツ 建築物ねずみ昆虫等防除業</t>
    <rPh sb="3" eb="6">
      <t>ケンチクブツ</t>
    </rPh>
    <rPh sb="9" eb="11">
      <t>コンチュウ</t>
    </rPh>
    <rPh sb="11" eb="12">
      <t>トウ</t>
    </rPh>
    <rPh sb="12" eb="14">
      <t>ボウジョ</t>
    </rPh>
    <rPh sb="14" eb="15">
      <t>ギョウ</t>
    </rPh>
    <phoneticPr fontId="1"/>
  </si>
  <si>
    <t>　コ 排水管清掃作業監督者</t>
    <rPh sb="3" eb="6">
      <t>ハイスイカン</t>
    </rPh>
    <rPh sb="6" eb="8">
      <t>セイソウ</t>
    </rPh>
    <rPh sb="8" eb="10">
      <t>サギョウ</t>
    </rPh>
    <rPh sb="10" eb="13">
      <t>カントクシャ</t>
    </rPh>
    <phoneticPr fontId="1"/>
  </si>
  <si>
    <t>育児休業制度に関する就業規則の定め及び労働基準監督署への届出</t>
    <rPh sb="7" eb="8">
      <t>カン</t>
    </rPh>
    <rPh sb="15" eb="16">
      <t>サダ</t>
    </rPh>
    <rPh sb="17" eb="18">
      <t>オヨ</t>
    </rPh>
    <phoneticPr fontId="1"/>
  </si>
  <si>
    <t>「新規・更新の区分」及び各「記載欄」を入力すると、自動的に採点され、等級が表示されます。</t>
    <rPh sb="1" eb="3">
      <t>シンキ</t>
    </rPh>
    <rPh sb="4" eb="6">
      <t>コウシン</t>
    </rPh>
    <rPh sb="7" eb="9">
      <t>クブン</t>
    </rPh>
    <rPh sb="10" eb="11">
      <t>オヨ</t>
    </rPh>
    <rPh sb="12" eb="13">
      <t>カク</t>
    </rPh>
    <rPh sb="14" eb="16">
      <t>キサイ</t>
    </rPh>
    <rPh sb="16" eb="17">
      <t>ラン</t>
    </rPh>
    <rPh sb="19" eb="21">
      <t>ニュウリョク</t>
    </rPh>
    <rPh sb="25" eb="28">
      <t>ジドウテキ</t>
    </rPh>
    <rPh sb="29" eb="31">
      <t>サイテン</t>
    </rPh>
    <rPh sb="34" eb="36">
      <t>トウキュウ</t>
    </rPh>
    <rPh sb="37" eb="39">
      <t>ヒョウジ</t>
    </rPh>
    <phoneticPr fontId="1"/>
  </si>
  <si>
    <t>新規</t>
    <rPh sb="0" eb="2">
      <t>シンキ</t>
    </rPh>
    <phoneticPr fontId="1"/>
  </si>
  <si>
    <t>更新</t>
    <rPh sb="0" eb="2">
      <t>コウシン</t>
    </rPh>
    <phoneticPr fontId="1"/>
  </si>
  <si>
    <t>○</t>
    <phoneticPr fontId="1"/>
  </si>
  <si>
    <t>①</t>
    <phoneticPr fontId="1"/>
  </si>
  <si>
    <t>②</t>
    <phoneticPr fontId="1"/>
  </si>
  <si>
    <t>③</t>
    <phoneticPr fontId="1"/>
  </si>
  <si>
    <r>
      <t>(10)営業に関する登録</t>
    </r>
    <r>
      <rPr>
        <sz val="10"/>
        <color indexed="8"/>
        <rFont val="ＭＳ 明朝"/>
        <family val="1"/>
        <charset val="128"/>
      </rPr>
      <t>（該当するものは記載欄に○を記載）</t>
    </r>
    <rPh sb="4" eb="6">
      <t>エイギョウ</t>
    </rPh>
    <rPh sb="7" eb="8">
      <t>カン</t>
    </rPh>
    <rPh sb="10" eb="12">
      <t>トウロク</t>
    </rPh>
    <rPh sb="13" eb="15">
      <t>ガイトウ</t>
    </rPh>
    <rPh sb="20" eb="22">
      <t>キサイ</t>
    </rPh>
    <rPh sb="22" eb="23">
      <t>ラン</t>
    </rPh>
    <rPh sb="26" eb="28">
      <t>キサイ</t>
    </rPh>
    <phoneticPr fontId="1"/>
  </si>
  <si>
    <r>
      <t>(11)過去２年の従事者研修実施状況</t>
    </r>
    <r>
      <rPr>
        <sz val="10"/>
        <color indexed="8"/>
        <rFont val="ＭＳ 明朝"/>
        <family val="1"/>
        <charset val="128"/>
      </rPr>
      <t>（該当する番号を記載）</t>
    </r>
    <r>
      <rPr>
        <sz val="11"/>
        <color indexed="8"/>
        <rFont val="ＭＳ 明朝"/>
        <family val="1"/>
        <charset val="128"/>
      </rPr>
      <t xml:space="preserve">
　　①毎年１回以上実施、②１回実施、③実施なし</t>
    </r>
    <rPh sb="4" eb="6">
      <t>カコ</t>
    </rPh>
    <rPh sb="7" eb="8">
      <t>ネン</t>
    </rPh>
    <rPh sb="9" eb="12">
      <t>ジュウジシャ</t>
    </rPh>
    <rPh sb="12" eb="14">
      <t>ケンシュウ</t>
    </rPh>
    <rPh sb="14" eb="16">
      <t>ジッシ</t>
    </rPh>
    <rPh sb="16" eb="18">
      <t>ジョウキョウ</t>
    </rPh>
    <rPh sb="19" eb="21">
      <t>ガイトウ</t>
    </rPh>
    <rPh sb="23" eb="25">
      <t>バンゴウ</t>
    </rPh>
    <rPh sb="26" eb="28">
      <t>キサイ</t>
    </rPh>
    <rPh sb="33" eb="35">
      <t>マイトシ</t>
    </rPh>
    <rPh sb="36" eb="37">
      <t>カイ</t>
    </rPh>
    <rPh sb="37" eb="39">
      <t>イジョウ</t>
    </rPh>
    <rPh sb="39" eb="41">
      <t>ジッシ</t>
    </rPh>
    <rPh sb="44" eb="45">
      <t>カイ</t>
    </rPh>
    <rPh sb="45" eb="47">
      <t>ジッシ</t>
    </rPh>
    <rPh sb="49" eb="51">
      <t>ジッシ</t>
    </rPh>
    <phoneticPr fontId="1"/>
  </si>
  <si>
    <r>
      <t>(12)雇用障がい者数</t>
    </r>
    <r>
      <rPr>
        <sz val="9"/>
        <color indexed="8"/>
        <rFont val="ＭＳ 明朝"/>
        <family val="1"/>
        <charset val="128"/>
      </rPr>
      <t>（法定雇用義務がある場合は超えている人数）</t>
    </r>
    <rPh sb="4" eb="6">
      <t>コヨウ</t>
    </rPh>
    <rPh sb="6" eb="7">
      <t>ショウ</t>
    </rPh>
    <rPh sb="9" eb="10">
      <t>シャ</t>
    </rPh>
    <rPh sb="10" eb="11">
      <t>スウ</t>
    </rPh>
    <rPh sb="12" eb="14">
      <t>ホウテイ</t>
    </rPh>
    <rPh sb="14" eb="16">
      <t>コヨウ</t>
    </rPh>
    <rPh sb="16" eb="18">
      <t>ギム</t>
    </rPh>
    <rPh sb="21" eb="23">
      <t>バアイ</t>
    </rPh>
    <rPh sb="24" eb="25">
      <t>コ</t>
    </rPh>
    <rPh sb="29" eb="31">
      <t>ニンズウ</t>
    </rPh>
    <phoneticPr fontId="1"/>
  </si>
  <si>
    <r>
      <t>(13)ＩＳＯ取得
　　</t>
    </r>
    <r>
      <rPr>
        <sz val="10"/>
        <color indexed="8"/>
        <rFont val="ＭＳ 明朝"/>
        <family val="1"/>
        <charset val="128"/>
      </rPr>
      <t>（該当するものは記載欄に○を記載）</t>
    </r>
    <rPh sb="7" eb="9">
      <t>シュトク</t>
    </rPh>
    <rPh sb="13" eb="15">
      <t>ガイトウ</t>
    </rPh>
    <rPh sb="20" eb="22">
      <t>キサイ</t>
    </rPh>
    <rPh sb="22" eb="23">
      <t>ラン</t>
    </rPh>
    <rPh sb="26" eb="28">
      <t>キサイ</t>
    </rPh>
    <phoneticPr fontId="1"/>
  </si>
  <si>
    <r>
      <t>(1)契約実績　</t>
    </r>
    <r>
      <rPr>
        <b/>
        <sz val="11"/>
        <color indexed="10"/>
        <rFont val="ＭＳ 明朝"/>
        <family val="1"/>
        <charset val="128"/>
      </rPr>
      <t>様式第5号に記載した年間平均高を転記</t>
    </r>
    <rPh sb="3" eb="5">
      <t>ケイヤク</t>
    </rPh>
    <rPh sb="5" eb="7">
      <t>ジッセキ</t>
    </rPh>
    <rPh sb="8" eb="10">
      <t>ヨウシキ</t>
    </rPh>
    <rPh sb="10" eb="11">
      <t>ダイ</t>
    </rPh>
    <rPh sb="12" eb="13">
      <t>ゴウ</t>
    </rPh>
    <rPh sb="14" eb="16">
      <t>キサイ</t>
    </rPh>
    <rPh sb="18" eb="20">
      <t>ネンカン</t>
    </rPh>
    <rPh sb="20" eb="22">
      <t>ヘイキン</t>
    </rPh>
    <rPh sb="22" eb="23">
      <t>ダカ</t>
    </rPh>
    <rPh sb="24" eb="26">
      <t>テンキ</t>
    </rPh>
    <phoneticPr fontId="1"/>
  </si>
  <si>
    <r>
      <t>(2)自己資本額　</t>
    </r>
    <r>
      <rPr>
        <b/>
        <sz val="11"/>
        <color indexed="10"/>
        <rFont val="ＭＳ 明朝"/>
        <family val="1"/>
        <charset val="128"/>
      </rPr>
      <t>様式第5号から転記</t>
    </r>
    <rPh sb="3" eb="5">
      <t>ジコ</t>
    </rPh>
    <rPh sb="5" eb="8">
      <t>シホンガク</t>
    </rPh>
    <rPh sb="9" eb="11">
      <t>ヨウシキ</t>
    </rPh>
    <rPh sb="11" eb="12">
      <t>ダイ</t>
    </rPh>
    <rPh sb="13" eb="14">
      <t>ゴウ</t>
    </rPh>
    <rPh sb="16" eb="18">
      <t>テンキ</t>
    </rPh>
    <phoneticPr fontId="1"/>
  </si>
  <si>
    <r>
      <t>(3)職員数　</t>
    </r>
    <r>
      <rPr>
        <b/>
        <sz val="8"/>
        <color indexed="10"/>
        <rFont val="ＭＳ 明朝"/>
        <family val="1"/>
        <charset val="128"/>
      </rPr>
      <t>様式第5号の常用職員の社会保険加入の「ロ－イ」を転記</t>
    </r>
    <rPh sb="3" eb="6">
      <t>ショクインスウ</t>
    </rPh>
    <rPh sb="7" eb="9">
      <t>ヨウシキ</t>
    </rPh>
    <rPh sb="9" eb="10">
      <t>ダイ</t>
    </rPh>
    <rPh sb="11" eb="12">
      <t>ゴウ</t>
    </rPh>
    <rPh sb="13" eb="15">
      <t>ジョウヨウ</t>
    </rPh>
    <rPh sb="15" eb="17">
      <t>ショクイン</t>
    </rPh>
    <rPh sb="18" eb="20">
      <t>シャカイ</t>
    </rPh>
    <rPh sb="20" eb="22">
      <t>ホケン</t>
    </rPh>
    <rPh sb="22" eb="24">
      <t>カニュウ</t>
    </rPh>
    <rPh sb="31" eb="33">
      <t>テンキ</t>
    </rPh>
    <phoneticPr fontId="1"/>
  </si>
  <si>
    <r>
      <t>　　流動資産　Ｍ　</t>
    </r>
    <r>
      <rPr>
        <b/>
        <sz val="11"/>
        <color indexed="10"/>
        <rFont val="ＭＳ 明朝"/>
        <family val="1"/>
        <charset val="128"/>
      </rPr>
      <t>様式第5号から転記</t>
    </r>
    <phoneticPr fontId="1"/>
  </si>
  <si>
    <r>
      <t>　　流動負債　Ｎ　</t>
    </r>
    <r>
      <rPr>
        <b/>
        <sz val="11"/>
        <color indexed="10"/>
        <rFont val="ＭＳ 明朝"/>
        <family val="1"/>
        <charset val="128"/>
      </rPr>
      <t>様式第5号から転記</t>
    </r>
    <phoneticPr fontId="1"/>
  </si>
  <si>
    <r>
      <t>　　経常利益　Ｓ　</t>
    </r>
    <r>
      <rPr>
        <b/>
        <sz val="11"/>
        <color indexed="10"/>
        <rFont val="ＭＳ 明朝"/>
        <family val="1"/>
        <charset val="128"/>
      </rPr>
      <t>様式第5号から転記</t>
    </r>
    <phoneticPr fontId="1"/>
  </si>
  <si>
    <r>
      <t>　　総資本額　Ｒ　</t>
    </r>
    <r>
      <rPr>
        <b/>
        <sz val="11"/>
        <color indexed="10"/>
        <rFont val="ＭＳ 明朝"/>
        <family val="1"/>
        <charset val="128"/>
      </rPr>
      <t>様式第5号から転記</t>
    </r>
    <phoneticPr fontId="1"/>
  </si>
  <si>
    <r>
      <t>　　自己資本額　Ｐ　</t>
    </r>
    <r>
      <rPr>
        <b/>
        <sz val="11"/>
        <color indexed="10"/>
        <rFont val="ＭＳ 明朝"/>
        <family val="1"/>
        <charset val="128"/>
      </rPr>
      <t>様式第5号から転記</t>
    </r>
    <phoneticPr fontId="1"/>
  </si>
  <si>
    <r>
      <t>　</t>
    </r>
    <r>
      <rPr>
        <b/>
        <sz val="11"/>
        <color indexed="10"/>
        <rFont val="ＭＳ 明朝"/>
        <family val="1"/>
        <charset val="128"/>
      </rPr>
      <t>様式第5号から転記</t>
    </r>
    <phoneticPr fontId="1"/>
  </si>
  <si>
    <r>
      <t>(8)技術職員数１　</t>
    </r>
    <r>
      <rPr>
        <b/>
        <sz val="11"/>
        <color indexed="10"/>
        <rFont val="ＭＳ 明朝"/>
        <family val="1"/>
        <charset val="128"/>
      </rPr>
      <t>様式第7号の有資格職員延人数を転記</t>
    </r>
    <rPh sb="3" eb="5">
      <t>ギジュツ</t>
    </rPh>
    <rPh sb="5" eb="7">
      <t>ショクイン</t>
    </rPh>
    <rPh sb="7" eb="8">
      <t>スウ</t>
    </rPh>
    <rPh sb="16" eb="19">
      <t>ユウシカク</t>
    </rPh>
    <rPh sb="19" eb="21">
      <t>ショクイン</t>
    </rPh>
    <rPh sb="21" eb="22">
      <t>ノ</t>
    </rPh>
    <rPh sb="22" eb="24">
      <t>ニンズウ</t>
    </rPh>
    <phoneticPr fontId="1"/>
  </si>
  <si>
    <r>
      <t>(9)技術職員数２　</t>
    </r>
    <r>
      <rPr>
        <b/>
        <sz val="11"/>
        <color indexed="10"/>
        <rFont val="ＭＳ 明朝"/>
        <family val="1"/>
        <charset val="128"/>
      </rPr>
      <t>様式第7号の有資格職員延人数を転記</t>
    </r>
    <rPh sb="3" eb="5">
      <t>ギジュツ</t>
    </rPh>
    <rPh sb="5" eb="7">
      <t>ショクイン</t>
    </rPh>
    <rPh sb="7" eb="8">
      <t>スウ</t>
    </rPh>
    <phoneticPr fontId="1"/>
  </si>
  <si>
    <r>
      <t>(14)</t>
    </r>
    <r>
      <rPr>
        <sz val="10"/>
        <color indexed="8"/>
        <rFont val="ＭＳ 明朝"/>
        <family val="1"/>
        <charset val="128"/>
      </rPr>
      <t>働きやすい職場環境の整備
（該当するものは記載欄に○を記載）</t>
    </r>
    <rPh sb="4" eb="5">
      <t>ハタラ</t>
    </rPh>
    <rPh sb="9" eb="11">
      <t>ショクバ</t>
    </rPh>
    <rPh sb="11" eb="13">
      <t>カンキョウ</t>
    </rPh>
    <rPh sb="14" eb="16">
      <t>セイビ</t>
    </rPh>
    <phoneticPr fontId="1"/>
  </si>
  <si>
    <r>
      <t>(10)雇用障がい者数</t>
    </r>
    <r>
      <rPr>
        <sz val="9"/>
        <color indexed="8"/>
        <rFont val="ＭＳ 明朝"/>
        <family val="1"/>
        <charset val="128"/>
      </rPr>
      <t>（法定雇用義務がある場合は超えている人数）</t>
    </r>
    <rPh sb="4" eb="6">
      <t>コヨウ</t>
    </rPh>
    <rPh sb="6" eb="7">
      <t>ショウ</t>
    </rPh>
    <rPh sb="9" eb="10">
      <t>シャ</t>
    </rPh>
    <rPh sb="10" eb="11">
      <t>スウ</t>
    </rPh>
    <rPh sb="12" eb="14">
      <t>ホウテイ</t>
    </rPh>
    <rPh sb="14" eb="16">
      <t>コヨウ</t>
    </rPh>
    <rPh sb="16" eb="18">
      <t>ギム</t>
    </rPh>
    <rPh sb="21" eb="23">
      <t>バアイ</t>
    </rPh>
    <rPh sb="24" eb="25">
      <t>コ</t>
    </rPh>
    <rPh sb="29" eb="31">
      <t>ニンズウ</t>
    </rPh>
    <phoneticPr fontId="1"/>
  </si>
  <si>
    <r>
      <t>(11)ＩＳＯ取得
　　</t>
    </r>
    <r>
      <rPr>
        <sz val="10"/>
        <color indexed="8"/>
        <rFont val="ＭＳ 明朝"/>
        <family val="1"/>
        <charset val="128"/>
      </rPr>
      <t>（該当するものは記載欄に○を記載）</t>
    </r>
    <rPh sb="7" eb="9">
      <t>シュトク</t>
    </rPh>
    <rPh sb="13" eb="15">
      <t>ガイトウ</t>
    </rPh>
    <rPh sb="20" eb="22">
      <t>キサイ</t>
    </rPh>
    <rPh sb="22" eb="23">
      <t>ラン</t>
    </rPh>
    <rPh sb="26" eb="28">
      <t>キサイ</t>
    </rPh>
    <phoneticPr fontId="1"/>
  </si>
  <si>
    <r>
      <t>(12)</t>
    </r>
    <r>
      <rPr>
        <sz val="10"/>
        <color indexed="8"/>
        <rFont val="ＭＳ 明朝"/>
        <family val="1"/>
        <charset val="128"/>
      </rPr>
      <t>働きやすい職場環境の整備
（該当するものは記載欄に○を記載）</t>
    </r>
    <rPh sb="4" eb="5">
      <t>ハタラ</t>
    </rPh>
    <rPh sb="9" eb="11">
      <t>ショクバ</t>
    </rPh>
    <rPh sb="11" eb="13">
      <t>カンキョウ</t>
    </rPh>
    <rPh sb="14" eb="16">
      <t>セイビ</t>
    </rPh>
    <phoneticPr fontId="1"/>
  </si>
  <si>
    <t>①次世代育成支援対策推進法第13条の規定による認定、②女性活躍推進法第８条第１項に規定する一般事業主行動計画の策定及び都道府県労働局長への届出（常時雇用する労働者数が 100人以下の事業主に限る。）③女性活躍推進法第９条の規定による認定、④働きやすい職場「ひなたの極」認証制度実施要綱第５条の規定による認証</t>
    <rPh sb="34" eb="35">
      <t>ダイ</t>
    </rPh>
    <rPh sb="36" eb="37">
      <t>ジョウ</t>
    </rPh>
    <rPh sb="37" eb="38">
      <t>ダイ</t>
    </rPh>
    <rPh sb="39" eb="40">
      <t>コウ</t>
    </rPh>
    <rPh sb="41" eb="43">
      <t>キテイ</t>
    </rPh>
    <rPh sb="93" eb="94">
      <t>ヌシ</t>
    </rPh>
    <phoneticPr fontId="1"/>
  </si>
  <si>
    <t>①次世代育成支援対策推進法第13条の規定による認定、②女性活躍推進法第８条第１項に規定する一般事業主行動計画の策定及び都道府県労働局長への届出（常時雇用する労働者数が100人以下の事業主に限る。）、③女性活躍推進法第９条の規定による認定、④働きやすい職場「ひなたの極」認証制度実施要綱第５条の規定による認証</t>
    <rPh sb="34" eb="35">
      <t>ダイ</t>
    </rPh>
    <rPh sb="36" eb="37">
      <t>ジョウ</t>
    </rPh>
    <rPh sb="37" eb="38">
      <t>ダイ</t>
    </rPh>
    <rPh sb="39" eb="40">
      <t>コウ</t>
    </rPh>
    <rPh sb="41" eb="43">
      <t>キテイ</t>
    </rPh>
    <rPh sb="59" eb="66">
      <t>トドウフケンロウドウキョク</t>
    </rPh>
    <rPh sb="66" eb="67">
      <t>チョウ</t>
    </rPh>
    <rPh sb="92" eb="93">
      <t>ヌシ</t>
    </rPh>
    <phoneticPr fontId="1"/>
  </si>
  <si>
    <t>①次世代育成支援対策推進法第13条の規定による認定、②女性活躍推進法第８条第１項に規定する一般事業主行動計画の策定及び都道府県労働局長への届出（常時雇用する労働者数が 100人以下の事業主に限る。）、③女性活躍推進法第９条の規定による認定、④働きやすい職場「ひなたの極」認証制度実施要綱第５条の規定による認証</t>
    <rPh sb="34" eb="35">
      <t>ダイ</t>
    </rPh>
    <rPh sb="36" eb="37">
      <t>ジョウ</t>
    </rPh>
    <rPh sb="37" eb="38">
      <t>ダイ</t>
    </rPh>
    <rPh sb="39" eb="40">
      <t>コウ</t>
    </rPh>
    <rPh sb="41" eb="43">
      <t>キテイ</t>
    </rPh>
    <rPh sb="59" eb="63">
      <t>トドウフケン</t>
    </rPh>
    <rPh sb="63" eb="66">
      <t>ロウドウキョク</t>
    </rPh>
    <rPh sb="66" eb="67">
      <t>チョウ</t>
    </rPh>
    <rPh sb="93" eb="94">
      <t>ヌシ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</si>
</sst>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0" x14ac:knownFonts="1">
    <font>
      <sz val="11"/>
      <color theme="1"/>
      <name val="ＭＳ Ｐゴシック"/>
      <family val="3"/>
      <charset val="128"/>
      <scheme val="minor"/>
    </font>
    <font>
      <sz val="6"/>
      <name val="ＭＳ Ｐゴシック"/>
      <family val="3"/>
      <charset val="128"/>
    </font>
    <font>
      <sz val="10"/>
      <color indexed="8"/>
      <name val="ＭＳ 明朝"/>
      <family val="1"/>
      <charset val="128"/>
    </font>
    <font>
      <sz val="11"/>
      <color indexed="8"/>
      <name val="ＭＳ 明朝"/>
      <family val="1"/>
      <charset val="128"/>
    </font>
    <font>
      <sz val="9"/>
      <color indexed="8"/>
      <name val="ＭＳ 明朝"/>
      <family val="1"/>
      <charset val="128"/>
    </font>
    <font>
      <b/>
      <sz val="11"/>
      <color indexed="10"/>
      <name val="ＭＳ 明朝"/>
      <family val="1"/>
      <charset val="128"/>
    </font>
    <font>
      <b/>
      <sz val="8"/>
      <color indexed="10"/>
      <name val="ＭＳ 明朝"/>
      <family val="1"/>
      <charset val="128"/>
    </font>
    <font>
      <sz val="11"/>
      <color theme="1"/>
      <name val="ＭＳ 明朝"/>
      <family val="1"/>
      <charset val="128"/>
    </font>
    <font>
      <sz val="11"/>
      <color theme="0" tint="-0.34998626667073579"/>
      <name val="ＭＳ 明朝"/>
      <family val="1"/>
      <charset val="128"/>
    </font>
    <font>
      <b/>
      <sz val="11"/>
      <color theme="0" tint="-0.34998626667073579"/>
      <name val="ＭＳ 明朝"/>
      <family val="1"/>
      <charset val="128"/>
    </font>
    <font>
      <b/>
      <sz val="11"/>
      <color rgb="FFFF0000"/>
      <name val="ＭＳ 明朝"/>
      <family val="1"/>
      <charset val="128"/>
    </font>
    <font>
      <sz val="10"/>
      <color theme="1"/>
      <name val="ＭＳ 明朝"/>
      <family val="1"/>
      <charset val="128"/>
    </font>
    <font>
      <sz val="14"/>
      <color theme="1"/>
      <name val="ＭＳ 明朝"/>
      <family val="1"/>
      <charset val="128"/>
    </font>
    <font>
      <sz val="11"/>
      <color rgb="FFFF0000"/>
      <name val="ＭＳ 明朝"/>
      <family val="1"/>
      <charset val="128"/>
    </font>
    <font>
      <b/>
      <sz val="11"/>
      <color theme="1"/>
      <name val="ＭＳ 明朝"/>
      <family val="1"/>
      <charset val="128"/>
    </font>
    <font>
      <sz val="28"/>
      <color theme="1"/>
      <name val="ＭＳ 明朝"/>
      <family val="1"/>
      <charset val="128"/>
    </font>
    <font>
      <sz val="9"/>
      <color theme="1"/>
      <name val="ＭＳ 明朝"/>
      <family val="1"/>
      <charset val="128"/>
    </font>
    <font>
      <b/>
      <sz val="14"/>
      <color theme="1"/>
      <name val="ＭＳ 明朝"/>
      <family val="1"/>
      <charset val="128"/>
    </font>
    <font>
      <sz val="12"/>
      <color theme="1"/>
      <name val="ＭＳ 明朝"/>
      <family val="1"/>
      <charset val="128"/>
    </font>
    <font>
      <b/>
      <sz val="16"/>
      <color rgb="FFFF0000"/>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70">
    <xf numFmtId="0" fontId="0" fillId="0" borderId="0" xfId="0">
      <alignment vertical="center"/>
    </xf>
    <xf numFmtId="0" fontId="7" fillId="0" borderId="0" xfId="0" applyFont="1">
      <alignment vertical="center"/>
    </xf>
    <xf numFmtId="0" fontId="7" fillId="2" borderId="1" xfId="0" applyFont="1" applyFill="1" applyBorder="1" applyAlignment="1">
      <alignment horizontal="distributed" vertical="center"/>
    </xf>
    <xf numFmtId="0" fontId="7" fillId="0" borderId="1" xfId="0" applyFont="1" applyBorder="1" applyAlignment="1" applyProtection="1">
      <alignment horizontal="center" vertical="center"/>
      <protection locked="0"/>
    </xf>
    <xf numFmtId="0" fontId="8" fillId="0" borderId="0" xfId="0" applyFont="1" applyAlignment="1">
      <alignment horizontal="center" vertical="center" wrapText="1"/>
    </xf>
    <xf numFmtId="0" fontId="9" fillId="0" borderId="0" xfId="0" applyFont="1" applyAlignment="1">
      <alignment vertical="center" wrapText="1"/>
    </xf>
    <xf numFmtId="0" fontId="10" fillId="0" borderId="0" xfId="0" applyFont="1" applyAlignment="1">
      <alignment vertical="center" wrapText="1"/>
    </xf>
    <xf numFmtId="0" fontId="7" fillId="3" borderId="1" xfId="0" applyFont="1" applyFill="1" applyBorder="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7" fillId="2" borderId="2" xfId="0" applyFont="1" applyFill="1" applyBorder="1">
      <alignment vertical="center"/>
    </xf>
    <xf numFmtId="0" fontId="7" fillId="2" borderId="3" xfId="0" applyFont="1" applyFill="1" applyBorder="1">
      <alignment vertical="center"/>
    </xf>
    <xf numFmtId="0" fontId="7" fillId="2" borderId="4" xfId="0" applyFont="1" applyFill="1" applyBorder="1">
      <alignment vertical="center"/>
    </xf>
    <xf numFmtId="176" fontId="7" fillId="0" borderId="2" xfId="0" applyNumberFormat="1" applyFont="1" applyBorder="1" applyAlignment="1" applyProtection="1">
      <alignment vertical="center" shrinkToFit="1"/>
      <protection locked="0"/>
    </xf>
    <xf numFmtId="0" fontId="11" fillId="0" borderId="4" xfId="0" applyFont="1" applyBorder="1">
      <alignment vertical="center"/>
    </xf>
    <xf numFmtId="176" fontId="12" fillId="3" borderId="1" xfId="0" applyNumberFormat="1" applyFont="1" applyFill="1" applyBorder="1">
      <alignment vertical="center"/>
    </xf>
    <xf numFmtId="176" fontId="7" fillId="2" borderId="2" xfId="0" applyNumberFormat="1" applyFont="1" applyFill="1" applyBorder="1">
      <alignment vertical="center"/>
    </xf>
    <xf numFmtId="0" fontId="11" fillId="2" borderId="4" xfId="0" applyFont="1" applyFill="1" applyBorder="1">
      <alignment vertical="center"/>
    </xf>
    <xf numFmtId="176" fontId="12" fillId="3" borderId="5" xfId="0" applyNumberFormat="1" applyFont="1" applyFill="1" applyBorder="1">
      <alignment vertical="center"/>
    </xf>
    <xf numFmtId="176" fontId="7" fillId="0" borderId="2" xfId="0" applyNumberFormat="1" applyFont="1" applyBorder="1" applyProtection="1">
      <alignment vertical="center"/>
      <protection locked="0"/>
    </xf>
    <xf numFmtId="0" fontId="7" fillId="2" borderId="1" xfId="0" applyFont="1" applyFill="1" applyBorder="1">
      <alignment vertical="center"/>
    </xf>
    <xf numFmtId="0" fontId="7" fillId="2" borderId="1" xfId="0" applyFont="1" applyFill="1" applyBorder="1" applyAlignment="1">
      <alignment horizontal="center" vertical="center"/>
    </xf>
    <xf numFmtId="177" fontId="12" fillId="3" borderId="1" xfId="0" applyNumberFormat="1" applyFont="1" applyFill="1" applyBorder="1" applyAlignment="1">
      <alignment horizontal="right" vertical="center"/>
    </xf>
    <xf numFmtId="0" fontId="7" fillId="0" borderId="3" xfId="0" applyFont="1" applyBorder="1">
      <alignment vertical="center"/>
    </xf>
    <xf numFmtId="176" fontId="12" fillId="0" borderId="3" xfId="0" applyNumberFormat="1" applyFont="1" applyBorder="1">
      <alignment vertical="center"/>
    </xf>
    <xf numFmtId="0" fontId="13" fillId="2" borderId="3" xfId="0" applyFont="1" applyFill="1" applyBorder="1">
      <alignment vertical="center"/>
    </xf>
    <xf numFmtId="0" fontId="7" fillId="0" borderId="0" xfId="0" applyFont="1" applyAlignment="1">
      <alignment horizontal="center" vertical="center" wrapText="1"/>
    </xf>
    <xf numFmtId="0" fontId="14" fillId="0" borderId="0" xfId="0" applyFont="1" applyAlignment="1">
      <alignment vertical="center" wrapText="1"/>
    </xf>
    <xf numFmtId="0" fontId="7" fillId="0" borderId="0" xfId="0" applyFont="1" applyAlignment="1">
      <alignment horizontal="center"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176" fontId="12" fillId="3" borderId="6" xfId="0" applyNumberFormat="1" applyFont="1" applyFill="1" applyBorder="1">
      <alignment vertical="center"/>
    </xf>
    <xf numFmtId="0" fontId="7" fillId="3" borderId="8" xfId="0" applyFont="1" applyFill="1" applyBorder="1">
      <alignment vertical="center"/>
    </xf>
    <xf numFmtId="0" fontId="7" fillId="2" borderId="6" xfId="0" applyFont="1" applyFill="1" applyBorder="1" applyAlignment="1">
      <alignment horizontal="left" vertical="center" wrapText="1"/>
    </xf>
    <xf numFmtId="0" fontId="7" fillId="2" borderId="8"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7" fillId="2" borderId="2" xfId="0" applyFont="1" applyFill="1" applyBorder="1" applyAlignment="1">
      <alignment vertical="center" wrapText="1"/>
    </xf>
    <xf numFmtId="0" fontId="7" fillId="2" borderId="3" xfId="0" applyFont="1" applyFill="1" applyBorder="1">
      <alignment vertical="center"/>
    </xf>
    <xf numFmtId="0" fontId="7" fillId="2" borderId="4" xfId="0" applyFont="1" applyFill="1" applyBorder="1">
      <alignmen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17" fillId="0" borderId="9" xfId="0" applyFont="1" applyBorder="1" applyAlignment="1">
      <alignment horizontal="center" vertical="center"/>
    </xf>
    <xf numFmtId="0" fontId="7" fillId="0" borderId="2"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7" fillId="2" borderId="10" xfId="0" applyFont="1" applyFill="1" applyBorder="1" applyAlignment="1">
      <alignment vertical="center" wrapText="1"/>
    </xf>
    <xf numFmtId="0" fontId="7" fillId="2" borderId="11" xfId="0" applyFont="1" applyFill="1" applyBorder="1">
      <alignment vertical="center"/>
    </xf>
    <xf numFmtId="0" fontId="7" fillId="2" borderId="12" xfId="0" applyFont="1" applyFill="1" applyBorder="1">
      <alignment vertical="center"/>
    </xf>
    <xf numFmtId="0" fontId="7" fillId="2" borderId="9" xfId="0" applyFont="1" applyFill="1" applyBorder="1">
      <alignment vertical="center"/>
    </xf>
    <xf numFmtId="0" fontId="7" fillId="0" borderId="0" xfId="0" applyFont="1">
      <alignment vertical="center"/>
    </xf>
    <xf numFmtId="0" fontId="10" fillId="0" borderId="0" xfId="0" applyFont="1" applyAlignment="1">
      <alignment vertical="center" wrapText="1"/>
    </xf>
    <xf numFmtId="0" fontId="18" fillId="0" borderId="0" xfId="0" applyFont="1" applyAlignment="1">
      <alignment vertical="center" wrapText="1"/>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2" xfId="0" applyFont="1" applyFill="1" applyBorder="1" applyAlignment="1">
      <alignment horizontal="distributed" vertical="center" indent="5"/>
    </xf>
    <xf numFmtId="0" fontId="7" fillId="2" borderId="3" xfId="0" applyFont="1" applyFill="1" applyBorder="1" applyAlignment="1">
      <alignment horizontal="distributed" vertical="center" indent="5"/>
    </xf>
    <xf numFmtId="0" fontId="7" fillId="2" borderId="4" xfId="0" applyFont="1" applyFill="1" applyBorder="1" applyAlignment="1">
      <alignment horizontal="distributed" vertical="center" indent="5"/>
    </xf>
    <xf numFmtId="0" fontId="7" fillId="2" borderId="3" xfId="0" applyFont="1" applyFill="1" applyBorder="1" applyAlignment="1">
      <alignment vertical="center" wrapText="1"/>
    </xf>
    <xf numFmtId="0" fontId="19" fillId="2" borderId="15" xfId="0" applyFont="1" applyFill="1" applyBorder="1" applyAlignment="1">
      <alignment horizontal="center" vertical="center"/>
    </xf>
    <xf numFmtId="0" fontId="19" fillId="2" borderId="16" xfId="0" applyFont="1" applyFill="1" applyBorder="1" applyAlignment="1">
      <alignment horizontal="center" vertical="center"/>
    </xf>
    <xf numFmtId="0" fontId="7" fillId="2" borderId="1" xfId="0" applyFont="1" applyFill="1" applyBorder="1" applyAlignment="1">
      <alignment horizontal="distributed" vertical="center" indent="5"/>
    </xf>
    <xf numFmtId="0" fontId="7" fillId="0" borderId="2" xfId="0" applyFont="1" applyBorder="1" applyProtection="1">
      <alignment vertical="center"/>
      <protection locked="0"/>
    </xf>
    <xf numFmtId="0" fontId="7" fillId="0" borderId="4" xfId="0" applyFont="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2912</xdr:colOff>
      <xdr:row>33</xdr:row>
      <xdr:rowOff>184785</xdr:rowOff>
    </xdr:from>
    <xdr:to>
      <xdr:col>8</xdr:col>
      <xdr:colOff>595026</xdr:colOff>
      <xdr:row>37</xdr:row>
      <xdr:rowOff>85682</xdr:rowOff>
    </xdr:to>
    <xdr:sp macro="" textlink="">
      <xdr:nvSpPr>
        <xdr:cNvPr id="2" name="角丸四角形 1">
          <a:extLst>
            <a:ext uri="{FF2B5EF4-FFF2-40B4-BE49-F238E27FC236}">
              <a16:creationId xmlns:a16="http://schemas.microsoft.com/office/drawing/2014/main" id="{9201F503-1A85-CEED-5978-F98345BEDDC5}"/>
            </a:ext>
          </a:extLst>
        </xdr:cNvPr>
        <xdr:cNvSpPr/>
      </xdr:nvSpPr>
      <xdr:spPr>
        <a:xfrm>
          <a:off x="6200774" y="7753350"/>
          <a:ext cx="1019175" cy="781050"/>
        </a:xfrm>
        <a:prstGeom prst="round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様式第</a:t>
          </a:r>
          <a:r>
            <a:rPr kumimoji="1" lang="en-US" altLang="ja-JP" sz="1200" b="1">
              <a:solidFill>
                <a:srgbClr val="FF0000"/>
              </a:solidFill>
            </a:rPr>
            <a:t>5</a:t>
          </a:r>
          <a:r>
            <a:rPr kumimoji="1" lang="ja-JP" altLang="en-US" sz="1200" b="1">
              <a:solidFill>
                <a:srgbClr val="FF0000"/>
              </a:solidFill>
            </a:rPr>
            <a:t>号</a:t>
          </a:r>
          <a:endParaRPr kumimoji="1" lang="en-US" altLang="ja-JP" sz="1200" b="1">
            <a:solidFill>
              <a:srgbClr val="FF0000"/>
            </a:solidFill>
          </a:endParaRPr>
        </a:p>
        <a:p>
          <a:pPr algn="ctr"/>
          <a:r>
            <a:rPr kumimoji="1" lang="ja-JP" altLang="en-US" sz="1200" b="1">
              <a:solidFill>
                <a:srgbClr val="FF0000"/>
              </a:solidFill>
            </a:rPr>
            <a:t>から転記</a:t>
          </a:r>
          <a:endParaRPr kumimoji="1" lang="en-US" altLang="ja-JP" sz="1200" b="1">
            <a:solidFill>
              <a:srgbClr val="FF0000"/>
            </a:solidFill>
          </a:endParaRPr>
        </a:p>
      </xdr:txBody>
    </xdr:sp>
    <xdr:clientData/>
  </xdr:twoCellAnchor>
  <xdr:twoCellAnchor>
    <xdr:from>
      <xdr:col>4</xdr:col>
      <xdr:colOff>546735</xdr:colOff>
      <xdr:row>38</xdr:row>
      <xdr:rowOff>60958</xdr:rowOff>
    </xdr:from>
    <xdr:to>
      <xdr:col>5</xdr:col>
      <xdr:colOff>45917</xdr:colOff>
      <xdr:row>43</xdr:row>
      <xdr:rowOff>856500</xdr:rowOff>
    </xdr:to>
    <xdr:sp macro="" textlink="">
      <xdr:nvSpPr>
        <xdr:cNvPr id="3" name="左中かっこ 2">
          <a:extLst>
            <a:ext uri="{FF2B5EF4-FFF2-40B4-BE49-F238E27FC236}">
              <a16:creationId xmlns:a16="http://schemas.microsoft.com/office/drawing/2014/main" id="{3E9A8970-6D22-DBA4-62B7-9EFEBC004326}"/>
            </a:ext>
          </a:extLst>
        </xdr:cNvPr>
        <xdr:cNvSpPr/>
      </xdr:nvSpPr>
      <xdr:spPr>
        <a:xfrm rot="10800000">
          <a:off x="4600575" y="9406888"/>
          <a:ext cx="192405" cy="1238251"/>
        </a:xfrm>
        <a:prstGeom prst="leftBrace">
          <a:avLst/>
        </a:prstGeom>
        <a:noFill/>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684704</xdr:colOff>
      <xdr:row>38</xdr:row>
      <xdr:rowOff>2641</xdr:rowOff>
    </xdr:from>
    <xdr:to>
      <xdr:col>7</xdr:col>
      <xdr:colOff>5142</xdr:colOff>
      <xdr:row>38</xdr:row>
      <xdr:rowOff>192875</xdr:rowOff>
    </xdr:to>
    <xdr:sp macro="" textlink="">
      <xdr:nvSpPr>
        <xdr:cNvPr id="4" name="左矢印 3">
          <a:extLst>
            <a:ext uri="{FF2B5EF4-FFF2-40B4-BE49-F238E27FC236}">
              <a16:creationId xmlns:a16="http://schemas.microsoft.com/office/drawing/2014/main" id="{2ABAF45A-25F7-43AA-E66B-50ED7DDC5146}"/>
            </a:ext>
          </a:extLst>
        </xdr:cNvPr>
        <xdr:cNvSpPr/>
      </xdr:nvSpPr>
      <xdr:spPr>
        <a:xfrm rot="19226386">
          <a:off x="5267499" y="8689441"/>
          <a:ext cx="1038225" cy="190234"/>
        </a:xfrm>
        <a:prstGeom prst="left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487045</xdr:colOff>
      <xdr:row>18</xdr:row>
      <xdr:rowOff>19050</xdr:rowOff>
    </xdr:from>
    <xdr:to>
      <xdr:col>8</xdr:col>
      <xdr:colOff>507939</xdr:colOff>
      <xdr:row>21</xdr:row>
      <xdr:rowOff>93702</xdr:rowOff>
    </xdr:to>
    <xdr:sp macro="" textlink="">
      <xdr:nvSpPr>
        <xdr:cNvPr id="2" name="角丸四角形 1">
          <a:extLst>
            <a:ext uri="{FF2B5EF4-FFF2-40B4-BE49-F238E27FC236}">
              <a16:creationId xmlns:a16="http://schemas.microsoft.com/office/drawing/2014/main" id="{D7B2DC66-E06A-8993-1881-CCAF1A9F46B8}"/>
            </a:ext>
          </a:extLst>
        </xdr:cNvPr>
        <xdr:cNvSpPr/>
      </xdr:nvSpPr>
      <xdr:spPr>
        <a:xfrm>
          <a:off x="6153150" y="4733925"/>
          <a:ext cx="1085850" cy="781050"/>
        </a:xfrm>
        <a:prstGeom prst="round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様式第</a:t>
          </a:r>
          <a:r>
            <a:rPr kumimoji="1" lang="en-US" altLang="ja-JP" sz="1200" b="1">
              <a:solidFill>
                <a:srgbClr val="FF0000"/>
              </a:solidFill>
            </a:rPr>
            <a:t>5</a:t>
          </a:r>
          <a:r>
            <a:rPr kumimoji="1" lang="ja-JP" altLang="en-US" sz="1200" b="1">
              <a:solidFill>
                <a:srgbClr val="FF0000"/>
              </a:solidFill>
            </a:rPr>
            <a:t>号</a:t>
          </a:r>
          <a:endParaRPr kumimoji="1" lang="en-US" altLang="ja-JP" sz="1200" b="1">
            <a:solidFill>
              <a:srgbClr val="FF0000"/>
            </a:solidFill>
          </a:endParaRPr>
        </a:p>
        <a:p>
          <a:pPr algn="ctr"/>
          <a:r>
            <a:rPr kumimoji="1" lang="ja-JP" altLang="en-US" sz="1200" b="1">
              <a:solidFill>
                <a:srgbClr val="FF0000"/>
              </a:solidFill>
            </a:rPr>
            <a:t>から転記</a:t>
          </a:r>
          <a:endParaRPr kumimoji="1" lang="en-US" altLang="ja-JP" sz="1200" b="1">
            <a:solidFill>
              <a:srgbClr val="FF0000"/>
            </a:solidFill>
          </a:endParaRPr>
        </a:p>
      </xdr:txBody>
    </xdr:sp>
    <xdr:clientData/>
  </xdr:twoCellAnchor>
  <xdr:twoCellAnchor>
    <xdr:from>
      <xdr:col>4</xdr:col>
      <xdr:colOff>554987</xdr:colOff>
      <xdr:row>23</xdr:row>
      <xdr:rowOff>18309</xdr:rowOff>
    </xdr:from>
    <xdr:to>
      <xdr:col>5</xdr:col>
      <xdr:colOff>11316</xdr:colOff>
      <xdr:row>28</xdr:row>
      <xdr:rowOff>30485</xdr:rowOff>
    </xdr:to>
    <xdr:sp macro="" textlink="">
      <xdr:nvSpPr>
        <xdr:cNvPr id="4" name="左中かっこ 3">
          <a:extLst>
            <a:ext uri="{FF2B5EF4-FFF2-40B4-BE49-F238E27FC236}">
              <a16:creationId xmlns:a16="http://schemas.microsoft.com/office/drawing/2014/main" id="{765200E8-D4AE-F17E-E2D0-350C5945B3FD}"/>
            </a:ext>
          </a:extLst>
        </xdr:cNvPr>
        <xdr:cNvSpPr/>
      </xdr:nvSpPr>
      <xdr:spPr>
        <a:xfrm rot="10800000">
          <a:off x="5132963" y="5867780"/>
          <a:ext cx="170070" cy="2320587"/>
        </a:xfrm>
        <a:prstGeom prst="leftBrace">
          <a:avLst/>
        </a:prstGeom>
        <a:noFill/>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50974</xdr:colOff>
      <xdr:row>22</xdr:row>
      <xdr:rowOff>59055</xdr:rowOff>
    </xdr:from>
    <xdr:to>
      <xdr:col>7</xdr:col>
      <xdr:colOff>75142</xdr:colOff>
      <xdr:row>23</xdr:row>
      <xdr:rowOff>18357</xdr:rowOff>
    </xdr:to>
    <xdr:sp macro="" textlink="">
      <xdr:nvSpPr>
        <xdr:cNvPr id="5" name="左矢印 4">
          <a:extLst>
            <a:ext uri="{FF2B5EF4-FFF2-40B4-BE49-F238E27FC236}">
              <a16:creationId xmlns:a16="http://schemas.microsoft.com/office/drawing/2014/main" id="{F8B52D45-3531-2BCE-3BAC-3F731A7DA3DD}"/>
            </a:ext>
          </a:extLst>
        </xdr:cNvPr>
        <xdr:cNvSpPr/>
      </xdr:nvSpPr>
      <xdr:spPr>
        <a:xfrm rot="19226386">
          <a:off x="5334174" y="5734050"/>
          <a:ext cx="1038225" cy="190234"/>
        </a:xfrm>
        <a:prstGeom prst="left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6FC91-C071-475D-96D2-5665C4A6362F}">
  <sheetPr>
    <pageSetUpPr fitToPage="1"/>
  </sheetPr>
  <dimension ref="B1:O47"/>
  <sheetViews>
    <sheetView tabSelected="1" view="pageBreakPreview" zoomScaleNormal="100" zoomScaleSheetLayoutView="100" workbookViewId="0">
      <pane xSplit="6" ySplit="4" topLeftCell="G5" activePane="bottomRight" state="frozen"/>
      <selection activeCell="E44" sqref="E44:F44"/>
      <selection pane="topRight" activeCell="E44" sqref="E44:F44"/>
      <selection pane="bottomLeft" activeCell="E44" sqref="E44:F44"/>
      <selection pane="bottomRight" activeCell="E5" sqref="E5"/>
    </sheetView>
  </sheetViews>
  <sheetFormatPr defaultColWidth="9" defaultRowHeight="18" customHeight="1" x14ac:dyDescent="0.2"/>
  <cols>
    <col min="1" max="1" width="4.26953125" style="1" customWidth="1"/>
    <col min="2" max="2" width="21.26953125" style="1" customWidth="1"/>
    <col min="3" max="3" width="35" style="1" customWidth="1"/>
    <col min="4" max="4" width="19.08984375" style="1" customWidth="1"/>
    <col min="5" max="5" width="15.08984375" style="1" customWidth="1"/>
    <col min="6" max="6" width="4.90625" style="1" customWidth="1"/>
    <col min="7" max="7" width="9.36328125" style="1" customWidth="1"/>
    <col min="8" max="8" width="3.7265625" style="1" customWidth="1"/>
    <col min="9" max="9" width="11.6328125" style="1" customWidth="1"/>
    <col min="10" max="16384" width="9" style="1"/>
  </cols>
  <sheetData>
    <row r="1" spans="2:15" ht="30" customHeight="1" x14ac:dyDescent="0.2">
      <c r="B1" s="58" t="s">
        <v>41</v>
      </c>
      <c r="C1" s="58"/>
      <c r="D1" s="58"/>
    </row>
    <row r="2" spans="2:15" ht="30" customHeight="1" x14ac:dyDescent="0.2">
      <c r="B2" s="49" t="s">
        <v>22</v>
      </c>
      <c r="C2" s="49"/>
      <c r="D2" s="49"/>
      <c r="E2" s="49"/>
      <c r="F2" s="49"/>
      <c r="G2" s="49"/>
      <c r="J2" s="57" t="s">
        <v>63</v>
      </c>
      <c r="K2" s="57"/>
      <c r="L2" s="57"/>
      <c r="M2" s="57"/>
      <c r="N2" s="57"/>
      <c r="O2" s="57"/>
    </row>
    <row r="3" spans="2:15" ht="30" customHeight="1" x14ac:dyDescent="0.2">
      <c r="B3" s="2" t="s">
        <v>10</v>
      </c>
      <c r="C3" s="50"/>
      <c r="D3" s="51"/>
      <c r="E3" s="46" t="s">
        <v>32</v>
      </c>
      <c r="F3" s="46"/>
      <c r="G3" s="3"/>
      <c r="J3" s="4" t="s">
        <v>64</v>
      </c>
      <c r="K3" s="4" t="s">
        <v>66</v>
      </c>
      <c r="L3" s="4" t="s">
        <v>67</v>
      </c>
      <c r="M3" s="5"/>
      <c r="N3" s="6"/>
      <c r="O3" s="6"/>
    </row>
    <row r="4" spans="2:15" ht="18.75" customHeight="1" x14ac:dyDescent="0.2">
      <c r="B4" s="61" t="s">
        <v>8</v>
      </c>
      <c r="C4" s="62"/>
      <c r="D4" s="63"/>
      <c r="E4" s="47" t="s">
        <v>4</v>
      </c>
      <c r="F4" s="48"/>
      <c r="G4" s="7" t="s">
        <v>7</v>
      </c>
      <c r="J4" s="8" t="s">
        <v>65</v>
      </c>
      <c r="K4" s="8"/>
      <c r="L4" s="8" t="s">
        <v>68</v>
      </c>
      <c r="M4" s="9"/>
    </row>
    <row r="5" spans="2:15" ht="18.75" customHeight="1" x14ac:dyDescent="0.2">
      <c r="B5" s="10" t="s">
        <v>1</v>
      </c>
      <c r="C5" s="11"/>
      <c r="D5" s="12"/>
      <c r="E5" s="13"/>
      <c r="F5" s="14" t="s">
        <v>23</v>
      </c>
      <c r="G5" s="15" t="str">
        <f>IF(G$3&lt;&gt;"",IF(E5&gt;=2*10^5,40,IF(E5&gt;=10^5,ROUNDDOWN((E5-10^5)/(2*10^4),0)+35,IF(E5&gt;=5*10^4,ROUNDDOWN((E5-5*10^4)/(10^4),0)+30,IF(E5&gt;=2*10^4,ROUNDDOWN((E5-2*10^4)/(3*10^3),0)+20,ROUNDDOWN((E5-0)/(10^3),0)+0)))),"")</f>
        <v/>
      </c>
      <c r="J5" s="9"/>
      <c r="K5" s="9"/>
      <c r="L5" s="8" t="s">
        <v>69</v>
      </c>
      <c r="M5" s="9"/>
    </row>
    <row r="6" spans="2:15" ht="18.75" customHeight="1" x14ac:dyDescent="0.2">
      <c r="B6" s="10" t="s">
        <v>2</v>
      </c>
      <c r="C6" s="11"/>
      <c r="D6" s="12"/>
      <c r="E6" s="13"/>
      <c r="F6" s="14" t="s">
        <v>23</v>
      </c>
      <c r="G6" s="15" t="str">
        <f>IF(G$3&lt;&gt;"",IF(E6&gt;=10^4,5,IF(E6&gt;=7*10^3,4,IF(E6&gt;=4*10^3,3,IF(E6&gt;=2*10^3,2,1)))),"")</f>
        <v/>
      </c>
      <c r="J6" s="9"/>
      <c r="K6" s="9"/>
      <c r="L6" s="9"/>
      <c r="M6" s="9"/>
    </row>
    <row r="7" spans="2:15" ht="18.75" customHeight="1" x14ac:dyDescent="0.2">
      <c r="B7" s="10" t="s">
        <v>0</v>
      </c>
      <c r="C7" s="11"/>
      <c r="D7" s="12"/>
      <c r="E7" s="13"/>
      <c r="F7" s="14" t="s">
        <v>24</v>
      </c>
      <c r="G7" s="15" t="str">
        <f>IF(G$3&lt;&gt;"",IF(E7&gt;=40,10,IF(E7&gt;=30,8,IF(E7&gt;=20,6,IF(E7&gt;=10,4,2)))),"")</f>
        <v/>
      </c>
    </row>
    <row r="8" spans="2:15" ht="18.75" customHeight="1" x14ac:dyDescent="0.2">
      <c r="B8" s="10" t="s">
        <v>11</v>
      </c>
      <c r="C8" s="11"/>
      <c r="D8" s="12"/>
      <c r="E8" s="16" t="str">
        <f>IF(G$3&lt;&gt;"",ROUNDDOWN(E9/E10*100,0),"")</f>
        <v/>
      </c>
      <c r="F8" s="17" t="s">
        <v>25</v>
      </c>
      <c r="G8" s="15" t="str">
        <f>IF(G$3&lt;&gt;"",IF(E8&gt;=150,5,IF(E8&gt;=110,4,IF(E8&gt;=70,3,IF(E8&gt;=30,2,1)))),"")</f>
        <v/>
      </c>
    </row>
    <row r="9" spans="2:15" ht="18.75" customHeight="1" x14ac:dyDescent="0.2">
      <c r="B9" s="10" t="s">
        <v>16</v>
      </c>
      <c r="C9" s="11"/>
      <c r="D9" s="12"/>
      <c r="E9" s="13"/>
      <c r="F9" s="14" t="s">
        <v>23</v>
      </c>
      <c r="G9" s="18"/>
    </row>
    <row r="10" spans="2:15" ht="18.75" customHeight="1" x14ac:dyDescent="0.2">
      <c r="B10" s="10" t="s">
        <v>17</v>
      </c>
      <c r="C10" s="11"/>
      <c r="D10" s="12"/>
      <c r="E10" s="13"/>
      <c r="F10" s="14" t="s">
        <v>23</v>
      </c>
      <c r="G10" s="18"/>
    </row>
    <row r="11" spans="2:15" ht="18.75" customHeight="1" x14ac:dyDescent="0.2">
      <c r="B11" s="10" t="s">
        <v>12</v>
      </c>
      <c r="C11" s="11"/>
      <c r="D11" s="12"/>
      <c r="E11" s="16" t="str">
        <f>IF(G$3&lt;&gt;"",ROUNDDOWN(E12/E13*100,0),"")</f>
        <v/>
      </c>
      <c r="F11" s="17" t="s">
        <v>25</v>
      </c>
      <c r="G11" s="15" t="str">
        <f>IF(G$3&lt;&gt;"",IF(E11&gt;=8,5,IF(E11&gt;=6,4,IF(E11&gt;=4,3,IF(E11&gt;=2,2,1)))),"")</f>
        <v/>
      </c>
    </row>
    <row r="12" spans="2:15" ht="18.75" customHeight="1" x14ac:dyDescent="0.2">
      <c r="B12" s="10" t="s">
        <v>18</v>
      </c>
      <c r="C12" s="11"/>
      <c r="D12" s="12"/>
      <c r="E12" s="13"/>
      <c r="F12" s="14" t="s">
        <v>23</v>
      </c>
      <c r="G12" s="18"/>
    </row>
    <row r="13" spans="2:15" ht="18.75" customHeight="1" x14ac:dyDescent="0.2">
      <c r="B13" s="10" t="s">
        <v>14</v>
      </c>
      <c r="C13" s="11"/>
      <c r="D13" s="12"/>
      <c r="E13" s="13"/>
      <c r="F13" s="14" t="s">
        <v>23</v>
      </c>
      <c r="G13" s="18"/>
    </row>
    <row r="14" spans="2:15" ht="18.75" customHeight="1" x14ac:dyDescent="0.2">
      <c r="B14" s="10" t="s">
        <v>13</v>
      </c>
      <c r="C14" s="11"/>
      <c r="D14" s="12"/>
      <c r="E14" s="16" t="str">
        <f>IF(G$3&lt;&gt;"",ROUNDDOWN(E15/E16*100,0),"")</f>
        <v/>
      </c>
      <c r="F14" s="17" t="s">
        <v>25</v>
      </c>
      <c r="G14" s="15" t="str">
        <f>IF(G$3&lt;&gt;"",IF(E14&gt;=35,5,IF(E14&gt;=25,4,IF(E14&gt;=15,3,IF(E14&gt;=5,2,1)))),"")</f>
        <v/>
      </c>
    </row>
    <row r="15" spans="2:15" ht="18.75" customHeight="1" x14ac:dyDescent="0.2">
      <c r="B15" s="10" t="s">
        <v>15</v>
      </c>
      <c r="C15" s="11"/>
      <c r="D15" s="12"/>
      <c r="E15" s="13"/>
      <c r="F15" s="14" t="s">
        <v>23</v>
      </c>
      <c r="G15" s="18"/>
    </row>
    <row r="16" spans="2:15" ht="18.75" customHeight="1" x14ac:dyDescent="0.2">
      <c r="B16" s="10" t="s">
        <v>14</v>
      </c>
      <c r="C16" s="11"/>
      <c r="D16" s="12"/>
      <c r="E16" s="13"/>
      <c r="F16" s="14" t="s">
        <v>23</v>
      </c>
      <c r="G16" s="18"/>
    </row>
    <row r="17" spans="2:10" ht="18.75" customHeight="1" x14ac:dyDescent="0.2">
      <c r="B17" s="10" t="s">
        <v>3</v>
      </c>
      <c r="C17" s="11"/>
      <c r="D17" s="12"/>
      <c r="E17" s="19"/>
      <c r="F17" s="14" t="s">
        <v>26</v>
      </c>
      <c r="G17" s="15" t="str">
        <f>IF(G$3&lt;&gt;"",IF(E17&gt;=20,10,IF(E17&gt;=15,8,IF(E17&gt;=10,6,IF(E17&gt;=5,4,2)))),"")</f>
        <v/>
      </c>
    </row>
    <row r="18" spans="2:10" ht="18.75" customHeight="1" x14ac:dyDescent="0.2">
      <c r="B18" s="10" t="s">
        <v>5</v>
      </c>
      <c r="C18" s="11"/>
      <c r="D18" s="12"/>
      <c r="E18" s="16" t="str">
        <f>IF(G$3&lt;&gt;"",SUM(E19:E23),"")</f>
        <v/>
      </c>
      <c r="F18" s="17" t="s">
        <v>24</v>
      </c>
      <c r="G18" s="15" t="str">
        <f>IF(G$3&lt;&gt;"",IF(E18&gt;=15,14,IF(E18&gt;=10,11,IF(E18&gt;=6,8,IF(E18&gt;=4,5,IF(E18&gt;=1,2,0))))),"")</f>
        <v/>
      </c>
    </row>
    <row r="19" spans="2:10" ht="18.75" customHeight="1" x14ac:dyDescent="0.2">
      <c r="B19" s="10" t="s">
        <v>19</v>
      </c>
      <c r="C19" s="11"/>
      <c r="D19" s="12"/>
      <c r="E19" s="19"/>
      <c r="F19" s="14" t="s">
        <v>24</v>
      </c>
      <c r="G19" s="18"/>
    </row>
    <row r="20" spans="2:10" ht="18.75" customHeight="1" x14ac:dyDescent="0.2">
      <c r="B20" s="10" t="s">
        <v>27</v>
      </c>
      <c r="C20" s="11"/>
      <c r="D20" s="12"/>
      <c r="E20" s="19"/>
      <c r="F20" s="14" t="s">
        <v>24</v>
      </c>
      <c r="G20" s="18"/>
    </row>
    <row r="21" spans="2:10" ht="18.75" customHeight="1" x14ac:dyDescent="0.2">
      <c r="B21" s="10" t="s">
        <v>20</v>
      </c>
      <c r="C21" s="11"/>
      <c r="D21" s="12"/>
      <c r="E21" s="19"/>
      <c r="F21" s="14" t="s">
        <v>24</v>
      </c>
      <c r="G21" s="18"/>
    </row>
    <row r="22" spans="2:10" ht="18.75" customHeight="1" x14ac:dyDescent="0.2">
      <c r="B22" s="10" t="s">
        <v>21</v>
      </c>
      <c r="C22" s="11"/>
      <c r="D22" s="12"/>
      <c r="E22" s="19"/>
      <c r="F22" s="14" t="s">
        <v>24</v>
      </c>
      <c r="G22" s="18"/>
    </row>
    <row r="23" spans="2:10" ht="18.75" customHeight="1" x14ac:dyDescent="0.2">
      <c r="B23" s="10" t="s">
        <v>48</v>
      </c>
      <c r="C23" s="11"/>
      <c r="D23" s="12"/>
      <c r="E23" s="19"/>
      <c r="F23" s="14" t="s">
        <v>24</v>
      </c>
      <c r="G23" s="18"/>
    </row>
    <row r="24" spans="2:10" ht="18.75" customHeight="1" x14ac:dyDescent="0.2">
      <c r="B24" s="10" t="s">
        <v>6</v>
      </c>
      <c r="C24" s="11"/>
      <c r="D24" s="12"/>
      <c r="E24" s="16" t="str">
        <f>IF(G$3&lt;&gt;"",SUM(E25:E29),"")</f>
        <v/>
      </c>
      <c r="F24" s="17" t="s">
        <v>24</v>
      </c>
      <c r="G24" s="15" t="str">
        <f>IF(G$3&lt;&gt;"",IF(E24&gt;=15,6,IF(E24&gt;=8,4,IF(E24&gt;=1,2,0))),"")</f>
        <v/>
      </c>
    </row>
    <row r="25" spans="2:10" ht="18.75" customHeight="1" x14ac:dyDescent="0.2">
      <c r="B25" s="10" t="s">
        <v>49</v>
      </c>
      <c r="C25" s="11"/>
      <c r="D25" s="12"/>
      <c r="E25" s="19"/>
      <c r="F25" s="14" t="s">
        <v>24</v>
      </c>
      <c r="G25" s="18"/>
    </row>
    <row r="26" spans="2:10" ht="18.75" customHeight="1" x14ac:dyDescent="0.2">
      <c r="B26" s="10" t="s">
        <v>50</v>
      </c>
      <c r="C26" s="11"/>
      <c r="D26" s="12"/>
      <c r="E26" s="19"/>
      <c r="F26" s="14" t="s">
        <v>24</v>
      </c>
      <c r="G26" s="18"/>
    </row>
    <row r="27" spans="2:10" ht="18.75" customHeight="1" x14ac:dyDescent="0.2">
      <c r="B27" s="10" t="s">
        <v>51</v>
      </c>
      <c r="C27" s="11"/>
      <c r="D27" s="12"/>
      <c r="E27" s="19"/>
      <c r="F27" s="14" t="s">
        <v>24</v>
      </c>
      <c r="G27" s="18"/>
    </row>
    <row r="28" spans="2:10" ht="18.75" customHeight="1" x14ac:dyDescent="0.2">
      <c r="B28" s="10" t="s">
        <v>52</v>
      </c>
      <c r="C28" s="11"/>
      <c r="D28" s="12"/>
      <c r="E28" s="19"/>
      <c r="F28" s="14" t="s">
        <v>24</v>
      </c>
      <c r="G28" s="18"/>
    </row>
    <row r="29" spans="2:10" ht="18" customHeight="1" x14ac:dyDescent="0.2">
      <c r="B29" s="10" t="s">
        <v>61</v>
      </c>
      <c r="C29" s="11"/>
      <c r="D29" s="12"/>
      <c r="E29" s="19"/>
      <c r="F29" s="14" t="s">
        <v>24</v>
      </c>
      <c r="G29" s="18"/>
    </row>
    <row r="30" spans="2:10" ht="18" customHeight="1" x14ac:dyDescent="0.2">
      <c r="B30" s="43" t="s">
        <v>70</v>
      </c>
      <c r="C30" s="64"/>
      <c r="D30" s="45"/>
      <c r="E30" s="59"/>
      <c r="F30" s="60"/>
      <c r="G30" s="15" t="str">
        <f>IF(G$3&lt;&gt;"",IF(SUM(J31,J32,K33)&gt;3,3,SUM(J31,J32,K33)),"")</f>
        <v/>
      </c>
    </row>
    <row r="31" spans="2:10" ht="18" customHeight="1" x14ac:dyDescent="0.2">
      <c r="B31" s="10" t="s">
        <v>53</v>
      </c>
      <c r="C31" s="11"/>
      <c r="D31" s="12"/>
      <c r="E31" s="30"/>
      <c r="F31" s="31"/>
      <c r="G31" s="18"/>
      <c r="J31" s="1">
        <f>IF(E31="○",2,0)</f>
        <v>0</v>
      </c>
    </row>
    <row r="32" spans="2:10" ht="18" customHeight="1" x14ac:dyDescent="0.2">
      <c r="B32" s="10" t="s">
        <v>54</v>
      </c>
      <c r="C32" s="11"/>
      <c r="D32" s="12"/>
      <c r="E32" s="30"/>
      <c r="F32" s="31"/>
      <c r="G32" s="18"/>
      <c r="J32" s="1">
        <f>IF(E32="○",1,0)</f>
        <v>0</v>
      </c>
    </row>
    <row r="33" spans="2:11" ht="18" customHeight="1" x14ac:dyDescent="0.2">
      <c r="B33" s="10" t="s">
        <v>55</v>
      </c>
      <c r="C33" s="11"/>
      <c r="D33" s="12"/>
      <c r="E33" s="30"/>
      <c r="F33" s="31"/>
      <c r="G33" s="18"/>
      <c r="J33" s="1">
        <f t="shared" ref="J33:J38" si="0">IF(E33="○",1,0)</f>
        <v>0</v>
      </c>
      <c r="K33" s="56">
        <f>MAX(J33:J38)</f>
        <v>0</v>
      </c>
    </row>
    <row r="34" spans="2:11" ht="18" customHeight="1" x14ac:dyDescent="0.2">
      <c r="B34" s="10" t="s">
        <v>56</v>
      </c>
      <c r="C34" s="11"/>
      <c r="D34" s="12"/>
      <c r="E34" s="30"/>
      <c r="F34" s="31"/>
      <c r="G34" s="18"/>
      <c r="J34" s="1">
        <f t="shared" si="0"/>
        <v>0</v>
      </c>
      <c r="K34" s="56"/>
    </row>
    <row r="35" spans="2:11" ht="18" customHeight="1" x14ac:dyDescent="0.2">
      <c r="B35" s="10" t="s">
        <v>57</v>
      </c>
      <c r="C35" s="11"/>
      <c r="D35" s="12"/>
      <c r="E35" s="30"/>
      <c r="F35" s="31"/>
      <c r="G35" s="18"/>
      <c r="J35" s="1">
        <f t="shared" si="0"/>
        <v>0</v>
      </c>
      <c r="K35" s="56"/>
    </row>
    <row r="36" spans="2:11" ht="18" customHeight="1" x14ac:dyDescent="0.2">
      <c r="B36" s="10" t="s">
        <v>58</v>
      </c>
      <c r="C36" s="11"/>
      <c r="D36" s="12"/>
      <c r="E36" s="30"/>
      <c r="F36" s="31"/>
      <c r="G36" s="18"/>
      <c r="J36" s="1">
        <f t="shared" si="0"/>
        <v>0</v>
      </c>
      <c r="K36" s="56"/>
    </row>
    <row r="37" spans="2:11" ht="18" customHeight="1" x14ac:dyDescent="0.2">
      <c r="B37" s="10" t="s">
        <v>59</v>
      </c>
      <c r="C37" s="11"/>
      <c r="D37" s="12"/>
      <c r="E37" s="30"/>
      <c r="F37" s="31"/>
      <c r="G37" s="18"/>
      <c r="J37" s="1">
        <f t="shared" si="0"/>
        <v>0</v>
      </c>
      <c r="K37" s="56"/>
    </row>
    <row r="38" spans="2:11" ht="18" customHeight="1" x14ac:dyDescent="0.2">
      <c r="B38" s="10" t="s">
        <v>60</v>
      </c>
      <c r="C38" s="11"/>
      <c r="D38" s="12"/>
      <c r="E38" s="30"/>
      <c r="F38" s="31"/>
      <c r="G38" s="18"/>
      <c r="J38" s="1">
        <f t="shared" si="0"/>
        <v>0</v>
      </c>
      <c r="K38" s="56"/>
    </row>
    <row r="39" spans="2:11" ht="27.75" customHeight="1" x14ac:dyDescent="0.2">
      <c r="B39" s="43" t="s">
        <v>71</v>
      </c>
      <c r="C39" s="44"/>
      <c r="D39" s="45"/>
      <c r="E39" s="30"/>
      <c r="F39" s="31"/>
      <c r="G39" s="15" t="str">
        <f>IF(G$3&lt;&gt;"",IF(E39="①",2,IF(E39="②",1,-2)),"")</f>
        <v/>
      </c>
    </row>
    <row r="40" spans="2:11" ht="18.75" customHeight="1" x14ac:dyDescent="0.2">
      <c r="B40" s="10" t="s">
        <v>72</v>
      </c>
      <c r="C40" s="11"/>
      <c r="D40" s="12"/>
      <c r="E40" s="19"/>
      <c r="F40" s="14" t="s">
        <v>24</v>
      </c>
      <c r="G40" s="15" t="str">
        <f>IF(G$3&lt;&gt;"",IF(INT(E40)*2&gt;=6,6,IF(INT(E40)*2&lt;-10,-10,INT(E40)*2)),"")</f>
        <v/>
      </c>
    </row>
    <row r="41" spans="2:11" ht="18.75" customHeight="1" x14ac:dyDescent="0.2">
      <c r="B41" s="52" t="s">
        <v>73</v>
      </c>
      <c r="C41" s="53"/>
      <c r="D41" s="20" t="s">
        <v>34</v>
      </c>
      <c r="E41" s="30"/>
      <c r="F41" s="31"/>
      <c r="G41" s="35" t="str">
        <f>IF(G$3&lt;&gt;"",IF(E41="○",2,0)+IF(E42="○",2,0),"")</f>
        <v/>
      </c>
      <c r="I41" s="21" t="s">
        <v>47</v>
      </c>
    </row>
    <row r="42" spans="2:11" ht="18.75" customHeight="1" x14ac:dyDescent="0.2">
      <c r="B42" s="54"/>
      <c r="C42" s="55"/>
      <c r="D42" s="20" t="s">
        <v>35</v>
      </c>
      <c r="E42" s="30"/>
      <c r="F42" s="31"/>
      <c r="G42" s="36"/>
      <c r="I42" s="32" t="str">
        <f>IF(G3="更新",IF(G46&gt;=65,"Ａ","Ｂ"),IF(G3="新規","Ｂ",""))</f>
        <v/>
      </c>
    </row>
    <row r="43" spans="2:11" ht="32.5" customHeight="1" x14ac:dyDescent="0.2">
      <c r="B43" s="37" t="s">
        <v>85</v>
      </c>
      <c r="C43" s="39" t="s">
        <v>62</v>
      </c>
      <c r="D43" s="39"/>
      <c r="E43" s="29"/>
      <c r="F43" s="29"/>
      <c r="G43" s="22" t="str">
        <f>IF(G$3&lt;&gt;"",IF(E43="○",1,0),"")</f>
        <v/>
      </c>
      <c r="I43" s="33"/>
    </row>
    <row r="44" spans="2:11" ht="66.650000000000006" customHeight="1" x14ac:dyDescent="0.2">
      <c r="B44" s="38"/>
      <c r="C44" s="39" t="s">
        <v>89</v>
      </c>
      <c r="D44" s="39"/>
      <c r="E44" s="29"/>
      <c r="F44" s="29"/>
      <c r="G44" s="22" t="str">
        <f>IF(G$3&lt;&gt;"",IF(E44="○",2,0),"")</f>
        <v/>
      </c>
      <c r="I44" s="33"/>
    </row>
    <row r="45" spans="2:11" ht="18.75" customHeight="1" x14ac:dyDescent="0.2">
      <c r="B45" s="23"/>
      <c r="C45" s="23"/>
      <c r="D45" s="23"/>
      <c r="E45" s="23"/>
      <c r="F45" s="23"/>
      <c r="G45" s="24"/>
      <c r="I45" s="33"/>
    </row>
    <row r="46" spans="2:11" ht="22.5" customHeight="1" x14ac:dyDescent="0.2">
      <c r="B46" s="40" t="s">
        <v>33</v>
      </c>
      <c r="C46" s="41"/>
      <c r="D46" s="41"/>
      <c r="E46" s="41"/>
      <c r="F46" s="42"/>
      <c r="G46" s="15" t="str">
        <f>IF(G$3&lt;&gt;"",SUM(G5:G44),"")</f>
        <v/>
      </c>
      <c r="I46" s="34"/>
    </row>
    <row r="47" spans="2:11" ht="18" customHeight="1" x14ac:dyDescent="0.2">
      <c r="B47" s="1" t="s">
        <v>36</v>
      </c>
    </row>
  </sheetData>
  <sheetProtection algorithmName="SHA-512" hashValue="l4GbWWR7Qbh3wtb4zyMH43eLOAct/d7nGcU5K5BmaFUeiIWkrz0NtQ3FTpZFb916+YOotUwSBqa2OlvkIJHuyw==" saltValue="du7qJVsOnksFw6YzhDxM+Q==" spinCount="100000" sheet="1" selectLockedCells="1"/>
  <mergeCells count="31">
    <mergeCell ref="B1:D1"/>
    <mergeCell ref="E30:F30"/>
    <mergeCell ref="E31:F31"/>
    <mergeCell ref="B4:D4"/>
    <mergeCell ref="B30:D30"/>
    <mergeCell ref="K33:K38"/>
    <mergeCell ref="E35:F35"/>
    <mergeCell ref="E38:F38"/>
    <mergeCell ref="E36:F36"/>
    <mergeCell ref="J2:O2"/>
    <mergeCell ref="E37:F37"/>
    <mergeCell ref="E3:F3"/>
    <mergeCell ref="E4:F4"/>
    <mergeCell ref="B2:G2"/>
    <mergeCell ref="C3:D3"/>
    <mergeCell ref="B41:C42"/>
    <mergeCell ref="E39:F39"/>
    <mergeCell ref="E32:F32"/>
    <mergeCell ref="E33:F33"/>
    <mergeCell ref="E44:F44"/>
    <mergeCell ref="E34:F34"/>
    <mergeCell ref="I42:I46"/>
    <mergeCell ref="G41:G42"/>
    <mergeCell ref="B43:B44"/>
    <mergeCell ref="C43:D43"/>
    <mergeCell ref="C44:D44"/>
    <mergeCell ref="B46:F46"/>
    <mergeCell ref="E42:F42"/>
    <mergeCell ref="E41:F41"/>
    <mergeCell ref="B39:D39"/>
    <mergeCell ref="E43:F43"/>
  </mergeCells>
  <phoneticPr fontId="1"/>
  <dataValidations count="4">
    <dataValidation type="list" allowBlank="1" showInputMessage="1" showErrorMessage="1" sqref="G3" xr:uid="{CBFD6DB5-8766-489D-9BB9-DFB7714BB07C}">
      <formula1>$J$3:$J$4</formula1>
    </dataValidation>
    <dataValidation type="list" allowBlank="1" showInputMessage="1" showErrorMessage="1" sqref="E31:F38 E41:F42 E43:F43 E44:F44" xr:uid="{CFB5F5A0-27F2-4632-BF34-C791B5B68DF0}">
      <formula1>$K$3</formula1>
    </dataValidation>
    <dataValidation type="list" allowBlank="1" showInputMessage="1" showErrorMessage="1" sqref="E39:F39" xr:uid="{4EE45808-DEE7-4E60-9994-93D92CACEEF5}">
      <formula1>$L$3:$L$5</formula1>
    </dataValidation>
    <dataValidation type="whole" allowBlank="1" showInputMessage="1" showErrorMessage="1" sqref="E7 E25:E29 E10 E12 E15:E17 E19:E23 E9 E5 E6 E13 E40" xr:uid="{650D12BF-1E55-4065-8D3D-3B5A5DA7509D}">
      <formula1>-999999999999</formula1>
      <formula2>999999999999</formula2>
    </dataValidation>
  </dataValidations>
  <printOptions horizontalCentered="1"/>
  <pageMargins left="0.70866141732283472" right="0.31496062992125984" top="0.74803149606299213" bottom="0.35433070866141736" header="0.31496062992125984" footer="0.31496062992125984"/>
  <pageSetup paperSize="9" scale="79" orientation="portrait" horizontalDpi="300" verticalDpi="300" r:id="rId1"/>
  <rowBreaks count="1" manualBreakCount="1">
    <brk id="27"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2C219-F3E9-4987-9BC6-787F5198E460}">
  <sheetPr>
    <tabColor rgb="FFFF0000"/>
    <pageSetUpPr fitToPage="1"/>
  </sheetPr>
  <dimension ref="B1:O47"/>
  <sheetViews>
    <sheetView view="pageBreakPreview" zoomScaleNormal="100" zoomScaleSheetLayoutView="100" workbookViewId="0">
      <pane xSplit="6" ySplit="4" topLeftCell="G30" activePane="bottomRight" state="frozen"/>
      <selection activeCell="E44" sqref="E44:F44"/>
      <selection pane="topRight" activeCell="E44" sqref="E44:F44"/>
      <selection pane="bottomLeft" activeCell="E44" sqref="E44:F44"/>
      <selection pane="bottomRight" activeCell="E44" sqref="E44:F44"/>
    </sheetView>
  </sheetViews>
  <sheetFormatPr defaultColWidth="9" defaultRowHeight="18" customHeight="1" x14ac:dyDescent="0.2"/>
  <cols>
    <col min="1" max="1" width="4.26953125" style="1" customWidth="1"/>
    <col min="2" max="2" width="21.26953125" style="1" customWidth="1"/>
    <col min="3" max="3" width="35" style="1" customWidth="1"/>
    <col min="4" max="4" width="14.26953125" style="1" customWidth="1"/>
    <col min="5" max="5" width="15.08984375" style="1" customWidth="1"/>
    <col min="6" max="6" width="4.90625" style="1" customWidth="1"/>
    <col min="7" max="7" width="9.36328125" style="1" customWidth="1"/>
    <col min="8" max="8" width="3.7265625" style="1" customWidth="1"/>
    <col min="9" max="9" width="11.6328125" style="1" customWidth="1"/>
    <col min="10" max="16384" width="9" style="1"/>
  </cols>
  <sheetData>
    <row r="1" spans="2:15" ht="30" customHeight="1" thickBot="1" x14ac:dyDescent="0.25">
      <c r="B1" s="58" t="s">
        <v>41</v>
      </c>
      <c r="C1" s="58"/>
      <c r="D1" s="58"/>
      <c r="E1" s="65" t="s">
        <v>44</v>
      </c>
      <c r="F1" s="66"/>
    </row>
    <row r="2" spans="2:15" ht="30" customHeight="1" x14ac:dyDescent="0.2">
      <c r="B2" s="49" t="s">
        <v>22</v>
      </c>
      <c r="C2" s="49"/>
      <c r="D2" s="49"/>
      <c r="E2" s="49"/>
      <c r="F2" s="49"/>
      <c r="G2" s="49"/>
      <c r="J2" s="57" t="s">
        <v>63</v>
      </c>
      <c r="K2" s="57"/>
      <c r="L2" s="57"/>
      <c r="M2" s="57"/>
      <c r="N2" s="57"/>
      <c r="O2" s="57"/>
    </row>
    <row r="3" spans="2:15" ht="30" customHeight="1" x14ac:dyDescent="0.2">
      <c r="B3" s="2" t="s">
        <v>10</v>
      </c>
      <c r="C3" s="68" t="s">
        <v>43</v>
      </c>
      <c r="D3" s="69"/>
      <c r="E3" s="46" t="s">
        <v>32</v>
      </c>
      <c r="F3" s="46"/>
      <c r="G3" s="3" t="s">
        <v>39</v>
      </c>
      <c r="J3" s="4" t="s">
        <v>64</v>
      </c>
      <c r="K3" s="4" t="s">
        <v>66</v>
      </c>
      <c r="L3" s="4" t="s">
        <v>67</v>
      </c>
      <c r="M3" s="6"/>
      <c r="N3" s="6"/>
      <c r="O3" s="6"/>
    </row>
    <row r="4" spans="2:15" ht="18.75" customHeight="1" x14ac:dyDescent="0.2">
      <c r="B4" s="67" t="s">
        <v>8</v>
      </c>
      <c r="C4" s="67"/>
      <c r="D4" s="67"/>
      <c r="E4" s="47" t="s">
        <v>4</v>
      </c>
      <c r="F4" s="48"/>
      <c r="G4" s="7" t="s">
        <v>46</v>
      </c>
      <c r="J4" s="8" t="s">
        <v>65</v>
      </c>
      <c r="K4" s="8"/>
      <c r="L4" s="8" t="s">
        <v>68</v>
      </c>
    </row>
    <row r="5" spans="2:15" ht="18.75" customHeight="1" x14ac:dyDescent="0.2">
      <c r="B5" s="10" t="s">
        <v>74</v>
      </c>
      <c r="C5" s="11"/>
      <c r="D5" s="12"/>
      <c r="E5" s="13">
        <f>0.21*10^5</f>
        <v>21000</v>
      </c>
      <c r="F5" s="14" t="s">
        <v>23</v>
      </c>
      <c r="G5" s="15">
        <f>IF(G$3&lt;&gt;"",IF(E5&gt;=2*10^5,40,IF(E5&gt;=10^5,ROUNDDOWN((E5-10^5)/(2*10^4),0)+35,IF(E5&gt;=5*10^4,ROUNDDOWN((E5-5*10^4)/(10^4),0)+30,IF(E5&gt;=2*10^4,ROUNDDOWN((E5-2*10^4)/(3*10^3),0)+20,ROUNDDOWN((E5-0)/(10^3),0)+0)))),"")</f>
        <v>20</v>
      </c>
      <c r="J5" s="9"/>
      <c r="K5" s="9"/>
      <c r="L5" s="8" t="s">
        <v>69</v>
      </c>
    </row>
    <row r="6" spans="2:15" ht="18.75" customHeight="1" x14ac:dyDescent="0.2">
      <c r="B6" s="10" t="s">
        <v>75</v>
      </c>
      <c r="C6" s="11"/>
      <c r="D6" s="12"/>
      <c r="E6" s="13">
        <f>1.5*10^4</f>
        <v>15000</v>
      </c>
      <c r="F6" s="14" t="s">
        <v>23</v>
      </c>
      <c r="G6" s="15">
        <f>IF(G$3&lt;&gt;"",IF(E6&gt;=10^4,5,IF(E6&gt;=7*10^3,4,IF(E6&gt;=4*10^3,3,IF(E6&gt;=2*10^3,2,1)))),"")</f>
        <v>5</v>
      </c>
      <c r="J6" s="9"/>
      <c r="K6" s="9"/>
      <c r="L6" s="9"/>
    </row>
    <row r="7" spans="2:15" ht="18.75" customHeight="1" x14ac:dyDescent="0.2">
      <c r="B7" s="10" t="s">
        <v>76</v>
      </c>
      <c r="C7" s="11"/>
      <c r="D7" s="12"/>
      <c r="E7" s="13">
        <v>10</v>
      </c>
      <c r="F7" s="14" t="s">
        <v>24</v>
      </c>
      <c r="G7" s="15">
        <f>IF(G$3&lt;&gt;"",IF(E7&gt;=40,10,IF(E7&gt;=30,8,IF(E7&gt;=20,6,IF(E7&gt;=10,4,2)))),"")</f>
        <v>4</v>
      </c>
    </row>
    <row r="8" spans="2:15" ht="18.75" customHeight="1" x14ac:dyDescent="0.2">
      <c r="B8" s="10" t="s">
        <v>11</v>
      </c>
      <c r="C8" s="11"/>
      <c r="D8" s="12"/>
      <c r="E8" s="16">
        <f>ROUNDDOWN(E9/E10*100,0)</f>
        <v>150</v>
      </c>
      <c r="F8" s="17" t="s">
        <v>25</v>
      </c>
      <c r="G8" s="15">
        <f>IF(G$3&lt;&gt;"",IF(E8&gt;=150,5,IF(E8&gt;=110,4,IF(E8&gt;=70,3,IF(E8&gt;=30,2,1)))),"")</f>
        <v>5</v>
      </c>
    </row>
    <row r="9" spans="2:15" ht="18.75" customHeight="1" x14ac:dyDescent="0.2">
      <c r="B9" s="10" t="s">
        <v>77</v>
      </c>
      <c r="C9" s="11"/>
      <c r="D9" s="12"/>
      <c r="E9" s="13">
        <v>3000</v>
      </c>
      <c r="F9" s="14" t="s">
        <v>23</v>
      </c>
      <c r="G9" s="18"/>
    </row>
    <row r="10" spans="2:15" ht="18.75" customHeight="1" x14ac:dyDescent="0.2">
      <c r="B10" s="10" t="s">
        <v>78</v>
      </c>
      <c r="C10" s="11"/>
      <c r="D10" s="12"/>
      <c r="E10" s="13">
        <v>2000</v>
      </c>
      <c r="F10" s="14" t="s">
        <v>23</v>
      </c>
      <c r="G10" s="18"/>
    </row>
    <row r="11" spans="2:15" ht="18.75" customHeight="1" x14ac:dyDescent="0.2">
      <c r="B11" s="10" t="s">
        <v>12</v>
      </c>
      <c r="C11" s="11"/>
      <c r="D11" s="12"/>
      <c r="E11" s="16">
        <f>ROUNDDOWN(E12/E13*100,0)</f>
        <v>8</v>
      </c>
      <c r="F11" s="17" t="s">
        <v>25</v>
      </c>
      <c r="G11" s="15">
        <f>IF(G$3&lt;&gt;"",IF(E11&gt;=8,5,IF(E11&gt;=6,4,IF(E11&gt;=4,3,IF(E11&gt;=2,2,1)))),"")</f>
        <v>5</v>
      </c>
    </row>
    <row r="12" spans="2:15" ht="18.75" customHeight="1" x14ac:dyDescent="0.2">
      <c r="B12" s="10" t="s">
        <v>79</v>
      </c>
      <c r="C12" s="11"/>
      <c r="D12" s="12"/>
      <c r="E12" s="13">
        <v>4000</v>
      </c>
      <c r="F12" s="14" t="s">
        <v>23</v>
      </c>
      <c r="G12" s="18"/>
    </row>
    <row r="13" spans="2:15" ht="18.75" customHeight="1" x14ac:dyDescent="0.2">
      <c r="B13" s="10" t="s">
        <v>80</v>
      </c>
      <c r="C13" s="11"/>
      <c r="D13" s="12"/>
      <c r="E13" s="13">
        <v>50000</v>
      </c>
      <c r="F13" s="14" t="s">
        <v>23</v>
      </c>
      <c r="G13" s="18"/>
    </row>
    <row r="14" spans="2:15" ht="18.75" customHeight="1" x14ac:dyDescent="0.2">
      <c r="B14" s="10" t="s">
        <v>13</v>
      </c>
      <c r="C14" s="11"/>
      <c r="D14" s="12"/>
      <c r="E14" s="16">
        <f>ROUNDDOWN(E15/E16*100,0)</f>
        <v>30</v>
      </c>
      <c r="F14" s="17" t="s">
        <v>25</v>
      </c>
      <c r="G14" s="15">
        <f>IF(G$3&lt;&gt;"",IF(E14&gt;=35,5,IF(E14&gt;=25,4,IF(E14&gt;=15,3,IF(E14&gt;=5,2,1)))),"")</f>
        <v>4</v>
      </c>
    </row>
    <row r="15" spans="2:15" ht="18.75" customHeight="1" x14ac:dyDescent="0.2">
      <c r="B15" s="10" t="s">
        <v>81</v>
      </c>
      <c r="C15" s="11"/>
      <c r="D15" s="12"/>
      <c r="E15" s="13">
        <v>15000</v>
      </c>
      <c r="F15" s="14" t="s">
        <v>23</v>
      </c>
      <c r="G15" s="18"/>
    </row>
    <row r="16" spans="2:15" ht="18.75" customHeight="1" x14ac:dyDescent="0.2">
      <c r="B16" s="10" t="s">
        <v>80</v>
      </c>
      <c r="C16" s="11"/>
      <c r="D16" s="12"/>
      <c r="E16" s="13">
        <v>50000</v>
      </c>
      <c r="F16" s="14" t="s">
        <v>23</v>
      </c>
      <c r="G16" s="18"/>
    </row>
    <row r="17" spans="2:10" ht="18.75" customHeight="1" x14ac:dyDescent="0.2">
      <c r="B17" s="10" t="s">
        <v>3</v>
      </c>
      <c r="C17" s="25" t="s">
        <v>82</v>
      </c>
      <c r="D17" s="12"/>
      <c r="E17" s="19">
        <v>20</v>
      </c>
      <c r="F17" s="14" t="s">
        <v>26</v>
      </c>
      <c r="G17" s="15">
        <f>IF(G$3&lt;&gt;"",IF(E17&gt;=20,10,IF(E17&gt;=15,8,IF(E17&gt;=10,6,IF(E17&gt;=5,4,2)))),"")</f>
        <v>10</v>
      </c>
    </row>
    <row r="18" spans="2:10" ht="18.75" customHeight="1" x14ac:dyDescent="0.2">
      <c r="B18" s="10" t="s">
        <v>83</v>
      </c>
      <c r="C18" s="11"/>
      <c r="D18" s="12"/>
      <c r="E18" s="16">
        <f>SUM(E19:E23)</f>
        <v>5</v>
      </c>
      <c r="F18" s="17" t="s">
        <v>24</v>
      </c>
      <c r="G18" s="15">
        <f>IF(G$3&lt;&gt;"",IF(E18&gt;=15,14,IF(E18&gt;=10,11,IF(E18&gt;=6,8,IF(E18&gt;=4,5,IF(E18&gt;=1,2,0))))),"")</f>
        <v>5</v>
      </c>
    </row>
    <row r="19" spans="2:10" ht="18.75" customHeight="1" x14ac:dyDescent="0.2">
      <c r="B19" s="10" t="s">
        <v>19</v>
      </c>
      <c r="C19" s="11"/>
      <c r="D19" s="12"/>
      <c r="E19" s="19">
        <v>1</v>
      </c>
      <c r="F19" s="14" t="s">
        <v>24</v>
      </c>
      <c r="G19" s="18"/>
    </row>
    <row r="20" spans="2:10" ht="18.75" customHeight="1" x14ac:dyDescent="0.2">
      <c r="B20" s="10" t="s">
        <v>27</v>
      </c>
      <c r="C20" s="11"/>
      <c r="D20" s="12"/>
      <c r="E20" s="19">
        <v>1</v>
      </c>
      <c r="F20" s="14" t="s">
        <v>24</v>
      </c>
      <c r="G20" s="18"/>
    </row>
    <row r="21" spans="2:10" ht="18.75" customHeight="1" x14ac:dyDescent="0.2">
      <c r="B21" s="10" t="s">
        <v>20</v>
      </c>
      <c r="C21" s="11"/>
      <c r="D21" s="12"/>
      <c r="E21" s="19">
        <v>1</v>
      </c>
      <c r="F21" s="14" t="s">
        <v>24</v>
      </c>
      <c r="G21" s="18"/>
    </row>
    <row r="22" spans="2:10" ht="18.75" customHeight="1" x14ac:dyDescent="0.2">
      <c r="B22" s="10" t="s">
        <v>21</v>
      </c>
      <c r="C22" s="11"/>
      <c r="D22" s="12"/>
      <c r="E22" s="19">
        <v>1</v>
      </c>
      <c r="F22" s="14" t="s">
        <v>24</v>
      </c>
      <c r="G22" s="18"/>
    </row>
    <row r="23" spans="2:10" ht="18.75" customHeight="1" x14ac:dyDescent="0.2">
      <c r="B23" s="10" t="s">
        <v>48</v>
      </c>
      <c r="C23" s="11"/>
      <c r="D23" s="12"/>
      <c r="E23" s="19">
        <v>1</v>
      </c>
      <c r="F23" s="14" t="s">
        <v>24</v>
      </c>
      <c r="G23" s="18"/>
    </row>
    <row r="24" spans="2:10" ht="18.75" customHeight="1" x14ac:dyDescent="0.2">
      <c r="B24" s="10" t="s">
        <v>84</v>
      </c>
      <c r="C24" s="11"/>
      <c r="D24" s="12"/>
      <c r="E24" s="16">
        <f>SUM(E25:E29)</f>
        <v>3</v>
      </c>
      <c r="F24" s="17" t="s">
        <v>24</v>
      </c>
      <c r="G24" s="15">
        <f>IF(G$3&lt;&gt;"",IF(E24&gt;=15,6,IF(E24&gt;=8,4,IF(E24&gt;=1,2,0))),"")</f>
        <v>2</v>
      </c>
    </row>
    <row r="25" spans="2:10" ht="18.75" customHeight="1" x14ac:dyDescent="0.2">
      <c r="B25" s="10" t="s">
        <v>49</v>
      </c>
      <c r="C25" s="11"/>
      <c r="D25" s="12"/>
      <c r="E25" s="19">
        <v>0</v>
      </c>
      <c r="F25" s="14" t="s">
        <v>24</v>
      </c>
      <c r="G25" s="18"/>
    </row>
    <row r="26" spans="2:10" ht="18.75" customHeight="1" x14ac:dyDescent="0.2">
      <c r="B26" s="10" t="s">
        <v>50</v>
      </c>
      <c r="C26" s="11"/>
      <c r="D26" s="12"/>
      <c r="E26" s="19">
        <v>2</v>
      </c>
      <c r="F26" s="14" t="s">
        <v>24</v>
      </c>
      <c r="G26" s="18"/>
    </row>
    <row r="27" spans="2:10" ht="18.75" customHeight="1" x14ac:dyDescent="0.2">
      <c r="B27" s="10" t="s">
        <v>51</v>
      </c>
      <c r="C27" s="11"/>
      <c r="D27" s="12"/>
      <c r="E27" s="19">
        <v>1</v>
      </c>
      <c r="F27" s="14" t="s">
        <v>24</v>
      </c>
      <c r="G27" s="18"/>
    </row>
    <row r="28" spans="2:10" ht="18.75" customHeight="1" x14ac:dyDescent="0.2">
      <c r="B28" s="10" t="s">
        <v>52</v>
      </c>
      <c r="C28" s="11"/>
      <c r="D28" s="12"/>
      <c r="E28" s="19">
        <v>0</v>
      </c>
      <c r="F28" s="14" t="s">
        <v>24</v>
      </c>
      <c r="G28" s="18"/>
    </row>
    <row r="29" spans="2:10" ht="18.75" customHeight="1" x14ac:dyDescent="0.2">
      <c r="B29" s="10" t="s">
        <v>61</v>
      </c>
      <c r="C29" s="11"/>
      <c r="D29" s="12"/>
      <c r="E29" s="19">
        <v>0</v>
      </c>
      <c r="F29" s="14" t="s">
        <v>24</v>
      </c>
      <c r="G29" s="18"/>
    </row>
    <row r="30" spans="2:10" ht="18.75" customHeight="1" x14ac:dyDescent="0.2">
      <c r="B30" s="43" t="s">
        <v>70</v>
      </c>
      <c r="C30" s="64"/>
      <c r="D30" s="45"/>
      <c r="E30" s="59"/>
      <c r="F30" s="60"/>
      <c r="G30" s="15">
        <f>IF(G$3&lt;&gt;"",IF(SUM(J31,J32,K33)&gt;3,3,SUM(J31,J32,K33)),"")</f>
        <v>3</v>
      </c>
    </row>
    <row r="31" spans="2:10" ht="18" customHeight="1" x14ac:dyDescent="0.2">
      <c r="B31" s="10" t="s">
        <v>53</v>
      </c>
      <c r="C31" s="11"/>
      <c r="D31" s="12"/>
      <c r="E31" s="30" t="s">
        <v>37</v>
      </c>
      <c r="F31" s="31"/>
      <c r="G31" s="18"/>
      <c r="J31" s="1">
        <f>IF(E31="○",2,0)</f>
        <v>2</v>
      </c>
    </row>
    <row r="32" spans="2:10" ht="18" customHeight="1" x14ac:dyDescent="0.2">
      <c r="B32" s="10" t="s">
        <v>54</v>
      </c>
      <c r="C32" s="11"/>
      <c r="D32" s="12"/>
      <c r="E32" s="30"/>
      <c r="F32" s="31"/>
      <c r="G32" s="18"/>
      <c r="J32" s="1">
        <f>IF(E32="○",1,0)</f>
        <v>0</v>
      </c>
    </row>
    <row r="33" spans="2:11" ht="18" customHeight="1" x14ac:dyDescent="0.2">
      <c r="B33" s="10" t="s">
        <v>55</v>
      </c>
      <c r="C33" s="11"/>
      <c r="D33" s="12"/>
      <c r="E33" s="30"/>
      <c r="F33" s="31"/>
      <c r="G33" s="18"/>
      <c r="J33" s="1">
        <f t="shared" ref="J33:J38" si="0">IF(E33="○",1,0)</f>
        <v>0</v>
      </c>
      <c r="K33" s="56">
        <f>MAX(J33:J38)</f>
        <v>1</v>
      </c>
    </row>
    <row r="34" spans="2:11" ht="18" customHeight="1" x14ac:dyDescent="0.2">
      <c r="B34" s="10" t="s">
        <v>56</v>
      </c>
      <c r="C34" s="11"/>
      <c r="D34" s="12"/>
      <c r="E34" s="30"/>
      <c r="F34" s="31"/>
      <c r="G34" s="18"/>
      <c r="J34" s="1">
        <f t="shared" si="0"/>
        <v>0</v>
      </c>
      <c r="K34" s="56"/>
    </row>
    <row r="35" spans="2:11" ht="18" customHeight="1" x14ac:dyDescent="0.2">
      <c r="B35" s="10" t="s">
        <v>57</v>
      </c>
      <c r="C35" s="11"/>
      <c r="D35" s="12"/>
      <c r="E35" s="30"/>
      <c r="F35" s="31"/>
      <c r="G35" s="18"/>
      <c r="J35" s="1">
        <f t="shared" si="0"/>
        <v>0</v>
      </c>
      <c r="K35" s="56"/>
    </row>
    <row r="36" spans="2:11" ht="18" customHeight="1" x14ac:dyDescent="0.2">
      <c r="B36" s="10" t="s">
        <v>58</v>
      </c>
      <c r="C36" s="11"/>
      <c r="D36" s="12"/>
      <c r="E36" s="30"/>
      <c r="F36" s="31"/>
      <c r="G36" s="18"/>
      <c r="J36" s="1">
        <f t="shared" si="0"/>
        <v>0</v>
      </c>
      <c r="K36" s="56"/>
    </row>
    <row r="37" spans="2:11" ht="18" customHeight="1" x14ac:dyDescent="0.2">
      <c r="B37" s="10" t="s">
        <v>59</v>
      </c>
      <c r="C37" s="11"/>
      <c r="D37" s="12"/>
      <c r="E37" s="30"/>
      <c r="F37" s="31"/>
      <c r="G37" s="18"/>
      <c r="J37" s="1">
        <f t="shared" si="0"/>
        <v>0</v>
      </c>
      <c r="K37" s="56"/>
    </row>
    <row r="38" spans="2:11" ht="18" customHeight="1" x14ac:dyDescent="0.2">
      <c r="B38" s="10" t="s">
        <v>60</v>
      </c>
      <c r="C38" s="11"/>
      <c r="D38" s="12"/>
      <c r="E38" s="30" t="s">
        <v>40</v>
      </c>
      <c r="F38" s="31"/>
      <c r="G38" s="18"/>
      <c r="J38" s="1">
        <f t="shared" si="0"/>
        <v>1</v>
      </c>
      <c r="K38" s="56"/>
    </row>
    <row r="39" spans="2:11" ht="27.75" customHeight="1" x14ac:dyDescent="0.2">
      <c r="B39" s="43" t="s">
        <v>71</v>
      </c>
      <c r="C39" s="44"/>
      <c r="D39" s="45"/>
      <c r="E39" s="30" t="s">
        <v>38</v>
      </c>
      <c r="F39" s="31"/>
      <c r="G39" s="15">
        <f>IF(G$3&lt;&gt;"",IF(E39="①",2,IF(E39="②",1,-2)),"")</f>
        <v>2</v>
      </c>
    </row>
    <row r="40" spans="2:11" ht="18.75" customHeight="1" x14ac:dyDescent="0.2">
      <c r="B40" s="10" t="s">
        <v>72</v>
      </c>
      <c r="C40" s="11"/>
      <c r="D40" s="12"/>
      <c r="E40" s="19">
        <v>1</v>
      </c>
      <c r="F40" s="14" t="s">
        <v>24</v>
      </c>
      <c r="G40" s="15">
        <f>IF(G$3&lt;&gt;"",IF(INT(E40)*2&gt;=6,6,IF(INT(E40)*2&lt;-10,-10,INT(E40)*2)),"")</f>
        <v>2</v>
      </c>
    </row>
    <row r="41" spans="2:11" ht="18.75" customHeight="1" x14ac:dyDescent="0.2">
      <c r="B41" s="52" t="s">
        <v>73</v>
      </c>
      <c r="C41" s="53"/>
      <c r="D41" s="20" t="s">
        <v>34</v>
      </c>
      <c r="E41" s="30" t="s">
        <v>37</v>
      </c>
      <c r="F41" s="31"/>
      <c r="G41" s="35">
        <f>IF(G$3&lt;&gt;"",IF(E41="○",2,0)+IF(E42="○",2,0),"")</f>
        <v>4</v>
      </c>
      <c r="I41" s="21" t="s">
        <v>47</v>
      </c>
    </row>
    <row r="42" spans="2:11" ht="18.75" customHeight="1" x14ac:dyDescent="0.2">
      <c r="B42" s="54"/>
      <c r="C42" s="55"/>
      <c r="D42" s="20" t="s">
        <v>35</v>
      </c>
      <c r="E42" s="30" t="s">
        <v>37</v>
      </c>
      <c r="F42" s="31"/>
      <c r="G42" s="36"/>
      <c r="I42" s="32" t="str">
        <f>IF(G3="更新",IF(G46&gt;=65,"Ａ","Ｂ"),IF(G3="新規","Ｂ",""))</f>
        <v>Ａ</v>
      </c>
    </row>
    <row r="43" spans="2:11" ht="32.5" customHeight="1" x14ac:dyDescent="0.2">
      <c r="B43" s="37" t="s">
        <v>85</v>
      </c>
      <c r="C43" s="39" t="s">
        <v>62</v>
      </c>
      <c r="D43" s="39"/>
      <c r="E43" s="29" t="s">
        <v>37</v>
      </c>
      <c r="F43" s="29"/>
      <c r="G43" s="22">
        <f>IF(G$3&lt;&gt;"",IF(E43="○",1,0),"")</f>
        <v>1</v>
      </c>
      <c r="I43" s="33"/>
    </row>
    <row r="44" spans="2:11" ht="67.900000000000006" customHeight="1" x14ac:dyDescent="0.2">
      <c r="B44" s="38"/>
      <c r="C44" s="39" t="s">
        <v>90</v>
      </c>
      <c r="D44" s="39"/>
      <c r="E44" s="29"/>
      <c r="F44" s="29"/>
      <c r="G44" s="22">
        <f>IF(G$3&lt;&gt;"",IF(E44="○",2,0),"")</f>
        <v>0</v>
      </c>
      <c r="I44" s="33"/>
    </row>
    <row r="45" spans="2:11" ht="18.75" customHeight="1" x14ac:dyDescent="0.2">
      <c r="B45" s="23"/>
      <c r="C45" s="23"/>
      <c r="D45" s="23"/>
      <c r="E45" s="23"/>
      <c r="F45" s="23"/>
      <c r="G45" s="24"/>
      <c r="I45" s="33"/>
    </row>
    <row r="46" spans="2:11" ht="22.5" customHeight="1" x14ac:dyDescent="0.2">
      <c r="B46" s="40" t="s">
        <v>33</v>
      </c>
      <c r="C46" s="41"/>
      <c r="D46" s="41"/>
      <c r="E46" s="41"/>
      <c r="F46" s="42"/>
      <c r="G46" s="15">
        <f>IF(G$3&lt;&gt;"",SUM(G5:G44),"")</f>
        <v>72</v>
      </c>
      <c r="I46" s="34"/>
    </row>
    <row r="47" spans="2:11" ht="18" customHeight="1" x14ac:dyDescent="0.2">
      <c r="B47" s="1" t="s">
        <v>36</v>
      </c>
    </row>
  </sheetData>
  <sheetProtection algorithmName="SHA-512" hashValue="DMde6s3e6+9J28PUMLfadHA/XugcfJFbRo/3Fpbk3qqz4+NoAexzBQgIjJFAsyw+cNbPwKeeAYD41V8GKsWSmg==" saltValue="8T9nkwqMACpe8mPUpcy8wg==" spinCount="100000" sheet="1" selectLockedCells="1"/>
  <mergeCells count="32">
    <mergeCell ref="B39:D39"/>
    <mergeCell ref="E39:F39"/>
    <mergeCell ref="J2:O2"/>
    <mergeCell ref="B4:D4"/>
    <mergeCell ref="E4:F4"/>
    <mergeCell ref="K33:K38"/>
    <mergeCell ref="E34:F34"/>
    <mergeCell ref="E35:F35"/>
    <mergeCell ref="E36:F36"/>
    <mergeCell ref="E37:F37"/>
    <mergeCell ref="B2:G2"/>
    <mergeCell ref="C3:D3"/>
    <mergeCell ref="I42:I46"/>
    <mergeCell ref="B46:F46"/>
    <mergeCell ref="G41:G42"/>
    <mergeCell ref="B41:C42"/>
    <mergeCell ref="E41:F41"/>
    <mergeCell ref="B30:D30"/>
    <mergeCell ref="E30:F30"/>
    <mergeCell ref="B1:D1"/>
    <mergeCell ref="E1:F1"/>
    <mergeCell ref="E38:F38"/>
    <mergeCell ref="E42:F42"/>
    <mergeCell ref="E3:F3"/>
    <mergeCell ref="E31:F31"/>
    <mergeCell ref="E32:F32"/>
    <mergeCell ref="E33:F33"/>
    <mergeCell ref="B43:B44"/>
    <mergeCell ref="C43:D43"/>
    <mergeCell ref="E43:F43"/>
    <mergeCell ref="C44:D44"/>
    <mergeCell ref="E44:F44"/>
  </mergeCells>
  <phoneticPr fontId="1"/>
  <dataValidations count="4">
    <dataValidation type="whole" allowBlank="1" showInputMessage="1" showErrorMessage="1" sqref="E25:E29 E9:E10 E12:E13 E15:E17 E19:E23 E5:E7 E40" xr:uid="{D7D3F942-A27B-43AC-84BC-71841E0E75A2}">
      <formula1>-999999999999</formula1>
      <formula2>999999999999</formula2>
    </dataValidation>
    <dataValidation type="list" allowBlank="1" showInputMessage="1" showErrorMessage="1" sqref="E39:F39" xr:uid="{701A0C84-E6F4-4969-BB43-C555101DAE5B}">
      <formula1>$L$3:$L$5</formula1>
    </dataValidation>
    <dataValidation type="list" allowBlank="1" showInputMessage="1" showErrorMessage="1" sqref="E31:F38 E41:F44" xr:uid="{DF581017-982C-43E9-8B5C-258A11FB2A8F}">
      <formula1>$K$3</formula1>
    </dataValidation>
    <dataValidation type="list" allowBlank="1" showInputMessage="1" showErrorMessage="1" sqref="G3" xr:uid="{71645523-6CC4-4B5E-B14A-83B8BD81D6B5}">
      <formula1>$J$3:$J$4</formula1>
    </dataValidation>
  </dataValidations>
  <printOptions horizontalCentered="1"/>
  <pageMargins left="0.70866141732283472" right="0.31496062992125984" top="0.74803149606299213" bottom="0.35433070866141736" header="0.31496062992125984" footer="0.31496062992125984"/>
  <pageSetup paperSize="9" scale="81" orientation="portrait" r:id="rId1"/>
  <rowBreaks count="1" manualBreakCount="1">
    <brk id="29" min="1"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0965E-61F4-44DC-A67D-8C88F4C954DC}">
  <sheetPr>
    <pageSetUpPr fitToPage="1"/>
  </sheetPr>
  <dimension ref="B1:O31"/>
  <sheetViews>
    <sheetView view="pageBreakPreview" zoomScaleNormal="100" zoomScaleSheetLayoutView="100" workbookViewId="0">
      <pane xSplit="6" ySplit="4" topLeftCell="G5" activePane="bottomRight" state="frozen"/>
      <selection activeCell="E44" sqref="E44:F44"/>
      <selection pane="topRight" activeCell="E44" sqref="E44:F44"/>
      <selection pane="bottomLeft" activeCell="E44" sqref="E44:F44"/>
      <selection pane="bottomRight" activeCell="C3" sqref="C3:D3"/>
    </sheetView>
  </sheetViews>
  <sheetFormatPr defaultColWidth="9" defaultRowHeight="18" customHeight="1" x14ac:dyDescent="0.2"/>
  <cols>
    <col min="1" max="1" width="4.26953125" style="1" customWidth="1"/>
    <col min="2" max="2" width="15.90625" style="1" customWidth="1"/>
    <col min="3" max="3" width="27.453125" style="1" customWidth="1"/>
    <col min="4" max="4" width="22" style="1" customWidth="1"/>
    <col min="5" max="5" width="10" style="1" customWidth="1"/>
    <col min="6" max="6" width="4.453125" style="1" customWidth="1"/>
    <col min="7" max="7" width="8.7265625" style="1" customWidth="1"/>
    <col min="8" max="8" width="3.7265625" style="1" customWidth="1"/>
    <col min="9" max="16384" width="9" style="1"/>
  </cols>
  <sheetData>
    <row r="1" spans="2:15" ht="30" customHeight="1" x14ac:dyDescent="0.2">
      <c r="B1" s="58" t="s">
        <v>42</v>
      </c>
      <c r="C1" s="58"/>
      <c r="D1" s="58"/>
    </row>
    <row r="2" spans="2:15" ht="30" customHeight="1" x14ac:dyDescent="0.2">
      <c r="B2" s="49" t="s">
        <v>22</v>
      </c>
      <c r="C2" s="49"/>
      <c r="D2" s="49"/>
      <c r="E2" s="49"/>
      <c r="F2" s="49"/>
      <c r="G2" s="49"/>
      <c r="J2" s="57" t="s">
        <v>63</v>
      </c>
      <c r="K2" s="57"/>
      <c r="L2" s="57"/>
      <c r="M2" s="57"/>
      <c r="N2" s="57"/>
      <c r="O2" s="57"/>
    </row>
    <row r="3" spans="2:15" ht="30" customHeight="1" x14ac:dyDescent="0.2">
      <c r="B3" s="2" t="s">
        <v>10</v>
      </c>
      <c r="C3" s="50"/>
      <c r="D3" s="51"/>
      <c r="E3" s="46" t="s">
        <v>32</v>
      </c>
      <c r="F3" s="46"/>
      <c r="G3" s="3"/>
      <c r="J3" s="4" t="s">
        <v>64</v>
      </c>
      <c r="K3" s="4" t="s">
        <v>66</v>
      </c>
      <c r="L3" s="26"/>
      <c r="M3" s="27"/>
      <c r="N3" s="27"/>
      <c r="O3" s="27"/>
    </row>
    <row r="4" spans="2:15" ht="18.75" customHeight="1" x14ac:dyDescent="0.2">
      <c r="B4" s="67" t="s">
        <v>8</v>
      </c>
      <c r="C4" s="67"/>
      <c r="D4" s="67"/>
      <c r="E4" s="47" t="s">
        <v>4</v>
      </c>
      <c r="F4" s="48"/>
      <c r="G4" s="7" t="s">
        <v>7</v>
      </c>
      <c r="J4" s="8" t="s">
        <v>65</v>
      </c>
      <c r="K4" s="8"/>
      <c r="L4" s="28"/>
    </row>
    <row r="5" spans="2:15" ht="19.149999999999999" customHeight="1" x14ac:dyDescent="0.2">
      <c r="B5" s="10" t="s">
        <v>1</v>
      </c>
      <c r="C5" s="11"/>
      <c r="D5" s="12"/>
      <c r="E5" s="13"/>
      <c r="F5" s="14" t="s">
        <v>23</v>
      </c>
      <c r="G5" s="15" t="str">
        <f>IF(G$3&lt;&gt;"",IF(E5&gt;=2*10^5,40,IF(E5&gt;=10^5,ROUNDDOWN((E5-10^5)/(2*10^4),0)+35,IF(E5&gt;=5*10^4,ROUNDDOWN((E5-5*10^4)/(10^4),0)+30,IF(E5&gt;=2*10^4,ROUNDDOWN((E5-2*10^4)/(3*10^3),0)+20,ROUNDDOWN((E5-0)/(10^3),0)+0)))),"")</f>
        <v/>
      </c>
      <c r="L5" s="28"/>
    </row>
    <row r="6" spans="2:15" ht="19.149999999999999" customHeight="1" x14ac:dyDescent="0.2">
      <c r="B6" s="10" t="s">
        <v>2</v>
      </c>
      <c r="C6" s="11"/>
      <c r="D6" s="12"/>
      <c r="E6" s="13"/>
      <c r="F6" s="14" t="s">
        <v>23</v>
      </c>
      <c r="G6" s="15" t="str">
        <f>IF(G$3&lt;&gt;"",IF(E6&gt;=10^4,5,IF(E6&gt;=7*10^3,4,IF(E6&gt;=4*10^3,3,IF(E6&gt;=2*10^3,2,1)))),"")</f>
        <v/>
      </c>
    </row>
    <row r="7" spans="2:15" ht="19.149999999999999" customHeight="1" x14ac:dyDescent="0.2">
      <c r="B7" s="10" t="s">
        <v>0</v>
      </c>
      <c r="C7" s="11"/>
      <c r="D7" s="12"/>
      <c r="E7" s="13"/>
      <c r="F7" s="14" t="s">
        <v>24</v>
      </c>
      <c r="G7" s="15" t="str">
        <f>IF(G$3&lt;&gt;"",IF(E7&gt;=40,10,IF(E7&gt;=30,8,IF(E7&gt;=20,6,IF(E7&gt;=10,4,2)))),"")</f>
        <v/>
      </c>
    </row>
    <row r="8" spans="2:15" ht="19.149999999999999" customHeight="1" x14ac:dyDescent="0.2">
      <c r="B8" s="10" t="s">
        <v>11</v>
      </c>
      <c r="C8" s="11"/>
      <c r="D8" s="12"/>
      <c r="E8" s="16" t="str">
        <f>IF(G$3&lt;&gt;"",ROUNDDOWN(E9/E10*100,0),"")</f>
        <v/>
      </c>
      <c r="F8" s="17" t="s">
        <v>25</v>
      </c>
      <c r="G8" s="15" t="str">
        <f>IF(G$3&lt;&gt;"",IF(E8&gt;=150,5,IF(E8&gt;=110,4,IF(E8&gt;=70,3,IF(E8&gt;=30,2,1)))),"")</f>
        <v/>
      </c>
    </row>
    <row r="9" spans="2:15" ht="19.149999999999999" customHeight="1" x14ac:dyDescent="0.2">
      <c r="B9" s="10" t="s">
        <v>16</v>
      </c>
      <c r="C9" s="11"/>
      <c r="D9" s="12"/>
      <c r="E9" s="13"/>
      <c r="F9" s="14" t="s">
        <v>23</v>
      </c>
      <c r="G9" s="18"/>
    </row>
    <row r="10" spans="2:15" ht="19.149999999999999" customHeight="1" x14ac:dyDescent="0.2">
      <c r="B10" s="10" t="s">
        <v>17</v>
      </c>
      <c r="C10" s="11"/>
      <c r="D10" s="12"/>
      <c r="E10" s="13"/>
      <c r="F10" s="14" t="s">
        <v>23</v>
      </c>
      <c r="G10" s="18"/>
    </row>
    <row r="11" spans="2:15" ht="19.149999999999999" customHeight="1" x14ac:dyDescent="0.2">
      <c r="B11" s="10" t="s">
        <v>12</v>
      </c>
      <c r="C11" s="11"/>
      <c r="D11" s="12"/>
      <c r="E11" s="16" t="str">
        <f>IF(G$3&lt;&gt;"",ROUNDDOWN(E12/E13*100,0),"")</f>
        <v/>
      </c>
      <c r="F11" s="17" t="s">
        <v>25</v>
      </c>
      <c r="G11" s="15" t="str">
        <f>IF(G$3&lt;&gt;"",IF(E11&gt;=8,5,IF(E11&gt;=6,4,IF(E11&gt;=4,3,IF(E11&gt;=2,2,1)))),"")</f>
        <v/>
      </c>
    </row>
    <row r="12" spans="2:15" ht="19.149999999999999" customHeight="1" x14ac:dyDescent="0.2">
      <c r="B12" s="10" t="s">
        <v>18</v>
      </c>
      <c r="C12" s="11"/>
      <c r="D12" s="12"/>
      <c r="E12" s="13"/>
      <c r="F12" s="14" t="s">
        <v>23</v>
      </c>
      <c r="G12" s="18"/>
    </row>
    <row r="13" spans="2:15" ht="19.149999999999999" customHeight="1" x14ac:dyDescent="0.2">
      <c r="B13" s="10" t="s">
        <v>14</v>
      </c>
      <c r="C13" s="11"/>
      <c r="D13" s="12"/>
      <c r="E13" s="13"/>
      <c r="F13" s="14" t="s">
        <v>23</v>
      </c>
      <c r="G13" s="18"/>
    </row>
    <row r="14" spans="2:15" ht="19.149999999999999" customHeight="1" x14ac:dyDescent="0.2">
      <c r="B14" s="10" t="s">
        <v>13</v>
      </c>
      <c r="C14" s="11"/>
      <c r="D14" s="12"/>
      <c r="E14" s="16" t="str">
        <f>IF(G$3&lt;&gt;"",ROUNDDOWN(E15/E16*100,0),"")</f>
        <v/>
      </c>
      <c r="F14" s="17" t="s">
        <v>25</v>
      </c>
      <c r="G14" s="15" t="str">
        <f>IF(G$3&lt;&gt;"",IF(E14&gt;=35,5,IF(E14&gt;=25,4,IF(E14&gt;=15,3,IF(E14&gt;=5,2,1)))),"")</f>
        <v/>
      </c>
    </row>
    <row r="15" spans="2:15" ht="19.149999999999999" customHeight="1" x14ac:dyDescent="0.2">
      <c r="B15" s="10" t="s">
        <v>15</v>
      </c>
      <c r="C15" s="11"/>
      <c r="D15" s="12"/>
      <c r="E15" s="13"/>
      <c r="F15" s="14" t="s">
        <v>23</v>
      </c>
      <c r="G15" s="18"/>
    </row>
    <row r="16" spans="2:15" ht="19.149999999999999" customHeight="1" x14ac:dyDescent="0.2">
      <c r="B16" s="10" t="s">
        <v>14</v>
      </c>
      <c r="C16" s="11"/>
      <c r="D16" s="12"/>
      <c r="E16" s="13"/>
      <c r="F16" s="14" t="s">
        <v>23</v>
      </c>
      <c r="G16" s="18"/>
    </row>
    <row r="17" spans="2:9" ht="19.149999999999999" customHeight="1" x14ac:dyDescent="0.2">
      <c r="B17" s="10" t="s">
        <v>3</v>
      </c>
      <c r="C17" s="11"/>
      <c r="D17" s="12"/>
      <c r="E17" s="19"/>
      <c r="F17" s="14" t="s">
        <v>26</v>
      </c>
      <c r="G17" s="15" t="str">
        <f>IF(G$3&lt;&gt;"",IF(E17&gt;=20,10,IF(E17&gt;=15,8,IF(E17&gt;=10,6,IF(E17&gt;=5,4,2)))),"")</f>
        <v/>
      </c>
    </row>
    <row r="18" spans="2:9" ht="19.149999999999999" customHeight="1" x14ac:dyDescent="0.2">
      <c r="B18" s="10" t="s">
        <v>5</v>
      </c>
      <c r="C18" s="11"/>
      <c r="D18" s="12"/>
      <c r="E18" s="16" t="str">
        <f>IF(G$3&lt;&gt;"",SUM(E19:E20),"")</f>
        <v/>
      </c>
      <c r="F18" s="17" t="s">
        <v>24</v>
      </c>
      <c r="G18" s="15" t="str">
        <f>IF(G$3&lt;&gt;"",IF(E18&gt;=15,13,IF(E18&gt;=10,11,IF(E18&gt;=6,9,IF(E18&gt;=4,7,IF(E18&gt;=1,5,0))))),"")</f>
        <v/>
      </c>
    </row>
    <row r="19" spans="2:9" ht="19.149999999999999" customHeight="1" x14ac:dyDescent="0.2">
      <c r="B19" s="10" t="s">
        <v>28</v>
      </c>
      <c r="C19" s="11"/>
      <c r="D19" s="12"/>
      <c r="E19" s="19"/>
      <c r="F19" s="14" t="s">
        <v>24</v>
      </c>
      <c r="G19" s="18"/>
    </row>
    <row r="20" spans="2:9" ht="19.149999999999999" customHeight="1" x14ac:dyDescent="0.2">
      <c r="B20" s="10" t="s">
        <v>29</v>
      </c>
      <c r="C20" s="11"/>
      <c r="D20" s="12"/>
      <c r="E20" s="19"/>
      <c r="F20" s="14" t="s">
        <v>24</v>
      </c>
      <c r="G20" s="18"/>
    </row>
    <row r="21" spans="2:9" ht="19.149999999999999" customHeight="1" x14ac:dyDescent="0.2">
      <c r="B21" s="10" t="s">
        <v>6</v>
      </c>
      <c r="C21" s="11"/>
      <c r="D21" s="12"/>
      <c r="E21" s="16" t="str">
        <f>IF(G$3&lt;&gt;"",SUM(E22:E23),"")</f>
        <v/>
      </c>
      <c r="F21" s="17" t="s">
        <v>24</v>
      </c>
      <c r="G21" s="15" t="str">
        <f>IF(G$3&lt;&gt;"",IF(E21&gt;=20,12,IF(E21&gt;=15,10,IF(E21&gt;=10,8,IF(E21&gt;=5,6,IF(E21&gt;=1,4,0))))),"")</f>
        <v/>
      </c>
    </row>
    <row r="22" spans="2:9" ht="19.149999999999999" customHeight="1" x14ac:dyDescent="0.2">
      <c r="B22" s="10" t="s">
        <v>30</v>
      </c>
      <c r="C22" s="11"/>
      <c r="D22" s="12"/>
      <c r="E22" s="19"/>
      <c r="F22" s="14" t="s">
        <v>24</v>
      </c>
      <c r="G22" s="18"/>
    </row>
    <row r="23" spans="2:9" ht="19.149999999999999" customHeight="1" x14ac:dyDescent="0.2">
      <c r="B23" s="10" t="s">
        <v>31</v>
      </c>
      <c r="C23" s="11"/>
      <c r="D23" s="12"/>
      <c r="E23" s="19"/>
      <c r="F23" s="14" t="s">
        <v>24</v>
      </c>
      <c r="G23" s="18"/>
    </row>
    <row r="24" spans="2:9" ht="19.149999999999999" customHeight="1" x14ac:dyDescent="0.2">
      <c r="B24" s="10" t="s">
        <v>86</v>
      </c>
      <c r="C24" s="11"/>
      <c r="D24" s="12"/>
      <c r="E24" s="19"/>
      <c r="F24" s="14" t="s">
        <v>24</v>
      </c>
      <c r="G24" s="15" t="str">
        <f>IF(G$3&lt;&gt;"",IF(INT(E24)*2&gt;=6,6,IF(INT(E24)*2&lt;-10,-10,INT(E24)*2)),"")</f>
        <v/>
      </c>
    </row>
    <row r="25" spans="2:9" ht="19.149999999999999" customHeight="1" x14ac:dyDescent="0.2">
      <c r="B25" s="52" t="s">
        <v>87</v>
      </c>
      <c r="C25" s="53"/>
      <c r="D25" s="20" t="s">
        <v>34</v>
      </c>
      <c r="E25" s="30"/>
      <c r="F25" s="31"/>
      <c r="G25" s="35" t="str">
        <f>IF(G$3&lt;&gt;"",IF(E25="○",2,0)+IF(E26="○",2,0),"")</f>
        <v/>
      </c>
      <c r="I25" s="21" t="s">
        <v>9</v>
      </c>
    </row>
    <row r="26" spans="2:9" ht="19.149999999999999" customHeight="1" x14ac:dyDescent="0.2">
      <c r="B26" s="54"/>
      <c r="C26" s="55"/>
      <c r="D26" s="20" t="s">
        <v>35</v>
      </c>
      <c r="E26" s="30"/>
      <c r="F26" s="31"/>
      <c r="G26" s="36"/>
      <c r="I26" s="32" t="str">
        <f>IF(G3="更新",IF(G30&gt;=65,"Ａ","Ｂ"),IF(G3="新規","Ｂ",""))</f>
        <v/>
      </c>
    </row>
    <row r="27" spans="2:9" ht="36" customHeight="1" x14ac:dyDescent="0.2">
      <c r="B27" s="37" t="s">
        <v>88</v>
      </c>
      <c r="C27" s="39" t="s">
        <v>62</v>
      </c>
      <c r="D27" s="39"/>
      <c r="E27" s="29"/>
      <c r="F27" s="29"/>
      <c r="G27" s="22" t="str">
        <f>IF(G$3&lt;&gt;"",IF(E27="○",1,0),"")</f>
        <v/>
      </c>
      <c r="I27" s="33"/>
    </row>
    <row r="28" spans="2:9" ht="83.5" customHeight="1" x14ac:dyDescent="0.2">
      <c r="B28" s="38"/>
      <c r="C28" s="39" t="s">
        <v>91</v>
      </c>
      <c r="D28" s="39"/>
      <c r="E28" s="29"/>
      <c r="F28" s="29"/>
      <c r="G28" s="22" t="str">
        <f>IF(G$3&lt;&gt;"",IF(E28="○",2,0),"")</f>
        <v/>
      </c>
      <c r="I28" s="33"/>
    </row>
    <row r="29" spans="2:9" ht="18.75" customHeight="1" x14ac:dyDescent="0.2">
      <c r="B29" s="23"/>
      <c r="C29" s="23"/>
      <c r="D29" s="23"/>
      <c r="E29" s="23"/>
      <c r="F29" s="23"/>
      <c r="G29" s="24"/>
      <c r="I29" s="33"/>
    </row>
    <row r="30" spans="2:9" ht="28.15" customHeight="1" x14ac:dyDescent="0.2">
      <c r="B30" s="40" t="s">
        <v>33</v>
      </c>
      <c r="C30" s="41"/>
      <c r="D30" s="41"/>
      <c r="E30" s="41"/>
      <c r="F30" s="42"/>
      <c r="G30" s="15" t="str">
        <f>IF(G$3&lt;&gt;"",SUM(G5:G28),"")</f>
        <v/>
      </c>
      <c r="I30" s="34"/>
    </row>
    <row r="31" spans="2:9" ht="18" customHeight="1" x14ac:dyDescent="0.2">
      <c r="B31" s="1" t="s">
        <v>36</v>
      </c>
    </row>
  </sheetData>
  <sheetProtection algorithmName="SHA-512" hashValue="3kttbe629SIAHOgLASpXgiZzaMJ0jbUEFwmq0/7QcUdogu6i0xZt+22+IyhT/OEPOqzgvO3qeGSINOpWEgt8VQ==" saltValue="2PRDNnk9Ku0WpAY7MRvowQ==" spinCount="100000" sheet="1" selectLockedCells="1"/>
  <mergeCells count="18">
    <mergeCell ref="J2:O2"/>
    <mergeCell ref="G25:G26"/>
    <mergeCell ref="E26:F26"/>
    <mergeCell ref="B1:D1"/>
    <mergeCell ref="B2:G2"/>
    <mergeCell ref="B4:D4"/>
    <mergeCell ref="E4:F4"/>
    <mergeCell ref="C3:D3"/>
    <mergeCell ref="E3:F3"/>
    <mergeCell ref="I26:I30"/>
    <mergeCell ref="E25:F25"/>
    <mergeCell ref="B30:F30"/>
    <mergeCell ref="B25:C26"/>
    <mergeCell ref="B27:B28"/>
    <mergeCell ref="C27:D27"/>
    <mergeCell ref="E27:F27"/>
    <mergeCell ref="C28:D28"/>
    <mergeCell ref="E28:F28"/>
  </mergeCells>
  <phoneticPr fontId="1"/>
  <dataValidations count="3">
    <dataValidation type="list" allowBlank="1" showInputMessage="1" showErrorMessage="1" sqref="G3" xr:uid="{78866678-8389-4FDC-8046-7D652A6E0713}">
      <formula1>$J$3:$J$4</formula1>
    </dataValidation>
    <dataValidation type="list" allowBlank="1" showInputMessage="1" showErrorMessage="1" sqref="E25:F27 E28:F28" xr:uid="{32AF25C7-B1C3-419B-8E46-3032B9F22679}">
      <formula1>$K$3</formula1>
    </dataValidation>
    <dataValidation type="whole" allowBlank="1" showInputMessage="1" showErrorMessage="1" sqref="E5 E6 E7 E9 E10 E12 E13 E15 E16 E17 E19 E20 E22 E23 E24" xr:uid="{EA228D72-C0C3-47E7-B12F-899657CBCF5E}">
      <formula1>-999999999999</formula1>
      <formula2>999999999999</formula2>
    </dataValidation>
  </dataValidations>
  <printOptions horizontalCentered="1"/>
  <pageMargins left="0.70866141732283472" right="0.31496062992125984" top="0.74803149606299213" bottom="0.35433070866141736"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DA417-7D0C-44E5-8A82-06EDFE48B811}">
  <sheetPr>
    <tabColor rgb="FFFF0000"/>
    <pageSetUpPr fitToPage="1"/>
  </sheetPr>
  <dimension ref="B1:O31"/>
  <sheetViews>
    <sheetView view="pageBreakPreview" zoomScale="85" zoomScaleNormal="100" zoomScaleSheetLayoutView="85" workbookViewId="0">
      <pane xSplit="6" ySplit="4" topLeftCell="G5" activePane="bottomRight" state="frozen"/>
      <selection activeCell="E44" sqref="E44:F44"/>
      <selection pane="topRight" activeCell="E44" sqref="E44:F44"/>
      <selection pane="bottomLeft" activeCell="E44" sqref="E44:F44"/>
      <selection pane="bottomRight" activeCell="C3" sqref="C3:D3"/>
    </sheetView>
  </sheetViews>
  <sheetFormatPr defaultColWidth="9" defaultRowHeight="18" customHeight="1" x14ac:dyDescent="0.2"/>
  <cols>
    <col min="1" max="1" width="4.26953125" style="1" customWidth="1"/>
    <col min="2" max="2" width="13.7265625" style="1" customWidth="1"/>
    <col min="3" max="3" width="27.453125" style="1" customWidth="1"/>
    <col min="4" max="4" width="13.7265625" style="1" customWidth="1"/>
    <col min="5" max="5" width="10" style="1" customWidth="1"/>
    <col min="6" max="6" width="4.453125" style="1" customWidth="1"/>
    <col min="7" max="7" width="8.7265625" style="1" customWidth="1"/>
    <col min="8" max="8" width="3.7265625" style="1" customWidth="1"/>
    <col min="9" max="16384" width="9" style="1"/>
  </cols>
  <sheetData>
    <row r="1" spans="2:15" ht="30" customHeight="1" thickBot="1" x14ac:dyDescent="0.25">
      <c r="B1" s="58" t="s">
        <v>42</v>
      </c>
      <c r="C1" s="58"/>
      <c r="D1" s="58"/>
      <c r="E1" s="65" t="s">
        <v>44</v>
      </c>
      <c r="F1" s="66"/>
    </row>
    <row r="2" spans="2:15" ht="30" customHeight="1" x14ac:dyDescent="0.2">
      <c r="B2" s="49" t="s">
        <v>22</v>
      </c>
      <c r="C2" s="49"/>
      <c r="D2" s="49"/>
      <c r="E2" s="49"/>
      <c r="F2" s="49"/>
      <c r="G2" s="49"/>
      <c r="J2" s="57" t="s">
        <v>63</v>
      </c>
      <c r="K2" s="57"/>
      <c r="L2" s="57"/>
      <c r="M2" s="57"/>
      <c r="N2" s="57"/>
      <c r="O2" s="57"/>
    </row>
    <row r="3" spans="2:15" ht="30" customHeight="1" x14ac:dyDescent="0.2">
      <c r="B3" s="2" t="s">
        <v>10</v>
      </c>
      <c r="C3" s="68" t="s">
        <v>45</v>
      </c>
      <c r="D3" s="69"/>
      <c r="E3" s="46" t="s">
        <v>32</v>
      </c>
      <c r="F3" s="46"/>
      <c r="G3" s="3" t="s">
        <v>39</v>
      </c>
      <c r="J3" s="26" t="s">
        <v>64</v>
      </c>
      <c r="K3" s="26" t="s">
        <v>66</v>
      </c>
      <c r="L3" s="26"/>
      <c r="M3" s="27"/>
      <c r="N3" s="27"/>
      <c r="O3" s="27"/>
    </row>
    <row r="4" spans="2:15" ht="18.75" customHeight="1" x14ac:dyDescent="0.2">
      <c r="B4" s="67" t="s">
        <v>8</v>
      </c>
      <c r="C4" s="67"/>
      <c r="D4" s="67"/>
      <c r="E4" s="47" t="s">
        <v>4</v>
      </c>
      <c r="F4" s="48"/>
      <c r="G4" s="7" t="s">
        <v>7</v>
      </c>
      <c r="J4" s="28" t="s">
        <v>65</v>
      </c>
      <c r="K4" s="28"/>
      <c r="L4" s="28"/>
    </row>
    <row r="5" spans="2:15" ht="19.149999999999999" customHeight="1" x14ac:dyDescent="0.2">
      <c r="B5" s="10" t="s">
        <v>74</v>
      </c>
      <c r="C5" s="11"/>
      <c r="D5" s="12"/>
      <c r="E5" s="13">
        <f>0.51*10^5</f>
        <v>51000</v>
      </c>
      <c r="F5" s="14" t="s">
        <v>23</v>
      </c>
      <c r="G5" s="15">
        <f>IF(G$3&lt;&gt;"",IF(E5&gt;=2*10^5,40,IF(E5&gt;=10^5,ROUNDDOWN((E5-10^5)/(2*10^4),0)+35,IF(E5&gt;=5*10^4,ROUNDDOWN((E5-5*10^4)/(10^4),0)+30,IF(E5&gt;=2*10^4,ROUNDDOWN((E5-2*10^4)/(3*10^3),0)+20,ROUNDDOWN((E5-0)/(10^3),0)+0)))),"")</f>
        <v>30</v>
      </c>
    </row>
    <row r="6" spans="2:15" ht="19.149999999999999" customHeight="1" x14ac:dyDescent="0.2">
      <c r="B6" s="10" t="s">
        <v>75</v>
      </c>
      <c r="C6" s="11"/>
      <c r="D6" s="12"/>
      <c r="E6" s="13">
        <f>1*10^4</f>
        <v>10000</v>
      </c>
      <c r="F6" s="14" t="s">
        <v>23</v>
      </c>
      <c r="G6" s="15">
        <f>IF(G$3&lt;&gt;"",IF(E6&gt;=10^4,5,IF(E6&gt;=7*10^3,4,IF(E6&gt;=4*10^3,3,IF(E6&gt;=2*10^3,2,1)))),"")</f>
        <v>5</v>
      </c>
    </row>
    <row r="7" spans="2:15" ht="19.149999999999999" customHeight="1" x14ac:dyDescent="0.2">
      <c r="B7" s="10" t="s">
        <v>76</v>
      </c>
      <c r="C7" s="11"/>
      <c r="D7" s="12"/>
      <c r="E7" s="13">
        <v>100</v>
      </c>
      <c r="F7" s="14" t="s">
        <v>24</v>
      </c>
      <c r="G7" s="15">
        <f>IF(G$3&lt;&gt;"",IF(E7&gt;=40,10,IF(E7&gt;=30,8,IF(E7&gt;=20,6,IF(E7&gt;=10,4,2)))),"")</f>
        <v>10</v>
      </c>
    </row>
    <row r="8" spans="2:15" ht="19.149999999999999" customHeight="1" x14ac:dyDescent="0.2">
      <c r="B8" s="10" t="s">
        <v>11</v>
      </c>
      <c r="C8" s="11"/>
      <c r="D8" s="12"/>
      <c r="E8" s="16">
        <f>IF(G$3&lt;&gt;"",ROUNDDOWN(E9/E10*100,0),"")</f>
        <v>50</v>
      </c>
      <c r="F8" s="17" t="s">
        <v>25</v>
      </c>
      <c r="G8" s="15">
        <f>IF(G$3&lt;&gt;"",IF(E8&gt;=150,5,IF(E8&gt;=110,4,IF(E8&gt;=70,3,IF(E8&gt;=30,2,1)))),"")</f>
        <v>2</v>
      </c>
    </row>
    <row r="9" spans="2:15" ht="19.149999999999999" customHeight="1" x14ac:dyDescent="0.2">
      <c r="B9" s="10" t="s">
        <v>77</v>
      </c>
      <c r="C9" s="11"/>
      <c r="D9" s="12"/>
      <c r="E9" s="13">
        <v>5000</v>
      </c>
      <c r="F9" s="14" t="s">
        <v>23</v>
      </c>
      <c r="G9" s="18"/>
    </row>
    <row r="10" spans="2:15" ht="19.149999999999999" customHeight="1" x14ac:dyDescent="0.2">
      <c r="B10" s="10" t="s">
        <v>78</v>
      </c>
      <c r="C10" s="11"/>
      <c r="D10" s="12"/>
      <c r="E10" s="13">
        <v>10000</v>
      </c>
      <c r="F10" s="14" t="s">
        <v>23</v>
      </c>
      <c r="G10" s="18"/>
    </row>
    <row r="11" spans="2:15" ht="19.149999999999999" customHeight="1" x14ac:dyDescent="0.2">
      <c r="B11" s="10" t="s">
        <v>12</v>
      </c>
      <c r="C11" s="11"/>
      <c r="D11" s="12"/>
      <c r="E11" s="16">
        <f>IF(G$3&lt;&gt;"",ROUNDDOWN(E12/E13*100,0),"")</f>
        <v>-1</v>
      </c>
      <c r="F11" s="17" t="s">
        <v>25</v>
      </c>
      <c r="G11" s="15">
        <f>IF(G$3&lt;&gt;"",IF(E11&gt;=8,5,IF(E11&gt;=6,4,IF(E11&gt;=4,3,IF(E11&gt;=2,2,1)))),"")</f>
        <v>1</v>
      </c>
    </row>
    <row r="12" spans="2:15" ht="19.149999999999999" customHeight="1" x14ac:dyDescent="0.2">
      <c r="B12" s="10" t="s">
        <v>79</v>
      </c>
      <c r="C12" s="11"/>
      <c r="D12" s="12"/>
      <c r="E12" s="13">
        <v>-1000</v>
      </c>
      <c r="F12" s="14" t="s">
        <v>23</v>
      </c>
      <c r="G12" s="18"/>
    </row>
    <row r="13" spans="2:15" ht="19.149999999999999" customHeight="1" x14ac:dyDescent="0.2">
      <c r="B13" s="10" t="s">
        <v>80</v>
      </c>
      <c r="C13" s="11"/>
      <c r="D13" s="12"/>
      <c r="E13" s="13">
        <v>70000</v>
      </c>
      <c r="F13" s="14" t="s">
        <v>23</v>
      </c>
      <c r="G13" s="18"/>
    </row>
    <row r="14" spans="2:15" ht="19.149999999999999" customHeight="1" x14ac:dyDescent="0.2">
      <c r="B14" s="10" t="s">
        <v>13</v>
      </c>
      <c r="C14" s="11"/>
      <c r="D14" s="12"/>
      <c r="E14" s="16">
        <f>IF(G$3&lt;&gt;"",ROUNDDOWN(E15/E16*100,0),"")</f>
        <v>14</v>
      </c>
      <c r="F14" s="17" t="s">
        <v>25</v>
      </c>
      <c r="G14" s="15">
        <f>IF(G$3&lt;&gt;"",IF(E14&gt;=35,5,IF(E14&gt;=25,4,IF(E14&gt;=15,3,IF(E14&gt;=5,2,1)))),"")</f>
        <v>2</v>
      </c>
    </row>
    <row r="15" spans="2:15" ht="19.149999999999999" customHeight="1" x14ac:dyDescent="0.2">
      <c r="B15" s="10" t="s">
        <v>81</v>
      </c>
      <c r="C15" s="11"/>
      <c r="D15" s="12"/>
      <c r="E15" s="13">
        <v>10000</v>
      </c>
      <c r="F15" s="14" t="s">
        <v>23</v>
      </c>
      <c r="G15" s="18"/>
    </row>
    <row r="16" spans="2:15" ht="19.149999999999999" customHeight="1" x14ac:dyDescent="0.2">
      <c r="B16" s="10" t="s">
        <v>80</v>
      </c>
      <c r="C16" s="11"/>
      <c r="D16" s="12"/>
      <c r="E16" s="13">
        <v>70000</v>
      </c>
      <c r="F16" s="14" t="s">
        <v>23</v>
      </c>
      <c r="G16" s="18"/>
    </row>
    <row r="17" spans="2:9" ht="19.149999999999999" customHeight="1" x14ac:dyDescent="0.2">
      <c r="B17" s="10" t="s">
        <v>3</v>
      </c>
      <c r="C17" s="11"/>
      <c r="D17" s="12"/>
      <c r="E17" s="19">
        <v>14</v>
      </c>
      <c r="F17" s="14" t="s">
        <v>26</v>
      </c>
      <c r="G17" s="15">
        <f>IF(G$3&lt;&gt;"",IF(E17&gt;=20,10,IF(E17&gt;=15,8,IF(E17&gt;=10,6,IF(E17&gt;=5,4,2)))),"")</f>
        <v>6</v>
      </c>
    </row>
    <row r="18" spans="2:9" ht="19.149999999999999" customHeight="1" x14ac:dyDescent="0.2">
      <c r="B18" s="10" t="s">
        <v>83</v>
      </c>
      <c r="C18" s="11"/>
      <c r="D18" s="12"/>
      <c r="E18" s="16">
        <f>IF(G$3&lt;&gt;"",SUM(E19:E20),"")</f>
        <v>3</v>
      </c>
      <c r="F18" s="17" t="s">
        <v>24</v>
      </c>
      <c r="G18" s="15">
        <f>IF(G$3&lt;&gt;"",IF(E18&gt;=15,13,IF(E18&gt;=10,11,IF(E18&gt;=6,9,IF(E18&gt;=4,7,IF(E18&gt;=1,5,0))))),"")</f>
        <v>5</v>
      </c>
    </row>
    <row r="19" spans="2:9" ht="19.149999999999999" customHeight="1" x14ac:dyDescent="0.2">
      <c r="B19" s="10" t="s">
        <v>28</v>
      </c>
      <c r="C19" s="11"/>
      <c r="D19" s="12"/>
      <c r="E19" s="19">
        <v>2</v>
      </c>
      <c r="F19" s="14" t="s">
        <v>24</v>
      </c>
      <c r="G19" s="18"/>
    </row>
    <row r="20" spans="2:9" ht="19.149999999999999" customHeight="1" x14ac:dyDescent="0.2">
      <c r="B20" s="10" t="s">
        <v>29</v>
      </c>
      <c r="C20" s="11"/>
      <c r="D20" s="12"/>
      <c r="E20" s="19">
        <v>1</v>
      </c>
      <c r="F20" s="14" t="s">
        <v>24</v>
      </c>
      <c r="G20" s="18"/>
    </row>
    <row r="21" spans="2:9" ht="19.149999999999999" customHeight="1" x14ac:dyDescent="0.2">
      <c r="B21" s="10" t="s">
        <v>84</v>
      </c>
      <c r="C21" s="11"/>
      <c r="D21" s="12"/>
      <c r="E21" s="16">
        <f>IF(G$3&lt;&gt;"",SUM(E22:E23),"")</f>
        <v>23</v>
      </c>
      <c r="F21" s="17" t="s">
        <v>24</v>
      </c>
      <c r="G21" s="15">
        <f>IF(G$3&lt;&gt;"",IF(E21&gt;=20,12,IF(E21&gt;=15,10,IF(E21&gt;=10,8,IF(E21&gt;=5,6,IF(E21&gt;=1,4,0))))),"")</f>
        <v>12</v>
      </c>
    </row>
    <row r="22" spans="2:9" ht="19.149999999999999" customHeight="1" x14ac:dyDescent="0.2">
      <c r="B22" s="10" t="s">
        <v>30</v>
      </c>
      <c r="C22" s="11"/>
      <c r="D22" s="12"/>
      <c r="E22" s="19">
        <v>12</v>
      </c>
      <c r="F22" s="14" t="s">
        <v>24</v>
      </c>
      <c r="G22" s="18"/>
    </row>
    <row r="23" spans="2:9" ht="19.149999999999999" customHeight="1" x14ac:dyDescent="0.2">
      <c r="B23" s="10" t="s">
        <v>31</v>
      </c>
      <c r="C23" s="11"/>
      <c r="D23" s="12"/>
      <c r="E23" s="19">
        <v>11</v>
      </c>
      <c r="F23" s="14" t="s">
        <v>24</v>
      </c>
      <c r="G23" s="18"/>
    </row>
    <row r="24" spans="2:9" ht="19.149999999999999" customHeight="1" x14ac:dyDescent="0.2">
      <c r="B24" s="10" t="s">
        <v>86</v>
      </c>
      <c r="C24" s="11"/>
      <c r="D24" s="12"/>
      <c r="E24" s="19">
        <v>-1</v>
      </c>
      <c r="F24" s="14" t="s">
        <v>24</v>
      </c>
      <c r="G24" s="15">
        <f>IF(G$3&lt;&gt;"",IF(INT(E24)*2&gt;=6,6,IF(INT(E24)*2&lt;-10,-10,INT(E24)*2)),"")</f>
        <v>-2</v>
      </c>
    </row>
    <row r="25" spans="2:9" ht="19.149999999999999" customHeight="1" x14ac:dyDescent="0.2">
      <c r="B25" s="52" t="s">
        <v>87</v>
      </c>
      <c r="C25" s="53"/>
      <c r="D25" s="20" t="s">
        <v>34</v>
      </c>
      <c r="E25" s="30"/>
      <c r="F25" s="31"/>
      <c r="G25" s="35">
        <f>IF(G$3&lt;&gt;"",IF(E25="○",2,0)+IF(E26="○",2,0),"")</f>
        <v>2</v>
      </c>
      <c r="I25" s="21" t="s">
        <v>9</v>
      </c>
    </row>
    <row r="26" spans="2:9" ht="19.149999999999999" customHeight="1" x14ac:dyDescent="0.2">
      <c r="B26" s="54"/>
      <c r="C26" s="55"/>
      <c r="D26" s="20" t="s">
        <v>35</v>
      </c>
      <c r="E26" s="30" t="s">
        <v>37</v>
      </c>
      <c r="F26" s="31"/>
      <c r="G26" s="36"/>
      <c r="I26" s="32" t="str">
        <f>IF(G3="更新",IF(G30&gt;=65,"Ａ","Ｂ"),IF(G3="新規","Ｂ",""))</f>
        <v>Ａ</v>
      </c>
    </row>
    <row r="27" spans="2:9" ht="36" customHeight="1" x14ac:dyDescent="0.2">
      <c r="B27" s="37" t="s">
        <v>88</v>
      </c>
      <c r="C27" s="39" t="s">
        <v>62</v>
      </c>
      <c r="D27" s="39"/>
      <c r="E27" s="29" t="s">
        <v>37</v>
      </c>
      <c r="F27" s="29"/>
      <c r="G27" s="22">
        <f>IF(G$3&lt;&gt;"",IF(E27="○",1,0),"")</f>
        <v>1</v>
      </c>
      <c r="I27" s="33"/>
    </row>
    <row r="28" spans="2:9" ht="90" customHeight="1" x14ac:dyDescent="0.2">
      <c r="B28" s="38"/>
      <c r="C28" s="39" t="s">
        <v>90</v>
      </c>
      <c r="D28" s="39"/>
      <c r="E28" s="29"/>
      <c r="F28" s="29"/>
      <c r="G28" s="22">
        <f>IF(G$3&lt;&gt;"",IF(E28="○",2,0),"")</f>
        <v>0</v>
      </c>
      <c r="I28" s="33"/>
    </row>
    <row r="29" spans="2:9" ht="18.75" customHeight="1" x14ac:dyDescent="0.2">
      <c r="B29" s="23"/>
      <c r="C29" s="23"/>
      <c r="D29" s="23"/>
      <c r="E29" s="23"/>
      <c r="F29" s="23"/>
      <c r="G29" s="24"/>
      <c r="I29" s="33"/>
    </row>
    <row r="30" spans="2:9" ht="28.15" customHeight="1" x14ac:dyDescent="0.2">
      <c r="B30" s="40" t="s">
        <v>33</v>
      </c>
      <c r="C30" s="41"/>
      <c r="D30" s="41"/>
      <c r="E30" s="41"/>
      <c r="F30" s="42"/>
      <c r="G30" s="15">
        <f>IF(G$3&lt;&gt;"",SUM(G5:G28),"")</f>
        <v>74</v>
      </c>
      <c r="I30" s="34"/>
    </row>
    <row r="31" spans="2:9" ht="18" customHeight="1" x14ac:dyDescent="0.2">
      <c r="B31" s="1" t="s">
        <v>36</v>
      </c>
    </row>
  </sheetData>
  <sheetProtection algorithmName="SHA-512" hashValue="ew8ogeiYgChAB+5i2UbaL35Brj4f+/5CHss2UOFLI4ZjKtMOqSqKLHhIUjS+5EvG0o4wx/O7s43QDQk/NTjxMA==" saltValue="OFDJ6PoUFnmVQgFTE1KtHw==" spinCount="100000" sheet="1" selectLockedCells="1"/>
  <mergeCells count="19">
    <mergeCell ref="J2:O2"/>
    <mergeCell ref="E1:F1"/>
    <mergeCell ref="I26:I30"/>
    <mergeCell ref="B1:D1"/>
    <mergeCell ref="B2:G2"/>
    <mergeCell ref="C3:D3"/>
    <mergeCell ref="E3:F3"/>
    <mergeCell ref="B25:C26"/>
    <mergeCell ref="E25:F25"/>
    <mergeCell ref="E28:F28"/>
    <mergeCell ref="G25:G26"/>
    <mergeCell ref="E26:F26"/>
    <mergeCell ref="B30:F30"/>
    <mergeCell ref="B4:D4"/>
    <mergeCell ref="E4:F4"/>
    <mergeCell ref="B27:B28"/>
    <mergeCell ref="C27:D27"/>
    <mergeCell ref="E27:F27"/>
    <mergeCell ref="C28:D28"/>
  </mergeCells>
  <phoneticPr fontId="1"/>
  <dataValidations count="3">
    <dataValidation type="whole" allowBlank="1" showInputMessage="1" showErrorMessage="1" sqref="E5:E7 E9:E10 E12:E13 E15:E17 E19:E20 E22:E24" xr:uid="{D71612E0-37CF-4C6E-93BF-4AE93DAECA1B}">
      <formula1>-999999999999</formula1>
      <formula2>999999999999</formula2>
    </dataValidation>
    <dataValidation type="list" allowBlank="1" showInputMessage="1" showErrorMessage="1" sqref="E25:F28" xr:uid="{A5E399A3-9BEE-4C56-AEE0-5B5801C8DEFE}">
      <formula1>$K$3</formula1>
    </dataValidation>
    <dataValidation type="list" allowBlank="1" showInputMessage="1" showErrorMessage="1" sqref="G3" xr:uid="{522B24B5-D3AF-4C83-8526-075A9349C2B9}">
      <formula1>$J$3:$J$4</formula1>
    </dataValidation>
  </dataValidations>
  <printOptions horizontalCentered="1"/>
  <pageMargins left="0.70866141732283472" right="0.31496062992125984" top="0.7480314960629921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清掃業務（入力用）</vt:lpstr>
      <vt:lpstr>清掃業務 (記載例)</vt:lpstr>
      <vt:lpstr>警備保障業務（入力用）</vt:lpstr>
      <vt:lpstr>警備保障業務 (記載例)</vt:lpstr>
      <vt:lpstr>'警備保障業務 (記載例)'!Print_Area</vt:lpstr>
      <vt:lpstr>'警備保障業務（入力用）'!Print_Area</vt:lpstr>
      <vt:lpstr>'清掃業務 (記載例)'!Print_Area</vt:lpstr>
      <vt:lpstr>'清掃業務（入力用）'!Print_Area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2024-09-20T00:36:24Z</dcterms:created>
  <dcterms:modified xsi:type="dcterms:W3CDTF">2024-09-20T00:37:30Z</dcterms:modified>
</cp:coreProperties>
</file>