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1.16.149\文書\21_課税担当\10_ゴルフ場利用税\★県ホームページ\「ゴルフ場利用税について」のページ\R8.10修正（特例税率適用届）\"/>
    </mc:Choice>
  </mc:AlternateContent>
  <xr:revisionPtr revIDLastSave="0" documentId="13_ncr:1_{B5EC2015-650D-44BF-AA0B-CFB25C28EEB7}" xr6:coauthVersionLast="47" xr6:coauthVersionMax="47" xr10:uidLastSave="{00000000-0000-0000-0000-000000000000}"/>
  <bookViews>
    <workbookView xWindow="-108" yWindow="-108" windowWidth="23256" windowHeight="12456" xr2:uid="{19840DA4-C8F0-4FF1-BD7E-C66825901F32}"/>
  </bookViews>
  <sheets>
    <sheet name="届出書" sheetId="4" r:id="rId1"/>
    <sheet name="記入例" sheetId="5" r:id="rId2"/>
  </sheets>
  <definedNames>
    <definedName name="_xlnm.Print_Area" localSheetId="1">記入例!$A$1:$Y$38</definedName>
    <definedName name="_xlnm.Print_Area" localSheetId="0">届出書!$A$1:$Y$38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" i="5" l="1"/>
  <c r="G34" i="4"/>
  <c r="R31" i="5"/>
  <c r="J31" i="5"/>
  <c r="R24" i="5"/>
  <c r="J24" i="5"/>
  <c r="BC23" i="5"/>
  <c r="BC22" i="5"/>
  <c r="AG15" i="5"/>
  <c r="B14" i="5"/>
  <c r="B13" i="5"/>
  <c r="AA12" i="5"/>
  <c r="AA9" i="5"/>
  <c r="AA8" i="5"/>
  <c r="AA7" i="5"/>
  <c r="AA6" i="5"/>
  <c r="R31" i="4"/>
  <c r="P30" i="4"/>
  <c r="J31" i="4" s="1"/>
  <c r="R26" i="4"/>
  <c r="J26" i="4"/>
  <c r="BC21" i="4" s="1"/>
  <c r="R24" i="4"/>
  <c r="J24" i="4"/>
  <c r="J34" i="4" s="1"/>
  <c r="BC23" i="4"/>
  <c r="BE25" i="4" s="1"/>
  <c r="AG15" i="4"/>
  <c r="B14" i="4"/>
  <c r="B13" i="4"/>
  <c r="AA12" i="4"/>
  <c r="AA9" i="4"/>
  <c r="AA8" i="4"/>
  <c r="AA7" i="4"/>
  <c r="AA6" i="4"/>
  <c r="R32" i="4" l="1"/>
  <c r="R33" i="4"/>
  <c r="S25" i="5"/>
  <c r="R32" i="5"/>
  <c r="BC24" i="5"/>
  <c r="BC26" i="5" s="1"/>
  <c r="J32" i="5"/>
  <c r="R34" i="4"/>
  <c r="R36" i="4" s="1"/>
  <c r="J35" i="4"/>
  <c r="J36" i="4"/>
  <c r="S27" i="4"/>
  <c r="J32" i="4"/>
  <c r="BC24" i="4"/>
  <c r="S25" i="4"/>
  <c r="J33" i="4"/>
  <c r="BC25" i="5" l="1"/>
  <c r="R35" i="4"/>
  <c r="BC25" i="4"/>
  <c r="BC26" i="4"/>
  <c r="BB24" i="4" s="1"/>
  <c r="BE25" i="5" l="1"/>
  <c r="BB24" i="5"/>
  <c r="J34" i="5" s="1"/>
  <c r="J35" i="5" l="1"/>
  <c r="R34" i="5"/>
  <c r="R35" i="5" s="1"/>
</calcChain>
</file>

<file path=xl/sharedStrings.xml><?xml version="1.0" encoding="utf-8"?>
<sst xmlns="http://schemas.openxmlformats.org/spreadsheetml/2006/main" count="218" uniqueCount="71">
  <si>
    <t>県税・総務事務所長　殿</t>
    <rPh sb="0" eb="2">
      <t>ケンゼイ</t>
    </rPh>
    <rPh sb="3" eb="9">
      <t>ソウムジムショチョウ</t>
    </rPh>
    <rPh sb="10" eb="11">
      <t>ドノ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</si>
  <si>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</si>
  <si>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</si>
  <si>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</si>
  <si>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</si>
  <si>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</si>
  <si>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</si>
  <si>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日～令和</t>
    <rPh sb="0" eb="1">
      <t>ヒ</t>
    </rPh>
    <rPh sb="2" eb="4">
      <t>レイワ</t>
    </rPh>
    <phoneticPr fontId="1"/>
  </si>
  <si>
    <t>早朝・薄暮の利用</t>
    <phoneticPr fontId="1"/>
  </si>
  <si>
    <t>年齢６５歳以上７０歳未満の者による利用</t>
    <phoneticPr fontId="1"/>
  </si>
  <si>
    <t>※該当する番号を◯で囲んで下さい。</t>
    <phoneticPr fontId="1"/>
  </si>
  <si>
    <t>区分</t>
    <rPh sb="0" eb="2">
      <t>クブン</t>
    </rPh>
    <phoneticPr fontId="1"/>
  </si>
  <si>
    <t>グリーンフィー</t>
    <phoneticPr fontId="1"/>
  </si>
  <si>
    <t>平日</t>
    <rPh sb="0" eb="2">
      <t>ヘイジツ</t>
    </rPh>
    <phoneticPr fontId="1"/>
  </si>
  <si>
    <t>土日・祝日</t>
    <rPh sb="0" eb="2">
      <t>ドニチ</t>
    </rPh>
    <rPh sb="3" eb="5">
      <t>シュクジツ</t>
    </rPh>
    <phoneticPr fontId="1"/>
  </si>
  <si>
    <t>諸経費</t>
    <rPh sb="0" eb="3">
      <t>ショケイヒ</t>
    </rPh>
    <phoneticPr fontId="1"/>
  </si>
  <si>
    <t>任意性のない</t>
    <rPh sb="0" eb="3">
      <t>ニンイセイ</t>
    </rPh>
    <phoneticPr fontId="1"/>
  </si>
  <si>
    <t>料金の合計</t>
    <rPh sb="0" eb="2">
      <t>リョウキン</t>
    </rPh>
    <rPh sb="3" eb="5">
      <t>ゴウケイ</t>
    </rPh>
    <phoneticPr fontId="1"/>
  </si>
  <si>
    <t>(軽減率)</t>
    <rPh sb="1" eb="4">
      <t>ケイゲンリツ</t>
    </rPh>
    <phoneticPr fontId="1"/>
  </si>
  <si>
    <t>)</t>
    <phoneticPr fontId="1"/>
  </si>
  <si>
    <t>キャディーフィー</t>
    <phoneticPr fontId="1"/>
  </si>
  <si>
    <t>カートフィー</t>
    <phoneticPr fontId="1"/>
  </si>
  <si>
    <t>任意性のある料金の合計</t>
    <rPh sb="0" eb="3">
      <t>ニンイセイ</t>
    </rPh>
    <rPh sb="6" eb="8">
      <t>リョウキン</t>
    </rPh>
    <rPh sb="9" eb="11">
      <t>ゴウケイ</t>
    </rPh>
    <phoneticPr fontId="1"/>
  </si>
  <si>
    <t>消費税</t>
    <rPh sb="0" eb="3">
      <t>ショウヒゼイ</t>
    </rPh>
    <phoneticPr fontId="1"/>
  </si>
  <si>
    <t>ゴルフ場利用税（</t>
    <rPh sb="3" eb="7">
      <t>ジョウリヨウゼイ</t>
    </rPh>
    <phoneticPr fontId="1"/>
  </si>
  <si>
    <t>級）</t>
    <rPh sb="0" eb="1">
      <t>キュウ</t>
    </rPh>
    <phoneticPr fontId="1"/>
  </si>
  <si>
    <t>合計</t>
    <rPh sb="0" eb="2">
      <t>ゴウケイ</t>
    </rPh>
    <phoneticPr fontId="1"/>
  </si>
  <si>
    <t>届　出　事　項</t>
    <rPh sb="0" eb="1">
      <t>トドケ</t>
    </rPh>
    <rPh sb="2" eb="3">
      <t>デ</t>
    </rPh>
    <rPh sb="4" eb="5">
      <t>コト</t>
    </rPh>
    <rPh sb="6" eb="7">
      <t>コウ</t>
    </rPh>
    <phoneticPr fontId="1"/>
  </si>
  <si>
    <t>(</t>
    <phoneticPr fontId="1"/>
  </si>
  <si>
    <t>級</t>
  </si>
  <si>
    <t>ホール数</t>
  </si>
  <si>
    <t>利用料金</t>
  </si>
  <si>
    <t>18ホール以上</t>
  </si>
  <si>
    <t>1万円以上</t>
  </si>
  <si>
    <t>〃</t>
  </si>
  <si>
    <t>7,500円以上1万円未満</t>
  </si>
  <si>
    <t>6,000円以上7,500円未満</t>
  </si>
  <si>
    <t>4,000円以上6,000円未満</t>
  </si>
  <si>
    <t>3,000円以上4,000円未満</t>
  </si>
  <si>
    <t>2,500円以上3,000円未満</t>
  </si>
  <si>
    <t>2,000円以上2,500円未満</t>
  </si>
  <si>
    <t>2,000円未満</t>
  </si>
  <si>
    <t>18ホール未満</t>
  </si>
  <si>
    <t>2,000円以上</t>
  </si>
  <si>
    <t>1,500円以上2,000円未満</t>
  </si>
  <si>
    <t>1,500円未満</t>
  </si>
  <si>
    <t>税額（円）</t>
    <rPh sb="3" eb="4">
      <t>エン</t>
    </rPh>
    <phoneticPr fontId="1"/>
  </si>
  <si>
    <t>18&gt;=</t>
    <phoneticPr fontId="1"/>
  </si>
  <si>
    <t>18&lt;</t>
    <phoneticPr fontId="1"/>
  </si>
  <si>
    <t>宮崎</t>
    <rPh sb="0" eb="2">
      <t>ミヤザキ</t>
    </rPh>
    <phoneticPr fontId="1"/>
  </si>
  <si>
    <t>宮崎市橘通東８丁目９－１０</t>
    <rPh sb="0" eb="3">
      <t>ミヤザキシ</t>
    </rPh>
    <rPh sb="3" eb="6">
      <t>タチバナドオリヒガシ</t>
    </rPh>
    <rPh sb="7" eb="9">
      <t>チョウメ</t>
    </rPh>
    <phoneticPr fontId="1"/>
  </si>
  <si>
    <t>県庁ゴルフクラブ
代表取締役　県税　太郎</t>
    <rPh sb="0" eb="2">
      <t>ケンチョウ</t>
    </rPh>
    <rPh sb="9" eb="14">
      <t>ダイヒョウトリシマリヤク</t>
    </rPh>
    <rPh sb="15" eb="17">
      <t>ケンゼイ</t>
    </rPh>
    <rPh sb="18" eb="20">
      <t>タロウ</t>
    </rPh>
    <phoneticPr fontId="1"/>
  </si>
  <si>
    <t>年齢６５歳以上７０歳未満の者による利用</t>
  </si>
  <si>
    <t>早朝・薄暮の利用</t>
  </si>
  <si>
    <t>土日・祝日1/2</t>
    <rPh sb="0" eb="2">
      <t>ドニチ</t>
    </rPh>
    <rPh sb="3" eb="5">
      <t>シュクジツ</t>
    </rPh>
    <phoneticPr fontId="1"/>
  </si>
  <si>
    <t>ゴルフ場利用税の特例税率適用競技会申請書</t>
    <rPh sb="14" eb="17">
      <t>キョウギカイ</t>
    </rPh>
    <rPh sb="17" eb="20">
      <t>シンセイショ</t>
    </rPh>
    <phoneticPr fontId="1"/>
  </si>
  <si>
    <t>申請者
（主催者）</t>
    <rPh sb="0" eb="3">
      <t>シンセイシャ</t>
    </rPh>
    <rPh sb="5" eb="8">
      <t>シュサイシャ</t>
    </rPh>
    <phoneticPr fontId="1"/>
  </si>
  <si>
    <t>非会員の通常料金</t>
    <rPh sb="0" eb="3">
      <t>ヒカイイン</t>
    </rPh>
    <rPh sb="4" eb="6">
      <t>ツウジョウ</t>
    </rPh>
    <rPh sb="6" eb="8">
      <t>リョウキン</t>
    </rPh>
    <phoneticPr fontId="1"/>
  </si>
  <si>
    <t>非会員の軽減料金</t>
    <rPh sb="0" eb="3">
      <t>ヒカイイン</t>
    </rPh>
    <rPh sb="4" eb="6">
      <t>ケイゲン</t>
    </rPh>
    <rPh sb="6" eb="8">
      <t>リョウキン</t>
    </rPh>
    <phoneticPr fontId="1"/>
  </si>
  <si>
    <t xml:space="preserve">大会実施要項等を添付して下さい。
非会員について通常の料金よりも２割以上軽減されている場合に限り出場選手全員の税額が２分の１になります。 </t>
    <phoneticPr fontId="1"/>
  </si>
  <si>
    <t>※
※</t>
    <phoneticPr fontId="1"/>
  </si>
  <si>
    <t>参加料（１日当たり）</t>
    <rPh sb="0" eb="3">
      <t>サンカリョウ</t>
    </rPh>
    <rPh sb="4" eb="6">
      <t>イチニチ</t>
    </rPh>
    <rPh sb="6" eb="7">
      <t>ア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</si>
  <si>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</si>
  <si>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r>
      <t xml:space="preserve">競技会の期間
</t>
    </r>
    <r>
      <rPr>
        <sz val="8"/>
        <color theme="1"/>
        <rFont val="ＭＳ 明朝"/>
        <family val="1"/>
        <charset val="128"/>
      </rPr>
      <t>(指定練習日を含む｡)</t>
    </r>
    <rPh sb="0" eb="3">
      <t>キョウギカイ</t>
    </rPh>
    <rPh sb="4" eb="6">
      <t>キカン</t>
    </rPh>
    <rPh sb="8" eb="10">
      <t>シテイ</t>
    </rPh>
    <rPh sb="10" eb="12">
      <t>レンシュウ</t>
    </rPh>
    <rPh sb="12" eb="13">
      <t>ヒ</t>
    </rPh>
    <rPh sb="14" eb="15">
      <t>フク</t>
    </rPh>
    <phoneticPr fontId="1"/>
  </si>
  <si>
    <t>第100回宮崎県○○○選手権予選</t>
    <rPh sb="0" eb="1">
      <t>ダイ</t>
    </rPh>
    <rPh sb="4" eb="5">
      <t>カイ</t>
    </rPh>
    <rPh sb="5" eb="8">
      <t>ミヤザキケン</t>
    </rPh>
    <rPh sb="11" eb="14">
      <t>センシュケン</t>
    </rPh>
    <rPh sb="14" eb="16">
      <t>ヨセン</t>
    </rPh>
    <phoneticPr fontId="1"/>
  </si>
  <si>
    <t>競 技 会 名</t>
    <rPh sb="0" eb="1">
      <t>セリ</t>
    </rPh>
    <rPh sb="2" eb="3">
      <t>ワザ</t>
    </rPh>
    <rPh sb="4" eb="5">
      <t>カイ</t>
    </rPh>
    <rPh sb="6" eb="7">
      <t>メイ</t>
    </rPh>
    <phoneticPr fontId="1"/>
  </si>
  <si>
    <r>
      <t xml:space="preserve">競 技 会 場
</t>
    </r>
    <r>
      <rPr>
        <sz val="8"/>
        <color theme="1"/>
        <rFont val="ＭＳ 明朝"/>
        <family val="1"/>
        <charset val="128"/>
      </rPr>
      <t>(ゴルフ場)</t>
    </r>
    <rPh sb="0" eb="1">
      <t>セリ</t>
    </rPh>
    <rPh sb="2" eb="3">
      <t>ワザ</t>
    </rPh>
    <rPh sb="4" eb="5">
      <t>カイ</t>
    </rPh>
    <rPh sb="7" eb="8">
      <t>バ</t>
    </rPh>
    <rPh sb="13" eb="14">
      <t>ジョウ</t>
    </rPh>
    <phoneticPr fontId="1"/>
  </si>
  <si>
    <t>その他　(</t>
    <phoneticPr fontId="1"/>
  </si>
  <si>
    <t>その他　(</t>
    <rPh sb="2" eb="3">
      <t>タ</t>
    </rPh>
    <phoneticPr fontId="1"/>
  </si>
  <si>
    <r>
      <t>　宮崎県税条例第４５条第１</t>
    </r>
    <r>
      <rPr>
        <sz val="12"/>
        <rFont val="ＭＳ 明朝"/>
        <family val="1"/>
        <charset val="128"/>
      </rPr>
      <t>項第２号に</t>
    </r>
    <r>
      <rPr>
        <sz val="12"/>
        <color theme="1"/>
        <rFont val="ＭＳ 明朝"/>
        <family val="2"/>
        <charset val="128"/>
      </rPr>
      <t>規定する競技会を以下のとおり開催しますので、特例税率の適用を申請します。</t>
    </r>
    <rPh sb="16" eb="17">
      <t>ゴウ</t>
    </rPh>
    <rPh sb="22" eb="25">
      <t>キョウギカイ</t>
    </rPh>
    <rPh sb="32" eb="34">
      <t>カイサイ</t>
    </rPh>
    <rPh sb="40" eb="42">
      <t>トクレイ</t>
    </rPh>
    <rPh sb="42" eb="44">
      <t>ゼイリツ</t>
    </rPh>
    <rPh sb="45" eb="47">
      <t>テキヨウ</t>
    </rPh>
    <rPh sb="48" eb="50">
      <t>シンセイ</t>
    </rPh>
    <phoneticPr fontId="1"/>
  </si>
  <si>
    <r>
      <t>　宮崎県税条例第４５条第１項第</t>
    </r>
    <r>
      <rPr>
        <sz val="12"/>
        <rFont val="ＭＳ 明朝"/>
        <family val="1"/>
        <charset val="128"/>
      </rPr>
      <t>２号</t>
    </r>
    <r>
      <rPr>
        <sz val="12"/>
        <color theme="1"/>
        <rFont val="ＭＳ 明朝"/>
        <family val="2"/>
        <charset val="128"/>
      </rPr>
      <t>に規定する競技会を以下のとおり開催しますので、特例税率の適用を申請します。</t>
    </r>
    <rPh sb="16" eb="17">
      <t>ゴウ</t>
    </rPh>
    <rPh sb="22" eb="25">
      <t>キョウギカイ</t>
    </rPh>
    <rPh sb="32" eb="34">
      <t>カイサイ</t>
    </rPh>
    <rPh sb="40" eb="42">
      <t>トクレイ</t>
    </rPh>
    <rPh sb="42" eb="44">
      <t>ゼイリツ</t>
    </rPh>
    <rPh sb="45" eb="47">
      <t>テキヨウ</t>
    </rPh>
    <rPh sb="48" eb="50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</si>
</sst>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  <font>
      <sz val="12"/>
      <color rgb="FFC00000"/>
      <name val="HG創英角ｺﾞｼｯｸUB"/>
      <family val="3"/>
      <charset val="128"/>
    </font>
    <font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4"/>
      <color theme="1"/>
      <name val="HG創英角ｺﾞｼｯｸUB"/>
      <family val="3"/>
      <charset val="128"/>
    </font>
    <font>
      <b/>
      <sz val="12"/>
      <color rgb="FFFF00FF"/>
      <name val="HGP創英角ｺﾞｼｯｸUB"/>
      <family val="3"/>
      <charset val="128"/>
    </font>
    <font>
      <sz val="6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ECF7FD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dashed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dashed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indexed="64"/>
      </bottom>
      <diagonal/>
    </border>
    <border>
      <left/>
      <right style="thin">
        <color theme="1"/>
      </right>
      <top style="dashed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theme="1"/>
      </bottom>
      <diagonal/>
    </border>
    <border>
      <left/>
      <right/>
      <top style="dashed">
        <color indexed="64"/>
      </top>
      <bottom style="thin">
        <color theme="1"/>
      </bottom>
      <diagonal/>
    </border>
    <border>
      <left/>
      <right style="thin">
        <color indexed="64"/>
      </right>
      <top style="dashed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dashed">
        <color indexed="64"/>
      </bottom>
      <diagonal/>
    </border>
    <border>
      <left/>
      <right style="thin">
        <color theme="1"/>
      </right>
      <top style="dashed">
        <color indexed="64"/>
      </top>
      <bottom/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dashed">
        <color indexed="64"/>
      </bottom>
      <diagonal/>
    </border>
    <border>
      <left/>
      <right style="thin">
        <color theme="1"/>
      </right>
      <top style="dashed">
        <color indexed="64"/>
      </top>
      <bottom style="thin">
        <color theme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>
      <alignment vertical="center"/>
    </xf>
    <xf numFmtId="0" fontId="7" fillId="3" borderId="39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right" vertical="center" wrapText="1"/>
    </xf>
    <xf numFmtId="3" fontId="6" fillId="0" borderId="39" xfId="0" applyNumberFormat="1" applyFont="1" applyBorder="1" applyAlignment="1">
      <alignment horizontal="right" vertical="center" wrapText="1"/>
    </xf>
    <xf numFmtId="38" fontId="0" fillId="0" borderId="0" xfId="0" applyNumberFormat="1">
      <alignment vertical="center"/>
    </xf>
    <xf numFmtId="0" fontId="0" fillId="0" borderId="40" xfId="0" applyBorder="1">
      <alignment vertical="center"/>
    </xf>
    <xf numFmtId="0" fontId="0" fillId="2" borderId="0" xfId="0" applyFill="1" applyAlignment="1" applyProtection="1">
      <alignment vertical="center" shrinkToFit="1"/>
      <protection locked="0"/>
    </xf>
    <xf numFmtId="0" fontId="9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6" xfId="0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4" xfId="0" applyBorder="1">
      <alignment vertical="center"/>
    </xf>
    <xf numFmtId="38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12" fillId="0" borderId="36" xfId="0" applyFont="1" applyBorder="1" applyAlignment="1">
      <alignment vertical="center" shrinkToFit="1"/>
    </xf>
    <xf numFmtId="0" fontId="0" fillId="0" borderId="45" xfId="0" applyBorder="1">
      <alignment vertical="center"/>
    </xf>
    <xf numFmtId="0" fontId="0" fillId="2" borderId="13" xfId="0" applyFill="1" applyBorder="1" applyAlignment="1" applyProtection="1">
      <alignment vertical="center" shrinkToFit="1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2" borderId="0" xfId="0" applyFill="1" applyAlignment="1">
      <alignment vertical="center" shrinkToFit="1"/>
    </xf>
    <xf numFmtId="0" fontId="0" fillId="2" borderId="13" xfId="0" applyFill="1" applyBorder="1" applyAlignment="1">
      <alignment vertical="center" shrinkToFit="1"/>
    </xf>
    <xf numFmtId="38" fontId="0" fillId="0" borderId="0" xfId="1" applyFont="1" applyProtection="1">
      <alignment vertical="center"/>
    </xf>
    <xf numFmtId="38" fontId="0" fillId="0" borderId="18" xfId="1" applyFont="1" applyFill="1" applyBorder="1" applyAlignment="1" applyProtection="1">
      <alignment horizontal="right" vertical="center"/>
    </xf>
    <xf numFmtId="38" fontId="0" fillId="0" borderId="51" xfId="1" applyFont="1" applyFill="1" applyBorder="1" applyAlignment="1" applyProtection="1">
      <alignment horizontal="left" vertical="center"/>
    </xf>
    <xf numFmtId="38" fontId="0" fillId="4" borderId="18" xfId="1" applyFont="1" applyFill="1" applyBorder="1" applyAlignment="1" applyProtection="1">
      <alignment horizontal="right" vertical="center"/>
      <protection locked="0"/>
    </xf>
    <xf numFmtId="38" fontId="0" fillId="4" borderId="51" xfId="1" applyFont="1" applyFill="1" applyBorder="1" applyAlignment="1" applyProtection="1">
      <alignment horizontal="left" vertical="center"/>
      <protection locked="0"/>
    </xf>
    <xf numFmtId="38" fontId="0" fillId="4" borderId="28" xfId="1" applyFont="1" applyFill="1" applyBorder="1" applyAlignment="1" applyProtection="1">
      <alignment horizontal="right" vertical="center"/>
      <protection locked="0"/>
    </xf>
    <xf numFmtId="38" fontId="0" fillId="4" borderId="52" xfId="1" applyFont="1" applyFill="1" applyBorder="1" applyAlignment="1" applyProtection="1">
      <alignment horizontal="left" vertical="center"/>
      <protection locked="0"/>
    </xf>
    <xf numFmtId="38" fontId="0" fillId="4" borderId="28" xfId="1" applyFont="1" applyFill="1" applyBorder="1" applyAlignment="1" applyProtection="1">
      <alignment horizontal="right" vertical="center"/>
    </xf>
    <xf numFmtId="38" fontId="0" fillId="4" borderId="52" xfId="1" applyFont="1" applyFill="1" applyBorder="1" applyAlignment="1" applyProtection="1">
      <alignment horizontal="left" vertical="center"/>
    </xf>
    <xf numFmtId="38" fontId="0" fillId="2" borderId="13" xfId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38" fontId="0" fillId="0" borderId="13" xfId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0" fillId="0" borderId="7" xfId="0" applyBorder="1" applyAlignment="1">
      <alignment vertical="center" textRotation="255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3" fillId="0" borderId="13" xfId="0" applyFont="1" applyBorder="1">
      <alignment vertical="center"/>
    </xf>
    <xf numFmtId="0" fontId="0" fillId="0" borderId="30" xfId="0" applyBorder="1">
      <alignment vertical="center"/>
    </xf>
    <xf numFmtId="0" fontId="0" fillId="0" borderId="36" xfId="0" applyBorder="1" applyAlignment="1">
      <alignment vertical="center" shrinkToFit="1"/>
    </xf>
    <xf numFmtId="0" fontId="0" fillId="0" borderId="56" xfId="0" applyBorder="1" applyAlignment="1">
      <alignment vertical="center" textRotation="255" wrapText="1"/>
    </xf>
    <xf numFmtId="0" fontId="0" fillId="0" borderId="21" xfId="0" applyBorder="1">
      <alignment vertical="center"/>
    </xf>
    <xf numFmtId="0" fontId="0" fillId="0" borderId="5" xfId="0" applyBorder="1" applyAlignment="1">
      <alignment vertical="center" textRotation="255" wrapText="1"/>
    </xf>
    <xf numFmtId="0" fontId="0" fillId="0" borderId="10" xfId="0" applyBorder="1" applyAlignment="1">
      <alignment vertical="center" textRotation="255" wrapText="1"/>
    </xf>
    <xf numFmtId="0" fontId="0" fillId="0" borderId="11" xfId="0" applyBorder="1" applyAlignment="1">
      <alignment vertical="center" textRotation="255" wrapText="1"/>
    </xf>
    <xf numFmtId="38" fontId="0" fillId="0" borderId="65" xfId="1" applyFont="1" applyFill="1" applyBorder="1" applyAlignment="1">
      <alignment horizontal="center" vertical="center"/>
    </xf>
    <xf numFmtId="38" fontId="0" fillId="0" borderId="25" xfId="1" applyFont="1" applyFill="1" applyBorder="1" applyAlignment="1">
      <alignment horizontal="center" vertical="center"/>
    </xf>
    <xf numFmtId="38" fontId="0" fillId="0" borderId="74" xfId="1" applyFont="1" applyFill="1" applyBorder="1" applyAlignment="1">
      <alignment horizontal="center" vertical="center"/>
    </xf>
    <xf numFmtId="38" fontId="0" fillId="4" borderId="66" xfId="1" applyFont="1" applyFill="1" applyBorder="1" applyAlignment="1" applyProtection="1">
      <alignment horizontal="center" vertical="center"/>
      <protection locked="0"/>
    </xf>
    <xf numFmtId="38" fontId="0" fillId="4" borderId="67" xfId="1" applyFont="1" applyFill="1" applyBorder="1" applyAlignment="1" applyProtection="1">
      <alignment horizontal="center" vertical="center"/>
      <protection locked="0"/>
    </xf>
    <xf numFmtId="38" fontId="0" fillId="4" borderId="75" xfId="1" applyFont="1" applyFill="1" applyBorder="1" applyAlignment="1" applyProtection="1">
      <alignment horizontal="center" vertical="center"/>
      <protection locked="0"/>
    </xf>
    <xf numFmtId="38" fontId="0" fillId="4" borderId="32" xfId="1" applyFont="1" applyFill="1" applyBorder="1" applyAlignment="1" applyProtection="1">
      <alignment horizontal="center" vertical="center"/>
      <protection locked="0"/>
    </xf>
    <xf numFmtId="38" fontId="0" fillId="4" borderId="33" xfId="1" applyFont="1" applyFill="1" applyBorder="1" applyAlignment="1" applyProtection="1">
      <alignment horizontal="center" vertical="center"/>
      <protection locked="0"/>
    </xf>
    <xf numFmtId="38" fontId="0" fillId="4" borderId="54" xfId="1" applyFont="1" applyFill="1" applyBorder="1" applyAlignment="1" applyProtection="1">
      <alignment horizontal="center" vertical="center"/>
      <protection locked="0"/>
    </xf>
    <xf numFmtId="38" fontId="0" fillId="0" borderId="35" xfId="1" applyFont="1" applyFill="1" applyBorder="1" applyAlignment="1">
      <alignment horizontal="center" vertical="center"/>
    </xf>
    <xf numFmtId="38" fontId="0" fillId="0" borderId="36" xfId="1" applyFont="1" applyFill="1" applyBorder="1" applyAlignment="1">
      <alignment horizontal="center" vertical="center"/>
    </xf>
    <xf numFmtId="38" fontId="0" fillId="0" borderId="55" xfId="1" applyFont="1" applyFill="1" applyBorder="1" applyAlignment="1">
      <alignment horizontal="center" vertical="center"/>
    </xf>
    <xf numFmtId="38" fontId="0" fillId="4" borderId="69" xfId="1" applyFont="1" applyFill="1" applyBorder="1" applyAlignment="1" applyProtection="1">
      <alignment horizontal="center" vertical="center"/>
      <protection locked="0"/>
    </xf>
    <xf numFmtId="38" fontId="0" fillId="4" borderId="70" xfId="1" applyFont="1" applyFill="1" applyBorder="1" applyAlignment="1" applyProtection="1">
      <alignment horizontal="center" vertical="center"/>
      <protection locked="0"/>
    </xf>
    <xf numFmtId="38" fontId="0" fillId="4" borderId="76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2" xfId="0" applyFill="1" applyBorder="1" applyAlignment="1" applyProtection="1">
      <alignment horizontal="left" vertical="center" shrinkToFit="1"/>
      <protection locked="0"/>
    </xf>
    <xf numFmtId="0" fontId="0" fillId="2" borderId="13" xfId="0" applyFill="1" applyBorder="1" applyAlignment="1" applyProtection="1">
      <alignment horizontal="left" vertical="center" shrinkToFit="1"/>
      <protection locked="0"/>
    </xf>
    <xf numFmtId="0" fontId="0" fillId="2" borderId="14" xfId="0" applyFill="1" applyBorder="1" applyAlignment="1" applyProtection="1">
      <alignment horizontal="left" vertical="center" shrinkToFit="1"/>
      <protection locked="0"/>
    </xf>
    <xf numFmtId="38" fontId="0" fillId="4" borderId="68" xfId="1" applyFont="1" applyFill="1" applyBorder="1" applyAlignment="1" applyProtection="1">
      <alignment horizontal="center" vertical="center"/>
      <protection locked="0"/>
    </xf>
    <xf numFmtId="38" fontId="0" fillId="4" borderId="71" xfId="1" applyFont="1" applyFill="1" applyBorder="1" applyAlignment="1" applyProtection="1">
      <alignment horizontal="center" vertical="center"/>
      <protection locked="0"/>
    </xf>
    <xf numFmtId="38" fontId="0" fillId="2" borderId="59" xfId="1" applyFont="1" applyFill="1" applyBorder="1" applyAlignment="1" applyProtection="1">
      <alignment horizontal="center" vertical="center"/>
      <protection locked="0"/>
    </xf>
    <xf numFmtId="38" fontId="0" fillId="2" borderId="60" xfId="1" applyFont="1" applyFill="1" applyBorder="1" applyAlignment="1" applyProtection="1">
      <alignment horizontal="center" vertical="center"/>
      <protection locked="0"/>
    </xf>
    <xf numFmtId="38" fontId="0" fillId="2" borderId="72" xfId="1" applyFont="1" applyFill="1" applyBorder="1" applyAlignment="1" applyProtection="1">
      <alignment horizontal="center" vertical="center"/>
      <protection locked="0"/>
    </xf>
    <xf numFmtId="38" fontId="0" fillId="2" borderId="15" xfId="1" applyFont="1" applyFill="1" applyBorder="1" applyAlignment="1" applyProtection="1">
      <alignment horizontal="center" vertical="center"/>
      <protection locked="0"/>
    </xf>
    <xf numFmtId="38" fontId="0" fillId="2" borderId="16" xfId="1" applyFont="1" applyFill="1" applyBorder="1" applyAlignment="1" applyProtection="1">
      <alignment horizontal="center" vertical="center"/>
      <protection locked="0"/>
    </xf>
    <xf numFmtId="38" fontId="0" fillId="2" borderId="49" xfId="1" applyFont="1" applyFill="1" applyBorder="1" applyAlignment="1" applyProtection="1">
      <alignment horizontal="center" vertical="center"/>
      <protection locked="0"/>
    </xf>
    <xf numFmtId="38" fontId="0" fillId="2" borderId="12" xfId="1" applyFont="1" applyFill="1" applyBorder="1" applyAlignment="1" applyProtection="1">
      <alignment horizontal="center" vertical="center"/>
      <protection locked="0"/>
    </xf>
    <xf numFmtId="38" fontId="0" fillId="2" borderId="13" xfId="1" applyFont="1" applyFill="1" applyBorder="1" applyAlignment="1" applyProtection="1">
      <alignment horizontal="center" vertical="center"/>
      <protection locked="0"/>
    </xf>
    <xf numFmtId="38" fontId="0" fillId="2" borderId="50" xfId="1" applyFont="1" applyFill="1" applyBorder="1" applyAlignment="1" applyProtection="1">
      <alignment horizontal="center" vertical="center"/>
      <protection locked="0"/>
    </xf>
    <xf numFmtId="0" fontId="0" fillId="0" borderId="4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38" fontId="0" fillId="4" borderId="2" xfId="1" applyFont="1" applyFill="1" applyBorder="1" applyAlignment="1" applyProtection="1">
      <alignment horizontal="center" vertical="center"/>
      <protection locked="0"/>
    </xf>
    <xf numFmtId="38" fontId="0" fillId="4" borderId="3" xfId="1" applyFont="1" applyFill="1" applyBorder="1" applyAlignment="1" applyProtection="1">
      <alignment horizontal="center" vertical="center"/>
      <protection locked="0"/>
    </xf>
    <xf numFmtId="38" fontId="0" fillId="4" borderId="48" xfId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38" fontId="0" fillId="2" borderId="61" xfId="1" applyFont="1" applyFill="1" applyBorder="1" applyAlignment="1" applyProtection="1">
      <alignment horizontal="center" vertical="center"/>
      <protection locked="0"/>
    </xf>
    <xf numFmtId="38" fontId="0" fillId="2" borderId="17" xfId="1" applyFont="1" applyFill="1" applyBorder="1" applyAlignment="1" applyProtection="1">
      <alignment horizontal="center" vertical="center"/>
      <protection locked="0"/>
    </xf>
    <xf numFmtId="38" fontId="0" fillId="2" borderId="14" xfId="1" applyFont="1" applyFill="1" applyBorder="1" applyAlignment="1" applyProtection="1">
      <alignment horizontal="center" vertical="center"/>
      <protection locked="0"/>
    </xf>
    <xf numFmtId="38" fontId="0" fillId="4" borderId="4" xfId="1" applyFont="1" applyFill="1" applyBorder="1" applyAlignment="1" applyProtection="1">
      <alignment horizontal="center" vertical="center"/>
      <protection locked="0"/>
    </xf>
    <xf numFmtId="38" fontId="0" fillId="0" borderId="18" xfId="1" applyFont="1" applyFill="1" applyBorder="1" applyAlignment="1" applyProtection="1">
      <alignment horizontal="center" vertical="center"/>
      <protection locked="0"/>
    </xf>
    <xf numFmtId="38" fontId="0" fillId="0" borderId="19" xfId="1" applyFont="1" applyFill="1" applyBorder="1" applyAlignment="1" applyProtection="1">
      <alignment horizontal="center" vertical="center"/>
      <protection locked="0"/>
    </xf>
    <xf numFmtId="38" fontId="0" fillId="0" borderId="20" xfId="1" applyFont="1" applyFill="1" applyBorder="1" applyAlignment="1" applyProtection="1">
      <alignment horizontal="center" vertical="center"/>
      <protection locked="0"/>
    </xf>
    <xf numFmtId="38" fontId="0" fillId="4" borderId="62" xfId="1" applyFont="1" applyFill="1" applyBorder="1" applyAlignment="1" applyProtection="1">
      <alignment horizontal="center" vertical="center"/>
      <protection locked="0"/>
    </xf>
    <xf numFmtId="38" fontId="0" fillId="4" borderId="63" xfId="1" applyFont="1" applyFill="1" applyBorder="1" applyAlignment="1" applyProtection="1">
      <alignment horizontal="center" vertical="center"/>
      <protection locked="0"/>
    </xf>
    <xf numFmtId="38" fontId="0" fillId="4" borderId="64" xfId="1" applyFont="1" applyFill="1" applyBorder="1" applyAlignment="1" applyProtection="1">
      <alignment horizontal="center" vertical="center"/>
      <protection locked="0"/>
    </xf>
    <xf numFmtId="38" fontId="0" fillId="0" borderId="27" xfId="1" applyFont="1" applyFill="1" applyBorder="1" applyAlignment="1" applyProtection="1">
      <alignment horizontal="center" vertical="center"/>
      <protection locked="0"/>
    </xf>
    <xf numFmtId="38" fontId="0" fillId="0" borderId="28" xfId="1" applyFont="1" applyFill="1" applyBorder="1" applyAlignment="1" applyProtection="1">
      <alignment horizontal="center" vertical="center"/>
      <protection locked="0"/>
    </xf>
    <xf numFmtId="38" fontId="0" fillId="0" borderId="29" xfId="1" applyFont="1" applyFill="1" applyBorder="1" applyAlignment="1" applyProtection="1">
      <alignment horizontal="center" vertical="center"/>
      <protection locked="0"/>
    </xf>
    <xf numFmtId="38" fontId="0" fillId="2" borderId="22" xfId="1" applyFont="1" applyFill="1" applyBorder="1" applyAlignment="1" applyProtection="1">
      <alignment horizontal="center" vertical="center"/>
      <protection locked="0"/>
    </xf>
    <xf numFmtId="38" fontId="0" fillId="2" borderId="23" xfId="1" applyFont="1" applyFill="1" applyBorder="1" applyAlignment="1" applyProtection="1">
      <alignment horizontal="center" vertical="center"/>
      <protection locked="0"/>
    </xf>
    <xf numFmtId="38" fontId="0" fillId="2" borderId="24" xfId="1" applyFont="1" applyFill="1" applyBorder="1" applyAlignment="1" applyProtection="1">
      <alignment horizontal="center" vertical="center"/>
      <protection locked="0"/>
    </xf>
    <xf numFmtId="38" fontId="0" fillId="0" borderId="26" xfId="1" applyFont="1" applyFill="1" applyBorder="1" applyAlignment="1">
      <alignment horizontal="center" vertical="center"/>
    </xf>
    <xf numFmtId="38" fontId="0" fillId="4" borderId="34" xfId="1" applyFont="1" applyFill="1" applyBorder="1" applyAlignment="1" applyProtection="1">
      <alignment horizontal="center" vertical="center"/>
      <protection locked="0"/>
    </xf>
    <xf numFmtId="38" fontId="0" fillId="0" borderId="37" xfId="1" applyFont="1" applyFill="1" applyBorder="1" applyAlignment="1">
      <alignment horizontal="center" vertical="center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0" fontId="8" fillId="0" borderId="43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76" fontId="0" fillId="4" borderId="19" xfId="2" applyNumberFormat="1" applyFont="1" applyFill="1" applyBorder="1" applyAlignment="1" applyProtection="1">
      <alignment horizontal="center" vertical="center"/>
      <protection locked="0"/>
    </xf>
    <xf numFmtId="38" fontId="0" fillId="4" borderId="73" xfId="1" applyFont="1" applyFill="1" applyBorder="1" applyAlignment="1" applyProtection="1">
      <alignment horizontal="center" vertical="center"/>
      <protection locked="0"/>
    </xf>
    <xf numFmtId="176" fontId="0" fillId="4" borderId="28" xfId="2" applyNumberFormat="1" applyFont="1" applyFill="1" applyBorder="1" applyAlignment="1" applyProtection="1">
      <alignment horizontal="center" vertical="center"/>
      <protection locked="0"/>
    </xf>
    <xf numFmtId="38" fontId="0" fillId="2" borderId="53" xfId="1" applyFont="1" applyFill="1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2" borderId="5" xfId="0" applyFill="1" applyBorder="1" applyAlignment="1" applyProtection="1">
      <alignment horizontal="right" vertical="center" shrinkToFit="1"/>
      <protection locked="0"/>
    </xf>
    <xf numFmtId="0" fontId="0" fillId="2" borderId="0" xfId="0" applyFill="1" applyAlignment="1" applyProtection="1">
      <alignment horizontal="right" vertical="center" shrinkToFi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57" xfId="0" applyBorder="1" applyAlignment="1">
      <alignment horizontal="right" vertical="center"/>
    </xf>
    <xf numFmtId="0" fontId="0" fillId="0" borderId="58" xfId="0" applyBorder="1" applyAlignment="1">
      <alignment horizontal="right" vertical="center"/>
    </xf>
    <xf numFmtId="38" fontId="13" fillId="0" borderId="13" xfId="1" applyFont="1" applyFill="1" applyBorder="1" applyAlignment="1" applyProtection="1">
      <alignment horizontal="center" vertical="center" wrapText="1" shrinkToFit="1"/>
      <protection locked="0"/>
    </xf>
    <xf numFmtId="38" fontId="13" fillId="0" borderId="14" xfId="1" applyFont="1" applyFill="1" applyBorder="1" applyAlignment="1" applyProtection="1">
      <alignment horizontal="center" vertical="center" wrapText="1" shrinkToFit="1"/>
      <protection locked="0"/>
    </xf>
    <xf numFmtId="0" fontId="0" fillId="0" borderId="45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38" fontId="0" fillId="2" borderId="12" xfId="1" applyFont="1" applyFill="1" applyBorder="1" applyAlignment="1" applyProtection="1">
      <alignment horizontal="center" vertical="center"/>
    </xf>
    <xf numFmtId="38" fontId="0" fillId="2" borderId="13" xfId="1" applyFont="1" applyFill="1" applyBorder="1" applyAlignment="1" applyProtection="1">
      <alignment horizontal="center" vertical="center"/>
    </xf>
    <xf numFmtId="38" fontId="0" fillId="2" borderId="50" xfId="1" applyFont="1" applyFill="1" applyBorder="1" applyAlignment="1" applyProtection="1">
      <alignment horizontal="center" vertical="center"/>
    </xf>
    <xf numFmtId="38" fontId="0" fillId="4" borderId="66" xfId="1" applyFont="1" applyFill="1" applyBorder="1" applyAlignment="1" applyProtection="1">
      <alignment horizontal="center" vertical="center"/>
    </xf>
    <xf numFmtId="38" fontId="0" fillId="4" borderId="67" xfId="1" applyFont="1" applyFill="1" applyBorder="1" applyAlignment="1" applyProtection="1">
      <alignment horizontal="center" vertical="center"/>
    </xf>
    <xf numFmtId="38" fontId="0" fillId="4" borderId="68" xfId="1" applyFont="1" applyFill="1" applyBorder="1" applyAlignment="1" applyProtection="1">
      <alignment horizontal="center" vertical="center"/>
    </xf>
    <xf numFmtId="38" fontId="0" fillId="4" borderId="75" xfId="1" applyFont="1" applyFill="1" applyBorder="1" applyAlignment="1" applyProtection="1">
      <alignment horizontal="center" vertical="center"/>
    </xf>
    <xf numFmtId="38" fontId="0" fillId="4" borderId="69" xfId="1" applyFont="1" applyFill="1" applyBorder="1" applyAlignment="1" applyProtection="1">
      <alignment horizontal="center" vertical="center"/>
    </xf>
    <xf numFmtId="38" fontId="0" fillId="4" borderId="70" xfId="1" applyFont="1" applyFill="1" applyBorder="1" applyAlignment="1" applyProtection="1">
      <alignment horizontal="center" vertical="center"/>
    </xf>
    <xf numFmtId="38" fontId="0" fillId="4" borderId="71" xfId="1" applyFont="1" applyFill="1" applyBorder="1" applyAlignment="1" applyProtection="1">
      <alignment horizontal="center" vertical="center"/>
    </xf>
    <xf numFmtId="38" fontId="0" fillId="4" borderId="76" xfId="1" applyFont="1" applyFill="1" applyBorder="1" applyAlignment="1" applyProtection="1">
      <alignment horizontal="center" vertical="center"/>
    </xf>
    <xf numFmtId="38" fontId="0" fillId="4" borderId="32" xfId="1" applyFont="1" applyFill="1" applyBorder="1" applyAlignment="1" applyProtection="1">
      <alignment horizontal="center" vertical="center"/>
    </xf>
    <xf numFmtId="38" fontId="0" fillId="4" borderId="33" xfId="1" applyFont="1" applyFill="1" applyBorder="1" applyAlignment="1" applyProtection="1">
      <alignment horizontal="center" vertical="center"/>
    </xf>
    <xf numFmtId="38" fontId="0" fillId="4" borderId="34" xfId="1" applyFont="1" applyFill="1" applyBorder="1" applyAlignment="1" applyProtection="1">
      <alignment horizontal="center" vertical="center"/>
    </xf>
    <xf numFmtId="38" fontId="0" fillId="4" borderId="54" xfId="1" applyFont="1" applyFill="1" applyBorder="1" applyAlignment="1" applyProtection="1">
      <alignment horizontal="center" vertical="center"/>
    </xf>
    <xf numFmtId="38" fontId="0" fillId="0" borderId="35" xfId="1" applyFont="1" applyFill="1" applyBorder="1" applyAlignment="1" applyProtection="1">
      <alignment horizontal="center" vertical="center"/>
    </xf>
    <xf numFmtId="38" fontId="0" fillId="0" borderId="36" xfId="1" applyFont="1" applyFill="1" applyBorder="1" applyAlignment="1" applyProtection="1">
      <alignment horizontal="center" vertical="center"/>
    </xf>
    <xf numFmtId="38" fontId="0" fillId="0" borderId="37" xfId="1" applyFont="1" applyFill="1" applyBorder="1" applyAlignment="1" applyProtection="1">
      <alignment horizontal="center" vertical="center"/>
    </xf>
    <xf numFmtId="38" fontId="0" fillId="0" borderId="55" xfId="1" applyFont="1" applyFill="1" applyBorder="1" applyAlignment="1" applyProtection="1">
      <alignment horizontal="center" vertical="center"/>
    </xf>
    <xf numFmtId="38" fontId="0" fillId="2" borderId="14" xfId="1" applyFont="1" applyFill="1" applyBorder="1" applyAlignment="1" applyProtection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38" fontId="0" fillId="0" borderId="65" xfId="1" applyFont="1" applyFill="1" applyBorder="1" applyAlignment="1" applyProtection="1">
      <alignment horizontal="center" vertical="center"/>
    </xf>
    <xf numFmtId="38" fontId="0" fillId="0" borderId="25" xfId="1" applyFont="1" applyFill="1" applyBorder="1" applyAlignment="1" applyProtection="1">
      <alignment horizontal="center" vertical="center"/>
    </xf>
    <xf numFmtId="38" fontId="0" fillId="0" borderId="26" xfId="1" applyFont="1" applyFill="1" applyBorder="1" applyAlignment="1" applyProtection="1">
      <alignment horizontal="center" vertical="center"/>
    </xf>
    <xf numFmtId="38" fontId="0" fillId="0" borderId="74" xfId="1" applyFont="1" applyFill="1" applyBorder="1" applyAlignment="1" applyProtection="1">
      <alignment horizontal="center" vertical="center"/>
    </xf>
    <xf numFmtId="38" fontId="0" fillId="4" borderId="27" xfId="1" applyFont="1" applyFill="1" applyBorder="1" applyAlignment="1" applyProtection="1">
      <alignment horizontal="center" vertical="center"/>
    </xf>
    <xf numFmtId="38" fontId="0" fillId="4" borderId="28" xfId="1" applyFont="1" applyFill="1" applyBorder="1" applyAlignment="1" applyProtection="1">
      <alignment horizontal="center" vertical="center"/>
    </xf>
    <xf numFmtId="38" fontId="0" fillId="4" borderId="29" xfId="1" applyFont="1" applyFill="1" applyBorder="1" applyAlignment="1" applyProtection="1">
      <alignment horizontal="center" vertical="center"/>
    </xf>
    <xf numFmtId="176" fontId="0" fillId="4" borderId="28" xfId="2" applyNumberFormat="1" applyFont="1" applyFill="1" applyBorder="1" applyAlignment="1" applyProtection="1">
      <alignment horizontal="center" vertical="center"/>
    </xf>
    <xf numFmtId="38" fontId="0" fillId="2" borderId="22" xfId="1" applyFont="1" applyFill="1" applyBorder="1" applyAlignment="1" applyProtection="1">
      <alignment horizontal="center" vertical="center"/>
    </xf>
    <xf numFmtId="38" fontId="0" fillId="2" borderId="23" xfId="1" applyFont="1" applyFill="1" applyBorder="1" applyAlignment="1" applyProtection="1">
      <alignment horizontal="center" vertical="center"/>
    </xf>
    <xf numFmtId="38" fontId="0" fillId="2" borderId="24" xfId="1" applyFont="1" applyFill="1" applyBorder="1" applyAlignment="1" applyProtection="1">
      <alignment horizontal="center" vertical="center"/>
    </xf>
    <xf numFmtId="38" fontId="0" fillId="2" borderId="53" xfId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38" fontId="0" fillId="4" borderId="62" xfId="1" applyFont="1" applyFill="1" applyBorder="1" applyAlignment="1" applyProtection="1">
      <alignment horizontal="center" vertical="center"/>
    </xf>
    <xf numFmtId="38" fontId="0" fillId="4" borderId="63" xfId="1" applyFont="1" applyFill="1" applyBorder="1" applyAlignment="1" applyProtection="1">
      <alignment horizontal="center" vertical="center"/>
    </xf>
    <xf numFmtId="38" fontId="0" fillId="4" borderId="64" xfId="1" applyFont="1" applyFill="1" applyBorder="1" applyAlignment="1" applyProtection="1">
      <alignment horizontal="center" vertical="center"/>
    </xf>
    <xf numFmtId="38" fontId="0" fillId="4" borderId="73" xfId="1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38" fontId="0" fillId="4" borderId="2" xfId="1" applyFont="1" applyFill="1" applyBorder="1" applyAlignment="1" applyProtection="1">
      <alignment horizontal="center" vertical="center"/>
    </xf>
    <xf numFmtId="38" fontId="0" fillId="4" borderId="3" xfId="1" applyFont="1" applyFill="1" applyBorder="1" applyAlignment="1" applyProtection="1">
      <alignment horizontal="center" vertical="center"/>
    </xf>
    <xf numFmtId="38" fontId="0" fillId="4" borderId="4" xfId="1" applyFont="1" applyFill="1" applyBorder="1" applyAlignment="1" applyProtection="1">
      <alignment horizontal="center" vertical="center"/>
    </xf>
    <xf numFmtId="38" fontId="0" fillId="4" borderId="48" xfId="1" applyFont="1" applyFill="1" applyBorder="1" applyAlignment="1" applyProtection="1">
      <alignment horizontal="center" vertical="center"/>
    </xf>
    <xf numFmtId="38" fontId="0" fillId="0" borderId="18" xfId="1" applyFont="1" applyFill="1" applyBorder="1" applyAlignment="1" applyProtection="1">
      <alignment horizontal="center" vertical="center"/>
    </xf>
    <xf numFmtId="38" fontId="0" fillId="0" borderId="19" xfId="1" applyFont="1" applyFill="1" applyBorder="1" applyAlignment="1" applyProtection="1">
      <alignment horizontal="center" vertical="center"/>
    </xf>
    <xf numFmtId="38" fontId="0" fillId="0" borderId="20" xfId="1" applyFont="1" applyFill="1" applyBorder="1" applyAlignment="1" applyProtection="1">
      <alignment horizontal="center" vertical="center"/>
    </xf>
    <xf numFmtId="176" fontId="0" fillId="4" borderId="19" xfId="2" applyNumberFormat="1" applyFont="1" applyFill="1" applyBorder="1" applyAlignment="1" applyProtection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38" fontId="0" fillId="2" borderId="59" xfId="1" applyFont="1" applyFill="1" applyBorder="1" applyAlignment="1" applyProtection="1">
      <alignment horizontal="center" vertical="center"/>
    </xf>
    <xf numFmtId="38" fontId="0" fillId="2" borderId="60" xfId="1" applyFont="1" applyFill="1" applyBorder="1" applyAlignment="1" applyProtection="1">
      <alignment horizontal="center" vertical="center"/>
    </xf>
    <xf numFmtId="38" fontId="0" fillId="2" borderId="61" xfId="1" applyFont="1" applyFill="1" applyBorder="1" applyAlignment="1" applyProtection="1">
      <alignment horizontal="center" vertical="center"/>
    </xf>
    <xf numFmtId="38" fontId="0" fillId="2" borderId="72" xfId="1" applyFont="1" applyFill="1" applyBorder="1" applyAlignment="1" applyProtection="1">
      <alignment horizontal="center" vertical="center"/>
    </xf>
    <xf numFmtId="38" fontId="0" fillId="2" borderId="15" xfId="1" applyFont="1" applyFill="1" applyBorder="1" applyAlignment="1" applyProtection="1">
      <alignment horizontal="center" vertical="center"/>
    </xf>
    <xf numFmtId="38" fontId="0" fillId="2" borderId="16" xfId="1" applyFont="1" applyFill="1" applyBorder="1" applyAlignment="1" applyProtection="1">
      <alignment horizontal="center" vertical="center"/>
    </xf>
    <xf numFmtId="38" fontId="0" fillId="2" borderId="17" xfId="1" applyFont="1" applyFill="1" applyBorder="1" applyAlignment="1" applyProtection="1">
      <alignment horizontal="center" vertical="center"/>
    </xf>
    <xf numFmtId="38" fontId="0" fillId="2" borderId="49" xfId="1" applyFont="1" applyFill="1" applyBorder="1" applyAlignment="1" applyProtection="1">
      <alignment horizontal="center" vertical="center"/>
    </xf>
    <xf numFmtId="0" fontId="0" fillId="2" borderId="1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4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right" vertical="center" shrinkToFit="1"/>
    </xf>
    <xf numFmtId="0" fontId="0" fillId="2" borderId="0" xfId="0" applyFill="1" applyAlignment="1">
      <alignment horizontal="right" vertical="center" shrinkToFit="1"/>
    </xf>
    <xf numFmtId="0" fontId="0" fillId="2" borderId="10" xfId="0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5" borderId="0" xfId="0" applyFill="1" applyAlignment="1">
      <alignment horizontal="right" vertical="center"/>
    </xf>
    <xf numFmtId="0" fontId="0" fillId="5" borderId="6" xfId="0" applyFill="1" applyBorder="1" applyAlignment="1">
      <alignment horizontal="right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 readingOrder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top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00FFFF"/>
      <color rgb="FFFFFF00"/>
      <color rgb="FFFFFF66"/>
      <color rgb="FFFF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190499</xdr:colOff>
      <xdr:row>26</xdr:row>
      <xdr:rowOff>223630</xdr:rowOff>
    </xdr:from>
    <xdr:to>
      <xdr:col>41</xdr:col>
      <xdr:colOff>173934</xdr:colOff>
      <xdr:row>28</xdr:row>
      <xdr:rowOff>173935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F7B08821-63EA-4E72-841E-BA23C91B62A6}"/>
            </a:ext>
          </a:extLst>
        </xdr:cNvPr>
        <xdr:cNvSpPr/>
      </xdr:nvSpPr>
      <xdr:spPr>
        <a:xfrm>
          <a:off x="8564879" y="6441550"/>
          <a:ext cx="2475175" cy="529425"/>
        </a:xfrm>
        <a:prstGeom prst="wedgeRoundRectCallout">
          <a:avLst>
            <a:gd name="adj1" fmla="val -53948"/>
            <a:gd name="adj2" fmla="val 93186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 fPrintsWithSheet="0"/>
  </xdr:twoCellAnchor>
  <xdr:twoCellAnchor>
    <xdr:from>
      <xdr:col>26</xdr:col>
      <xdr:colOff>8282</xdr:colOff>
      <xdr:row>2</xdr:row>
      <xdr:rowOff>66262</xdr:rowOff>
    </xdr:from>
    <xdr:to>
      <xdr:col>37</xdr:col>
      <xdr:colOff>57977</xdr:colOff>
      <xdr:row>4</xdr:row>
      <xdr:rowOff>41414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FB69216-B6DE-4E0A-A23D-47EACAD6C33A}"/>
            </a:ext>
          </a:extLst>
        </xdr:cNvPr>
        <xdr:cNvSpPr/>
      </xdr:nvSpPr>
      <xdr:spPr>
        <a:xfrm>
          <a:off x="6828182" y="477742"/>
          <a:ext cx="3059595" cy="523792"/>
        </a:xfrm>
        <a:prstGeom prst="rect">
          <a:avLst/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黄色の枠欄について記入してください。</a:t>
          </a:r>
        </a:p>
      </xdr:txBody>
    </xdr:sp>
    <xdr:clientData fPrintsWithSheet="0"/>
  </xdr:twoCellAnchor>
  <xdr:twoCellAnchor>
    <xdr:from>
      <xdr:col>25</xdr:col>
      <xdr:colOff>157370</xdr:colOff>
      <xdr:row>3</xdr:row>
      <xdr:rowOff>66261</xdr:rowOff>
    </xdr:from>
    <xdr:to>
      <xdr:col>38</xdr:col>
      <xdr:colOff>49695</xdr:colOff>
      <xdr:row>4</xdr:row>
      <xdr:rowOff>289892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3A937D7-D618-47BE-9F15-B39DEC72CBDF}"/>
            </a:ext>
          </a:extLst>
        </xdr:cNvPr>
        <xdr:cNvSpPr/>
      </xdr:nvSpPr>
      <xdr:spPr>
        <a:xfrm>
          <a:off x="6718190" y="721581"/>
          <a:ext cx="3420385" cy="528431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入力に不備がある場合、以下に表示されます。</a:t>
          </a:r>
          <a:endParaRPr kumimoji="1" lang="en-US" altLang="ja-JP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👇</a:t>
          </a:r>
        </a:p>
      </xdr:txBody>
    </xdr:sp>
    <xdr:clientData fPrintsWithSheet="0"/>
  </xdr:twoCellAnchor>
  <xdr:twoCellAnchor>
    <xdr:from>
      <xdr:col>28</xdr:col>
      <xdr:colOff>190499</xdr:colOff>
      <xdr:row>26</xdr:row>
      <xdr:rowOff>132521</xdr:rowOff>
    </xdr:from>
    <xdr:to>
      <xdr:col>41</xdr:col>
      <xdr:colOff>173935</xdr:colOff>
      <xdr:row>28</xdr:row>
      <xdr:rowOff>248479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D137F75-3F37-4CA6-BE3B-C5769771A38D}"/>
            </a:ext>
          </a:extLst>
        </xdr:cNvPr>
        <xdr:cNvSpPr/>
      </xdr:nvSpPr>
      <xdr:spPr>
        <a:xfrm>
          <a:off x="7528559" y="6350441"/>
          <a:ext cx="3511496" cy="695078"/>
        </a:xfrm>
        <a:prstGeom prst="wedgeRoundRectCallout">
          <a:avLst>
            <a:gd name="adj1" fmla="val -76131"/>
            <a:gd name="adj2" fmla="val 75392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その他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欄について、消費税課税対象の場合、以下に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１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を入力してください。</a:t>
          </a:r>
          <a:endParaRPr kumimoji="1" lang="en-US" altLang="ja-JP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　消費税対象外は空欄</a:t>
          </a:r>
        </a:p>
      </xdr:txBody>
    </xdr:sp>
    <xdr:clientData fPrintsWithSheet="0"/>
  </xdr:twoCellAnchor>
  <xdr:twoCellAnchor>
    <xdr:from>
      <xdr:col>28</xdr:col>
      <xdr:colOff>61292</xdr:colOff>
      <xdr:row>21</xdr:row>
      <xdr:rowOff>115957</xdr:rowOff>
    </xdr:from>
    <xdr:to>
      <xdr:col>41</xdr:col>
      <xdr:colOff>44728</xdr:colOff>
      <xdr:row>23</xdr:row>
      <xdr:rowOff>144118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12B273C0-2075-4BF7-BE2F-3C887876DC79}"/>
            </a:ext>
          </a:extLst>
        </xdr:cNvPr>
        <xdr:cNvSpPr/>
      </xdr:nvSpPr>
      <xdr:spPr>
        <a:xfrm>
          <a:off x="7399352" y="4886077"/>
          <a:ext cx="3511496" cy="607281"/>
        </a:xfrm>
        <a:prstGeom prst="wedgeRoundRectCallout">
          <a:avLst>
            <a:gd name="adj1" fmla="val -29997"/>
            <a:gd name="adj2" fmla="val 67252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ゴルフ場のホール数を以下に入力してください。</a:t>
          </a:r>
        </a:p>
      </xdr:txBody>
    </xdr:sp>
    <xdr:clientData fPrintsWithSheet="0"/>
  </xdr:twoCellAnchor>
  <xdr:twoCellAnchor>
    <xdr:from>
      <xdr:col>27</xdr:col>
      <xdr:colOff>24849</xdr:colOff>
      <xdr:row>17</xdr:row>
      <xdr:rowOff>41414</xdr:rowOff>
    </xdr:from>
    <xdr:to>
      <xdr:col>41</xdr:col>
      <xdr:colOff>248479</xdr:colOff>
      <xdr:row>19</xdr:row>
      <xdr:rowOff>157370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8C7C28A8-A541-46AA-8F80-C2ED2E11784D}"/>
            </a:ext>
          </a:extLst>
        </xdr:cNvPr>
        <xdr:cNvSpPr/>
      </xdr:nvSpPr>
      <xdr:spPr>
        <a:xfrm>
          <a:off x="7103829" y="3653294"/>
          <a:ext cx="4010770" cy="695076"/>
        </a:xfrm>
        <a:prstGeom prst="wedgeRoundRectCallout">
          <a:avLst>
            <a:gd name="adj1" fmla="val -57964"/>
            <a:gd name="adj2" fmla="val 160275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金額等は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『</a:t>
          </a:r>
          <a:r>
            <a:rPr kumimoji="1" lang="ja-JP" altLang="en-US" sz="1100">
              <a:solidFill>
                <a:srgbClr val="00206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青色欄</a:t>
          </a:r>
          <a:r>
            <a:rPr kumimoji="1" lang="en-US" altLang="ja-JP" sz="1100">
              <a:solidFill>
                <a:srgbClr val="00206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において、自動計算されておりますが、訂正が必要な場合、直接入力してください。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190499</xdr:colOff>
      <xdr:row>26</xdr:row>
      <xdr:rowOff>223630</xdr:rowOff>
    </xdr:from>
    <xdr:to>
      <xdr:col>41</xdr:col>
      <xdr:colOff>173934</xdr:colOff>
      <xdr:row>28</xdr:row>
      <xdr:rowOff>173935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7207172-BA92-4C3C-9DD1-18D7A0813333}"/>
            </a:ext>
          </a:extLst>
        </xdr:cNvPr>
        <xdr:cNvSpPr/>
      </xdr:nvSpPr>
      <xdr:spPr>
        <a:xfrm>
          <a:off x="8572499" y="6342490"/>
          <a:ext cx="2475175" cy="529425"/>
        </a:xfrm>
        <a:prstGeom prst="wedgeRoundRectCallout">
          <a:avLst>
            <a:gd name="adj1" fmla="val -53948"/>
            <a:gd name="adj2" fmla="val 93186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</xdr:txBody>
    </xdr:sp>
    <xdr:clientData fPrintsWithSheet="0"/>
  </xdr:twoCellAnchor>
  <xdr:twoCellAnchor>
    <xdr:from>
      <xdr:col>26</xdr:col>
      <xdr:colOff>8282</xdr:colOff>
      <xdr:row>2</xdr:row>
      <xdr:rowOff>66262</xdr:rowOff>
    </xdr:from>
    <xdr:to>
      <xdr:col>37</xdr:col>
      <xdr:colOff>57977</xdr:colOff>
      <xdr:row>4</xdr:row>
      <xdr:rowOff>41414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4B4FF53-9B02-4D3A-B16D-A27CCE13EB05}"/>
            </a:ext>
          </a:extLst>
        </xdr:cNvPr>
        <xdr:cNvSpPr/>
      </xdr:nvSpPr>
      <xdr:spPr>
        <a:xfrm>
          <a:off x="6835802" y="477742"/>
          <a:ext cx="3059595" cy="523792"/>
        </a:xfrm>
        <a:prstGeom prst="rect">
          <a:avLst/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黄色の枠欄について記入してください。</a:t>
          </a:r>
        </a:p>
      </xdr:txBody>
    </xdr:sp>
    <xdr:clientData fPrintsWithSheet="0"/>
  </xdr:twoCellAnchor>
  <xdr:twoCellAnchor>
    <xdr:from>
      <xdr:col>25</xdr:col>
      <xdr:colOff>157370</xdr:colOff>
      <xdr:row>3</xdr:row>
      <xdr:rowOff>66261</xdr:rowOff>
    </xdr:from>
    <xdr:to>
      <xdr:col>38</xdr:col>
      <xdr:colOff>49695</xdr:colOff>
      <xdr:row>4</xdr:row>
      <xdr:rowOff>289892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A6B7485-9277-4833-904F-FBD630FA0B5B}"/>
            </a:ext>
          </a:extLst>
        </xdr:cNvPr>
        <xdr:cNvSpPr/>
      </xdr:nvSpPr>
      <xdr:spPr>
        <a:xfrm>
          <a:off x="6725810" y="721581"/>
          <a:ext cx="3420385" cy="528431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入力に不備がある場合、以下に表示されます。</a:t>
          </a:r>
          <a:endParaRPr kumimoji="1" lang="en-US" altLang="ja-JP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👇</a:t>
          </a:r>
        </a:p>
      </xdr:txBody>
    </xdr:sp>
    <xdr:clientData fPrintsWithSheet="0"/>
  </xdr:twoCellAnchor>
  <xdr:twoCellAnchor>
    <xdr:from>
      <xdr:col>28</xdr:col>
      <xdr:colOff>190499</xdr:colOff>
      <xdr:row>26</xdr:row>
      <xdr:rowOff>132521</xdr:rowOff>
    </xdr:from>
    <xdr:to>
      <xdr:col>41</xdr:col>
      <xdr:colOff>173935</xdr:colOff>
      <xdr:row>28</xdr:row>
      <xdr:rowOff>248479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264F134-1F28-4063-B6F7-09A99C5CE03B}"/>
            </a:ext>
          </a:extLst>
        </xdr:cNvPr>
        <xdr:cNvSpPr/>
      </xdr:nvSpPr>
      <xdr:spPr>
        <a:xfrm>
          <a:off x="7536179" y="6251381"/>
          <a:ext cx="3511496" cy="695078"/>
        </a:xfrm>
        <a:prstGeom prst="wedgeRoundRectCallout">
          <a:avLst>
            <a:gd name="adj1" fmla="val -76131"/>
            <a:gd name="adj2" fmla="val 75392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その他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欄について、消費税課税対象の場合、以下に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『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１</a:t>
          </a:r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』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を入力してください。</a:t>
          </a:r>
          <a:endParaRPr kumimoji="1" lang="en-US" altLang="ja-JP" sz="1100">
            <a:solidFill>
              <a:schemeClr val="tx1"/>
            </a:solidFill>
            <a:latin typeface="HG創英角ｺﾞｼｯｸUB" panose="020B0909000000000000" pitchFamily="49" charset="-128"/>
            <a:ea typeface="HG創英角ｺﾞｼｯｸUB" panose="020B0909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　消費税対象外は空欄</a:t>
          </a:r>
        </a:p>
      </xdr:txBody>
    </xdr:sp>
    <xdr:clientData fPrintsWithSheet="0"/>
  </xdr:twoCellAnchor>
  <xdr:twoCellAnchor>
    <xdr:from>
      <xdr:col>28</xdr:col>
      <xdr:colOff>61292</xdr:colOff>
      <xdr:row>21</xdr:row>
      <xdr:rowOff>28161</xdr:rowOff>
    </xdr:from>
    <xdr:to>
      <xdr:col>41</xdr:col>
      <xdr:colOff>44728</xdr:colOff>
      <xdr:row>23</xdr:row>
      <xdr:rowOff>144118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B76F541-E707-4790-AA73-393A8F66D561}"/>
            </a:ext>
          </a:extLst>
        </xdr:cNvPr>
        <xdr:cNvSpPr/>
      </xdr:nvSpPr>
      <xdr:spPr>
        <a:xfrm>
          <a:off x="7406972" y="4699221"/>
          <a:ext cx="3511496" cy="695077"/>
        </a:xfrm>
        <a:prstGeom prst="wedgeRoundRectCallout">
          <a:avLst>
            <a:gd name="adj1" fmla="val -29997"/>
            <a:gd name="adj2" fmla="val 67252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ゴルフ場のホール数を以下に入力してください。</a:t>
          </a:r>
        </a:p>
      </xdr:txBody>
    </xdr:sp>
    <xdr:clientData fPrintsWithSheet="0"/>
  </xdr:twoCellAnchor>
  <xdr:twoCellAnchor>
    <xdr:from>
      <xdr:col>28</xdr:col>
      <xdr:colOff>33132</xdr:colOff>
      <xdr:row>10</xdr:row>
      <xdr:rowOff>24849</xdr:rowOff>
    </xdr:from>
    <xdr:to>
      <xdr:col>41</xdr:col>
      <xdr:colOff>16568</xdr:colOff>
      <xdr:row>17</xdr:row>
      <xdr:rowOff>124240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F28520D-5B8A-4133-AF12-376088B67B92}"/>
            </a:ext>
          </a:extLst>
        </xdr:cNvPr>
        <xdr:cNvSpPr/>
      </xdr:nvSpPr>
      <xdr:spPr>
        <a:xfrm>
          <a:off x="7378812" y="2912829"/>
          <a:ext cx="3511496" cy="724231"/>
        </a:xfrm>
        <a:prstGeom prst="wedgeRoundRectCallout">
          <a:avLst>
            <a:gd name="adj1" fmla="val -70139"/>
            <a:gd name="adj2" fmla="val 70740"/>
            <a:gd name="adj3" fmla="val 16667"/>
          </a:avLst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金額等は青色欄において、自動計算されておりますが、訂正が必要な場合、直接入力してください。</a:t>
          </a:r>
        </a:p>
      </xdr:txBody>
    </xdr:sp>
    <xdr:clientData fPrintsWithSheet="0"/>
  </xdr:twoCellAnchor>
  <xdr:twoCellAnchor>
    <xdr:from>
      <xdr:col>21</xdr:col>
      <xdr:colOff>16564</xdr:colOff>
      <xdr:row>0</xdr:row>
      <xdr:rowOff>41414</xdr:rowOff>
    </xdr:from>
    <xdr:to>
      <xdr:col>24</xdr:col>
      <xdr:colOff>16565</xdr:colOff>
      <xdr:row>2</xdr:row>
      <xdr:rowOff>8284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5863C245-0E72-4961-BEC0-93F9EC285032}"/>
            </a:ext>
          </a:extLst>
        </xdr:cNvPr>
        <xdr:cNvSpPr/>
      </xdr:nvSpPr>
      <xdr:spPr>
        <a:xfrm>
          <a:off x="5510584" y="41414"/>
          <a:ext cx="777241" cy="378350"/>
        </a:xfrm>
        <a:prstGeom prst="rect">
          <a:avLst/>
        </a:prstGeom>
        <a:solidFill>
          <a:srgbClr val="00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記入例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53F4-7ECE-4724-B359-1FFBC68F4612}">
  <sheetPr>
    <tabColor rgb="FF00FF00"/>
  </sheetPr>
  <dimension ref="A1:BE38"/>
  <sheetViews>
    <sheetView showGridLines="0" tabSelected="1" view="pageBreakPreview" topLeftCell="A7" zoomScale="90" zoomScaleNormal="100" zoomScaleSheetLayoutView="90" workbookViewId="0">
      <selection activeCell="J18" sqref="J18:Q18"/>
    </sheetView>
  </sheetViews>
  <sheetFormatPr defaultColWidth="3.3984375" defaultRowHeight="16.5" customHeight="1" x14ac:dyDescent="0.2"/>
  <cols>
    <col min="2" max="2" width="2.3984375" customWidth="1"/>
    <col min="3" max="4" width="4.19921875" customWidth="1"/>
    <col min="25" max="25" width="3.8984375" customWidth="1"/>
    <col min="33" max="33" width="5.5" bestFit="1" customWidth="1"/>
    <col min="43" max="43" width="3.09765625" customWidth="1"/>
    <col min="44" max="44" width="13" customWidth="1"/>
    <col min="45" max="45" width="23.8984375" customWidth="1"/>
    <col min="46" max="46" width="11.5" customWidth="1"/>
    <col min="54" max="54" width="5.69921875" customWidth="1"/>
    <col min="55" max="55" width="17" customWidth="1"/>
    <col min="56" max="56" width="26.19921875" customWidth="1"/>
    <col min="57" max="57" width="12" customWidth="1"/>
  </cols>
  <sheetData>
    <row r="1" spans="1:55" ht="16.5" customHeight="1" x14ac:dyDescent="0.2">
      <c r="A1" t="s">
        <v>62</v>
      </c>
    </row>
    <row r="3" spans="1:55" ht="19.5" customHeight="1" x14ac:dyDescent="0.2">
      <c r="A3" s="143" t="s">
        <v>55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1:55" ht="24" customHeight="1" x14ac:dyDescent="0.2">
      <c r="A4" s="1"/>
      <c r="B4" s="2"/>
      <c r="C4" s="2"/>
      <c r="D4" s="2"/>
      <c r="E4" s="2"/>
      <c r="F4" s="2"/>
      <c r="G4" s="2"/>
      <c r="H4" s="2"/>
      <c r="I4" s="2"/>
      <c r="J4" s="69" t="s">
        <v>56</v>
      </c>
      <c r="K4" s="69"/>
      <c r="L4" s="69"/>
      <c r="M4" s="69"/>
      <c r="N4" s="70" t="s">
        <v>1</v>
      </c>
      <c r="O4" s="70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1:55" ht="24" customHeight="1" x14ac:dyDescent="0.2">
      <c r="A5" s="144"/>
      <c r="B5" s="145"/>
      <c r="C5" t="s">
        <v>0</v>
      </c>
      <c r="J5" s="69"/>
      <c r="K5" s="69"/>
      <c r="L5" s="69"/>
      <c r="M5" s="69"/>
      <c r="N5" s="70"/>
      <c r="O5" s="70"/>
      <c r="P5" s="131"/>
      <c r="Q5" s="131"/>
      <c r="R5" s="131"/>
      <c r="S5" s="131"/>
      <c r="T5" s="131"/>
      <c r="U5" s="131"/>
      <c r="V5" s="131"/>
      <c r="W5" s="131"/>
      <c r="X5" s="131"/>
      <c r="Y5" s="131"/>
    </row>
    <row r="6" spans="1:55" ht="24" customHeight="1" x14ac:dyDescent="0.2">
      <c r="A6" s="3"/>
      <c r="J6" s="69"/>
      <c r="K6" s="69"/>
      <c r="L6" s="69"/>
      <c r="M6" s="69"/>
      <c r="N6" s="70"/>
      <c r="O6" s="70"/>
      <c r="P6" s="131"/>
      <c r="Q6" s="131"/>
      <c r="R6" s="131"/>
      <c r="S6" s="131"/>
      <c r="T6" s="131"/>
      <c r="U6" s="131"/>
      <c r="V6" s="131"/>
      <c r="W6" s="131"/>
      <c r="X6" s="131"/>
      <c r="Y6" s="131"/>
      <c r="AA6" s="4" t="str">
        <f>IF(A5="","👈　県税・総務事務所名が記載されていません。","")</f>
        <v>👈　県税・総務事務所名が記載されていません。</v>
      </c>
    </row>
    <row r="7" spans="1:55" ht="24" customHeight="1" x14ac:dyDescent="0.2">
      <c r="A7" s="121" t="s">
        <v>6</v>
      </c>
      <c r="B7" s="122"/>
      <c r="C7" s="11"/>
      <c r="D7" t="s">
        <v>3</v>
      </c>
      <c r="E7" s="11"/>
      <c r="F7" t="s">
        <v>4</v>
      </c>
      <c r="G7" s="11"/>
      <c r="H7" t="s">
        <v>5</v>
      </c>
      <c r="J7" s="69"/>
      <c r="K7" s="69"/>
      <c r="L7" s="69"/>
      <c r="M7" s="69"/>
      <c r="N7" s="70" t="s">
        <v>2</v>
      </c>
      <c r="O7" s="70"/>
      <c r="P7" s="131"/>
      <c r="Q7" s="131"/>
      <c r="R7" s="131"/>
      <c r="S7" s="131"/>
      <c r="T7" s="131"/>
      <c r="U7" s="131"/>
      <c r="V7" s="131"/>
      <c r="W7" s="131"/>
      <c r="X7" s="131"/>
      <c r="Y7" s="131"/>
      <c r="AA7" s="4" t="str">
        <f>IF(P4="","👈　所在地が記載されていません。","")</f>
        <v>👈　所在地が記載されていません。</v>
      </c>
    </row>
    <row r="8" spans="1:55" ht="24" customHeight="1" x14ac:dyDescent="0.2">
      <c r="A8" s="3"/>
      <c r="J8" s="69"/>
      <c r="K8" s="69"/>
      <c r="L8" s="69"/>
      <c r="M8" s="69"/>
      <c r="N8" s="70"/>
      <c r="O8" s="70"/>
      <c r="P8" s="131"/>
      <c r="Q8" s="131"/>
      <c r="R8" s="131"/>
      <c r="S8" s="131"/>
      <c r="T8" s="131"/>
      <c r="U8" s="131"/>
      <c r="V8" s="131"/>
      <c r="W8" s="131"/>
      <c r="X8" s="131"/>
      <c r="Y8" s="131"/>
      <c r="AA8" s="4" t="str">
        <f>IF(AND(C7="",E7="",G7=""),"👈　日付が記載されていません。","")</f>
        <v>👈　日付が記載されていません。</v>
      </c>
    </row>
    <row r="9" spans="1:55" ht="24" customHeight="1" x14ac:dyDescent="0.2">
      <c r="A9" s="3"/>
      <c r="J9" s="123"/>
      <c r="K9" s="123"/>
      <c r="L9" s="123"/>
      <c r="M9" s="123"/>
      <c r="N9" s="124"/>
      <c r="O9" s="124"/>
      <c r="P9" s="132"/>
      <c r="Q9" s="132"/>
      <c r="R9" s="132"/>
      <c r="S9" s="132"/>
      <c r="T9" s="132"/>
      <c r="U9" s="132"/>
      <c r="V9" s="132"/>
      <c r="W9" s="132"/>
      <c r="X9" s="132"/>
      <c r="Y9" s="132"/>
      <c r="AA9" s="4" t="str">
        <f>IF(P7="","👈　名称が記載されていません。","")</f>
        <v>👈　名称が記載されていません。</v>
      </c>
    </row>
    <row r="10" spans="1:55" ht="32.25" customHeight="1" x14ac:dyDescent="0.2">
      <c r="A10" s="128" t="s">
        <v>69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30"/>
    </row>
    <row r="11" spans="1:55" ht="24.75" customHeight="1" x14ac:dyDescent="0.2">
      <c r="A11" s="69" t="s">
        <v>65</v>
      </c>
      <c r="B11" s="69"/>
      <c r="C11" s="69"/>
      <c r="D11" s="69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3"/>
    </row>
    <row r="12" spans="1:55" ht="32.4" customHeight="1" x14ac:dyDescent="0.2">
      <c r="A12" s="69" t="s">
        <v>63</v>
      </c>
      <c r="B12" s="70"/>
      <c r="C12" s="70"/>
      <c r="D12" s="70"/>
      <c r="E12" s="125" t="s">
        <v>6</v>
      </c>
      <c r="F12" s="126"/>
      <c r="G12" s="24"/>
      <c r="H12" s="25" t="s">
        <v>3</v>
      </c>
      <c r="I12" s="24"/>
      <c r="J12" s="25" t="s">
        <v>4</v>
      </c>
      <c r="K12" s="24"/>
      <c r="L12" s="127" t="s">
        <v>7</v>
      </c>
      <c r="M12" s="127"/>
      <c r="N12" s="127"/>
      <c r="O12" s="24"/>
      <c r="P12" s="25" t="s">
        <v>3</v>
      </c>
      <c r="Q12" s="24"/>
      <c r="R12" s="25" t="s">
        <v>4</v>
      </c>
      <c r="S12" s="24"/>
      <c r="T12" s="25" t="s">
        <v>5</v>
      </c>
      <c r="U12" s="25"/>
      <c r="V12" s="25"/>
      <c r="W12" s="25"/>
      <c r="X12" s="25"/>
      <c r="Y12" s="26"/>
      <c r="AA12" s="4" t="str">
        <f>IF(OR(G12="",I12="",K12="",O12="",Q12="",S12=""),"👈　適用期間が記載されていません。","")</f>
        <v>👈　適用期間が記載されていません。</v>
      </c>
    </row>
    <row r="13" spans="1:55" ht="23.25" hidden="1" customHeight="1" x14ac:dyDescent="0.2">
      <c r="A13" s="53" t="s">
        <v>27</v>
      </c>
      <c r="B13" s="121" t="str">
        <f>IF(AD15=1,"①","１")</f>
        <v>①</v>
      </c>
      <c r="C13" s="122"/>
      <c r="D13" s="146" t="s">
        <v>9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Y13" s="23"/>
      <c r="AA13" s="12"/>
    </row>
    <row r="14" spans="1:55" ht="23.25" hidden="1" customHeight="1" thickBot="1" x14ac:dyDescent="0.25">
      <c r="A14" s="53"/>
      <c r="B14" s="121" t="str">
        <f>IF(AD15=2,"②","２")</f>
        <v>２</v>
      </c>
      <c r="C14" s="122"/>
      <c r="D14" s="146" t="s">
        <v>8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22" t="s">
        <v>10</v>
      </c>
      <c r="Q14" s="122"/>
      <c r="R14" s="122"/>
      <c r="S14" s="122"/>
      <c r="T14" s="122"/>
      <c r="U14" s="122"/>
      <c r="V14" s="122"/>
      <c r="W14" s="122"/>
      <c r="X14" s="122"/>
      <c r="Y14" s="156"/>
      <c r="AB14" s="12"/>
    </row>
    <row r="15" spans="1:55" ht="23.25" hidden="1" customHeight="1" thickBot="1" x14ac:dyDescent="0.25">
      <c r="A15" s="53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  <c r="AD15" s="118">
        <v>1</v>
      </c>
      <c r="AE15" s="119"/>
      <c r="AF15" s="120"/>
      <c r="AG15" t="str">
        <f>IF(AD15="","",VLOOKUP(AD15,$BB$15:$BC$18,2,FALSE))</f>
        <v>年齢６５歳以上７０歳未満の者による利用</v>
      </c>
      <c r="BB15">
        <v>1</v>
      </c>
      <c r="BC15" t="s">
        <v>52</v>
      </c>
    </row>
    <row r="16" spans="1:55" ht="23.25" customHeight="1" x14ac:dyDescent="0.2">
      <c r="A16" s="243" t="s">
        <v>66</v>
      </c>
      <c r="B16" s="243"/>
      <c r="C16" s="243"/>
      <c r="D16" s="243"/>
      <c r="E16" s="70" t="s">
        <v>1</v>
      </c>
      <c r="F16" s="70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AD16" s="42"/>
      <c r="AE16" s="42"/>
      <c r="AF16" s="42"/>
    </row>
    <row r="17" spans="1:57" ht="36" customHeight="1" x14ac:dyDescent="0.2">
      <c r="A17" s="243"/>
      <c r="B17" s="243"/>
      <c r="C17" s="243"/>
      <c r="D17" s="243"/>
      <c r="E17" s="70" t="s">
        <v>2</v>
      </c>
      <c r="F17" s="70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AD17" s="42"/>
      <c r="AE17" s="42"/>
      <c r="AF17" s="42"/>
    </row>
    <row r="18" spans="1:57" ht="23.25" customHeight="1" x14ac:dyDescent="0.2">
      <c r="A18" s="231" t="s">
        <v>11</v>
      </c>
      <c r="B18" s="127"/>
      <c r="C18" s="127"/>
      <c r="D18" s="127"/>
      <c r="E18" s="127"/>
      <c r="F18" s="127"/>
      <c r="G18" s="127"/>
      <c r="H18" s="127"/>
      <c r="I18" s="232"/>
      <c r="J18" s="231" t="s">
        <v>57</v>
      </c>
      <c r="K18" s="127"/>
      <c r="L18" s="127"/>
      <c r="M18" s="127"/>
      <c r="N18" s="127"/>
      <c r="O18" s="127"/>
      <c r="P18" s="127"/>
      <c r="Q18" s="232"/>
      <c r="R18" s="231" t="s">
        <v>58</v>
      </c>
      <c r="S18" s="127"/>
      <c r="T18" s="127"/>
      <c r="U18" s="127"/>
      <c r="V18" s="127"/>
      <c r="W18" s="127"/>
      <c r="X18" s="127"/>
      <c r="Y18" s="233"/>
      <c r="BB18">
        <v>2</v>
      </c>
      <c r="BC18" t="s">
        <v>53</v>
      </c>
    </row>
    <row r="19" spans="1:57" ht="23.25" customHeight="1" x14ac:dyDescent="0.2">
      <c r="A19" s="52"/>
      <c r="B19" s="16" t="s">
        <v>12</v>
      </c>
      <c r="C19" s="16"/>
      <c r="D19" s="16"/>
      <c r="E19" s="16"/>
      <c r="F19" s="16"/>
      <c r="G19" s="16"/>
      <c r="H19" s="135" t="s">
        <v>13</v>
      </c>
      <c r="I19" s="136"/>
      <c r="J19" s="76"/>
      <c r="K19" s="77"/>
      <c r="L19" s="77"/>
      <c r="M19" s="77"/>
      <c r="N19" s="77"/>
      <c r="O19" s="77"/>
      <c r="P19" s="77"/>
      <c r="Q19" s="93"/>
      <c r="R19" s="76"/>
      <c r="S19" s="77"/>
      <c r="T19" s="77"/>
      <c r="U19" s="77"/>
      <c r="V19" s="77"/>
      <c r="W19" s="77"/>
      <c r="X19" s="77"/>
      <c r="Y19" s="78"/>
    </row>
    <row r="20" spans="1:57" ht="23.25" customHeight="1" x14ac:dyDescent="0.2">
      <c r="A20" s="53"/>
      <c r="B20" s="43"/>
      <c r="C20" s="17"/>
      <c r="D20" s="17"/>
      <c r="E20" s="17"/>
      <c r="F20" s="133" t="s">
        <v>14</v>
      </c>
      <c r="G20" s="133"/>
      <c r="H20" s="133"/>
      <c r="I20" s="134"/>
      <c r="J20" s="79"/>
      <c r="K20" s="80"/>
      <c r="L20" s="80"/>
      <c r="M20" s="80"/>
      <c r="N20" s="80"/>
      <c r="O20" s="80"/>
      <c r="P20" s="80"/>
      <c r="Q20" s="94"/>
      <c r="R20" s="79"/>
      <c r="S20" s="80"/>
      <c r="T20" s="80"/>
      <c r="U20" s="80"/>
      <c r="V20" s="80"/>
      <c r="W20" s="80"/>
      <c r="X20" s="80"/>
      <c r="Y20" s="81"/>
    </row>
    <row r="21" spans="1:57" ht="23.25" customHeight="1" x14ac:dyDescent="0.2">
      <c r="A21" s="53"/>
      <c r="B21" s="46" t="s">
        <v>61</v>
      </c>
      <c r="D21" s="46"/>
      <c r="E21" s="46"/>
      <c r="F21" s="46"/>
      <c r="G21" s="46"/>
      <c r="H21" s="46"/>
      <c r="I21" s="18"/>
      <c r="J21" s="82"/>
      <c r="K21" s="83"/>
      <c r="L21" s="83"/>
      <c r="M21" s="83"/>
      <c r="N21" s="83"/>
      <c r="O21" s="83"/>
      <c r="P21" s="83"/>
      <c r="Q21" s="95"/>
      <c r="R21" s="82"/>
      <c r="S21" s="83"/>
      <c r="T21" s="83"/>
      <c r="U21" s="83"/>
      <c r="V21" s="83"/>
      <c r="W21" s="83"/>
      <c r="X21" s="83"/>
      <c r="Y21" s="84"/>
      <c r="BB21" s="21" t="s">
        <v>54</v>
      </c>
      <c r="BC21" s="20" t="e">
        <f>ROUNDDOWN(J26/2,0)</f>
        <v>#VALUE!</v>
      </c>
    </row>
    <row r="22" spans="1:57" ht="23.25" customHeight="1" x14ac:dyDescent="0.2">
      <c r="A22" s="53"/>
      <c r="B22" s="46" t="s">
        <v>15</v>
      </c>
      <c r="C22" s="46"/>
      <c r="D22" s="46"/>
      <c r="E22" s="46"/>
      <c r="F22" s="46"/>
      <c r="G22" s="46"/>
      <c r="H22" s="46"/>
      <c r="I22" s="18"/>
      <c r="J22" s="82"/>
      <c r="K22" s="83"/>
      <c r="L22" s="83"/>
      <c r="M22" s="83"/>
      <c r="N22" s="83"/>
      <c r="O22" s="83"/>
      <c r="P22" s="83"/>
      <c r="Q22" s="95"/>
      <c r="R22" s="82"/>
      <c r="S22" s="83"/>
      <c r="T22" s="83"/>
      <c r="U22" s="83"/>
      <c r="V22" s="83"/>
      <c r="W22" s="83"/>
      <c r="X22" s="83"/>
      <c r="Y22" s="84"/>
      <c r="BB22" s="21"/>
      <c r="BC22" s="20"/>
    </row>
    <row r="23" spans="1:57" ht="23.25" customHeight="1" thickBot="1" x14ac:dyDescent="0.25">
      <c r="A23" s="53"/>
      <c r="B23" s="234" t="s">
        <v>68</v>
      </c>
      <c r="C23" s="235"/>
      <c r="D23" s="235"/>
      <c r="E23" s="204"/>
      <c r="F23" s="204"/>
      <c r="G23" s="204"/>
      <c r="H23" s="204"/>
      <c r="I23" s="18" t="s">
        <v>19</v>
      </c>
      <c r="J23" s="82"/>
      <c r="K23" s="83"/>
      <c r="L23" s="83"/>
      <c r="M23" s="83"/>
      <c r="N23" s="83"/>
      <c r="O23" s="83"/>
      <c r="P23" s="83"/>
      <c r="Q23" s="95"/>
      <c r="R23" s="82"/>
      <c r="S23" s="83"/>
      <c r="T23" s="83"/>
      <c r="U23" s="83"/>
      <c r="V23" s="83"/>
      <c r="W23" s="83"/>
      <c r="X23" s="83"/>
      <c r="Y23" s="84"/>
      <c r="BC23">
        <f>AD25</f>
        <v>0</v>
      </c>
    </row>
    <row r="24" spans="1:57" ht="23.25" customHeight="1" thickBot="1" x14ac:dyDescent="0.25">
      <c r="A24" s="3" t="s">
        <v>16</v>
      </c>
      <c r="B24" s="2"/>
      <c r="C24" s="2"/>
      <c r="D24" s="2"/>
      <c r="E24" s="2"/>
      <c r="F24" s="2"/>
      <c r="G24" s="2"/>
      <c r="H24" s="244" t="s">
        <v>13</v>
      </c>
      <c r="I24" s="245"/>
      <c r="J24" s="88" t="str">
        <f>IF(SUM(J19,J21:Q23)=0,"",SUM(J19,J21:Q23))</f>
        <v/>
      </c>
      <c r="K24" s="89"/>
      <c r="L24" s="89"/>
      <c r="M24" s="89"/>
      <c r="N24" s="89"/>
      <c r="O24" s="89"/>
      <c r="P24" s="89"/>
      <c r="Q24" s="96"/>
      <c r="R24" s="88" t="str">
        <f>IF(SUM(R19,R21:Y23)=0,"",SUM(R19,R21:Y23))</f>
        <v/>
      </c>
      <c r="S24" s="89"/>
      <c r="T24" s="89"/>
      <c r="U24" s="89"/>
      <c r="V24" s="89"/>
      <c r="W24" s="89"/>
      <c r="X24" s="89"/>
      <c r="Y24" s="90"/>
      <c r="BB24" s="10" t="e">
        <f>IF(BC23&gt;=18,BC25,BC26)</f>
        <v>#VALUE!</v>
      </c>
      <c r="BC24" s="9" t="e">
        <f>IF(J24=0,"",IF(BC21&gt;=J24,BC21,J24))</f>
        <v>#VALUE!</v>
      </c>
    </row>
    <row r="25" spans="1:57" ht="23.25" customHeight="1" thickBot="1" x14ac:dyDescent="0.25">
      <c r="A25" s="3" t="s">
        <v>17</v>
      </c>
      <c r="F25" s="236" t="s">
        <v>18</v>
      </c>
      <c r="G25" s="236"/>
      <c r="H25" s="236"/>
      <c r="I25" s="237"/>
      <c r="J25" s="97"/>
      <c r="K25" s="98"/>
      <c r="L25" s="98"/>
      <c r="M25" s="98"/>
      <c r="N25" s="98"/>
      <c r="O25" s="98"/>
      <c r="P25" s="98"/>
      <c r="Q25" s="99"/>
      <c r="R25" s="32" t="s">
        <v>28</v>
      </c>
      <c r="S25" s="137" t="str">
        <f>IF(R24="","",ROUNDDOWN(1-(R24/J24),3))</f>
        <v/>
      </c>
      <c r="T25" s="137"/>
      <c r="U25" s="137"/>
      <c r="V25" s="137"/>
      <c r="W25" s="137"/>
      <c r="X25" s="137"/>
      <c r="Y25" s="33" t="s">
        <v>19</v>
      </c>
      <c r="AD25" s="115"/>
      <c r="AE25" s="116"/>
      <c r="AF25" s="117"/>
      <c r="BB25" t="s">
        <v>47</v>
      </c>
      <c r="BC25" t="e">
        <f>IF(BC24&gt;=BD28,1,IF(BC24&gt;=BD29,2,IF(BC24&gt;=BD30,3,IF(BC24&gt;=BD31,4,IF(BC24&gt;=BD32,5,IF(BC24&gt;=BD33,6,IF(BC24&gt;=BD34,7,8)))))))</f>
        <v>#VALUE!</v>
      </c>
      <c r="BE25" t="b">
        <f>IF(BC23&gt;=18,VLOOKUP(BC25,BB28:$BE$35,4,FALSE))</f>
        <v>0</v>
      </c>
    </row>
    <row r="26" spans="1:57" ht="23.25" customHeight="1" x14ac:dyDescent="0.2">
      <c r="A26" s="51"/>
      <c r="B26" s="86" t="s">
        <v>14</v>
      </c>
      <c r="C26" s="86"/>
      <c r="D26" s="86"/>
      <c r="E26" s="86"/>
      <c r="F26" s="86"/>
      <c r="G26" s="86"/>
      <c r="H26" s="86"/>
      <c r="I26" s="87"/>
      <c r="J26" s="100" t="str">
        <f>IF(SUM(J20,J21:Q23)=0,"",SUM(J20,J21:Q23))</f>
        <v/>
      </c>
      <c r="K26" s="101"/>
      <c r="L26" s="101"/>
      <c r="M26" s="101"/>
      <c r="N26" s="101"/>
      <c r="O26" s="101"/>
      <c r="P26" s="101"/>
      <c r="Q26" s="102"/>
      <c r="R26" s="100" t="str">
        <f>IF(SUM(R20,R21:Y23)=0,"",SUM(R20,R21:Y23))</f>
        <v/>
      </c>
      <c r="S26" s="101"/>
      <c r="T26" s="101"/>
      <c r="U26" s="101"/>
      <c r="V26" s="101"/>
      <c r="W26" s="101"/>
      <c r="X26" s="101"/>
      <c r="Y26" s="138"/>
      <c r="BB26" t="s">
        <v>48</v>
      </c>
      <c r="BC26" t="e">
        <f>IF(BC24&gt;=BD36,7,IF(BC24&gt;=BD37,8,9))</f>
        <v>#VALUE!</v>
      </c>
    </row>
    <row r="27" spans="1:57" ht="23.25" customHeight="1" thickBot="1" x14ac:dyDescent="0.25">
      <c r="A27" s="51"/>
      <c r="B27" s="148" t="s">
        <v>18</v>
      </c>
      <c r="C27" s="148"/>
      <c r="D27" s="148"/>
      <c r="E27" s="148"/>
      <c r="F27" s="148"/>
      <c r="G27" s="148"/>
      <c r="H27" s="148"/>
      <c r="I27" s="149"/>
      <c r="J27" s="103"/>
      <c r="K27" s="104"/>
      <c r="L27" s="104"/>
      <c r="M27" s="104"/>
      <c r="N27" s="104"/>
      <c r="O27" s="104"/>
      <c r="P27" s="104"/>
      <c r="Q27" s="105"/>
      <c r="R27" s="34" t="s">
        <v>28</v>
      </c>
      <c r="S27" s="139" t="str">
        <f>IF(R26="","",ROUNDDOWN(1-(R26/J26),3))</f>
        <v/>
      </c>
      <c r="T27" s="139"/>
      <c r="U27" s="139"/>
      <c r="V27" s="139"/>
      <c r="W27" s="139"/>
      <c r="X27" s="139"/>
      <c r="Y27" s="35" t="s">
        <v>19</v>
      </c>
      <c r="AQ27" s="5" t="s">
        <v>29</v>
      </c>
      <c r="AR27" s="5" t="s">
        <v>30</v>
      </c>
      <c r="AS27" s="5" t="s">
        <v>31</v>
      </c>
      <c r="AT27" s="5" t="s">
        <v>46</v>
      </c>
      <c r="BB27" s="5" t="s">
        <v>29</v>
      </c>
      <c r="BC27" s="5" t="s">
        <v>30</v>
      </c>
      <c r="BD27" s="5" t="s">
        <v>31</v>
      </c>
      <c r="BE27" s="5" t="s">
        <v>46</v>
      </c>
    </row>
    <row r="28" spans="1:57" ht="23.25" customHeight="1" x14ac:dyDescent="0.2">
      <c r="A28" s="141"/>
      <c r="B28" s="44" t="s">
        <v>20</v>
      </c>
      <c r="C28" s="44"/>
      <c r="D28" s="44"/>
      <c r="E28" s="44"/>
      <c r="F28" s="44"/>
      <c r="G28" s="44"/>
      <c r="H28" s="44"/>
      <c r="I28" s="45"/>
      <c r="J28" s="106"/>
      <c r="K28" s="107"/>
      <c r="L28" s="107"/>
      <c r="M28" s="107"/>
      <c r="N28" s="107"/>
      <c r="O28" s="107"/>
      <c r="P28" s="107"/>
      <c r="Q28" s="108"/>
      <c r="R28" s="106"/>
      <c r="S28" s="107"/>
      <c r="T28" s="107"/>
      <c r="U28" s="107"/>
      <c r="V28" s="107"/>
      <c r="W28" s="107"/>
      <c r="X28" s="107"/>
      <c r="Y28" s="140"/>
      <c r="AQ28" s="6">
        <v>1</v>
      </c>
      <c r="AR28" s="6" t="s">
        <v>32</v>
      </c>
      <c r="AS28" s="6" t="s">
        <v>33</v>
      </c>
      <c r="AT28" s="8">
        <v>1200</v>
      </c>
      <c r="BB28" s="6">
        <v>1</v>
      </c>
      <c r="BC28" s="6" t="s">
        <v>32</v>
      </c>
      <c r="BD28" s="6">
        <v>10000</v>
      </c>
      <c r="BE28" s="8">
        <v>1200</v>
      </c>
    </row>
    <row r="29" spans="1:57" ht="23.25" customHeight="1" thickBot="1" x14ac:dyDescent="0.25">
      <c r="A29" s="142"/>
      <c r="B29" s="25" t="s">
        <v>21</v>
      </c>
      <c r="C29" s="25"/>
      <c r="D29" s="25"/>
      <c r="E29" s="25"/>
      <c r="F29" s="25"/>
      <c r="G29" s="25"/>
      <c r="H29" s="25"/>
      <c r="I29" s="26"/>
      <c r="J29" s="82"/>
      <c r="K29" s="83"/>
      <c r="L29" s="83"/>
      <c r="M29" s="83"/>
      <c r="N29" s="83"/>
      <c r="O29" s="83"/>
      <c r="P29" s="83"/>
      <c r="Q29" s="95"/>
      <c r="R29" s="82"/>
      <c r="S29" s="83"/>
      <c r="T29" s="83"/>
      <c r="U29" s="83"/>
      <c r="V29" s="83"/>
      <c r="W29" s="83"/>
      <c r="X29" s="83"/>
      <c r="Y29" s="84"/>
      <c r="AQ29" s="6">
        <v>2</v>
      </c>
      <c r="AR29" s="6" t="s">
        <v>34</v>
      </c>
      <c r="AS29" s="6" t="s">
        <v>35</v>
      </c>
      <c r="AT29" s="8">
        <v>1080</v>
      </c>
      <c r="BB29" s="6">
        <v>2</v>
      </c>
      <c r="BC29" s="6" t="s">
        <v>34</v>
      </c>
      <c r="BD29" s="6">
        <v>7500</v>
      </c>
      <c r="BE29" s="8">
        <v>1080</v>
      </c>
    </row>
    <row r="30" spans="1:57" ht="23.25" customHeight="1" thickBot="1" x14ac:dyDescent="0.25">
      <c r="A30" s="142"/>
      <c r="B30" s="238" t="s">
        <v>67</v>
      </c>
      <c r="C30" s="239"/>
      <c r="D30" s="239"/>
      <c r="E30" s="240"/>
      <c r="F30" s="240"/>
      <c r="G30" s="240"/>
      <c r="H30" s="240"/>
      <c r="I30" s="19" t="s">
        <v>19</v>
      </c>
      <c r="J30" s="39"/>
      <c r="K30" s="38"/>
      <c r="L30" s="83"/>
      <c r="M30" s="83"/>
      <c r="N30" s="83"/>
      <c r="O30" s="83"/>
      <c r="P30" s="154" t="str">
        <f>IF($AD$30=1,"※消費税課税対象外","")</f>
        <v/>
      </c>
      <c r="Q30" s="155"/>
      <c r="R30" s="39"/>
      <c r="S30" s="40"/>
      <c r="T30" s="83"/>
      <c r="U30" s="83"/>
      <c r="V30" s="83"/>
      <c r="W30" s="83"/>
      <c r="X30" s="154"/>
      <c r="Y30" s="155"/>
      <c r="AD30" s="112"/>
      <c r="AE30" s="113"/>
      <c r="AF30" s="114"/>
      <c r="AQ30" s="6">
        <v>3</v>
      </c>
      <c r="AR30" s="6" t="s">
        <v>34</v>
      </c>
      <c r="AS30" s="6" t="s">
        <v>36</v>
      </c>
      <c r="AT30" s="7">
        <v>960</v>
      </c>
      <c r="BB30" s="6">
        <v>3</v>
      </c>
      <c r="BC30" s="6" t="s">
        <v>34</v>
      </c>
      <c r="BD30" s="6">
        <v>6000</v>
      </c>
      <c r="BE30" s="7">
        <v>960</v>
      </c>
    </row>
    <row r="31" spans="1:57" ht="23.25" customHeight="1" thickBot="1" x14ac:dyDescent="0.25">
      <c r="A31" s="51"/>
      <c r="B31" s="150" t="s">
        <v>22</v>
      </c>
      <c r="C31" s="150"/>
      <c r="D31" s="150"/>
      <c r="E31" s="150"/>
      <c r="F31" s="150"/>
      <c r="G31" s="150"/>
      <c r="H31" s="150"/>
      <c r="I31" s="151"/>
      <c r="J31" s="54" t="str">
        <f>IF(SUM(J28:Q30)=0,"",SUM(J28:Q30))</f>
        <v/>
      </c>
      <c r="K31" s="55"/>
      <c r="L31" s="55"/>
      <c r="M31" s="55"/>
      <c r="N31" s="55"/>
      <c r="O31" s="55"/>
      <c r="P31" s="55"/>
      <c r="Q31" s="109"/>
      <c r="R31" s="54" t="str">
        <f t="shared" ref="R31" si="0">IF(SUM(R28:U30)=0,"",SUM(R28:U30))</f>
        <v/>
      </c>
      <c r="S31" s="55"/>
      <c r="T31" s="55"/>
      <c r="U31" s="55"/>
      <c r="V31" s="55"/>
      <c r="W31" s="55"/>
      <c r="X31" s="55"/>
      <c r="Y31" s="56"/>
      <c r="AQ31" s="6">
        <v>4</v>
      </c>
      <c r="AR31" s="6" t="s">
        <v>34</v>
      </c>
      <c r="AS31" s="6" t="s">
        <v>37</v>
      </c>
      <c r="AT31" s="7">
        <v>800</v>
      </c>
      <c r="BB31" s="6">
        <v>4</v>
      </c>
      <c r="BC31" s="6" t="s">
        <v>34</v>
      </c>
      <c r="BD31" s="6">
        <v>4000</v>
      </c>
      <c r="BE31" s="7">
        <v>800</v>
      </c>
    </row>
    <row r="32" spans="1:57" ht="23.25" customHeight="1" x14ac:dyDescent="0.2">
      <c r="A32" s="50" t="s">
        <v>23</v>
      </c>
      <c r="B32" s="47"/>
      <c r="C32" s="47"/>
      <c r="D32" s="47"/>
      <c r="E32" s="47"/>
      <c r="F32" s="47"/>
      <c r="G32" s="47"/>
      <c r="H32" s="157" t="s">
        <v>13</v>
      </c>
      <c r="I32" s="158"/>
      <c r="J32" s="57" t="str">
        <f>IF(SUM(J24,J31)=0,"",IF($AD$30="",ROUNDDOWN(SUM(J24,J31)*10%,0),ROUNDDOWN(SUM(J24,(J31-L30))*10%,0)))</f>
        <v/>
      </c>
      <c r="K32" s="58"/>
      <c r="L32" s="58"/>
      <c r="M32" s="58"/>
      <c r="N32" s="58"/>
      <c r="O32" s="58"/>
      <c r="P32" s="58"/>
      <c r="Q32" s="74"/>
      <c r="R32" s="57" t="str">
        <f>IF(SUM(R24,R31)=0,"",IF($AD$30="",ROUNDDOWN(SUM(R24,R31)*10%,0),ROUNDDOWN(SUM(R24,(R31-T30))*10%,0)))</f>
        <v/>
      </c>
      <c r="S32" s="58"/>
      <c r="T32" s="58"/>
      <c r="U32" s="58"/>
      <c r="V32" s="58"/>
      <c r="W32" s="58"/>
      <c r="X32" s="58"/>
      <c r="Y32" s="59"/>
      <c r="AQ32" s="6">
        <v>5</v>
      </c>
      <c r="AR32" s="6" t="s">
        <v>34</v>
      </c>
      <c r="AS32" s="6" t="s">
        <v>38</v>
      </c>
      <c r="AT32" s="7">
        <v>640</v>
      </c>
      <c r="BB32" s="6">
        <v>5</v>
      </c>
      <c r="BC32" s="6" t="s">
        <v>34</v>
      </c>
      <c r="BD32" s="6">
        <v>3000</v>
      </c>
      <c r="BE32" s="7">
        <v>640</v>
      </c>
    </row>
    <row r="33" spans="1:57" ht="23.25" customHeight="1" thickBot="1" x14ac:dyDescent="0.25">
      <c r="A33" s="51"/>
      <c r="B33" s="148" t="s">
        <v>14</v>
      </c>
      <c r="C33" s="148"/>
      <c r="D33" s="148"/>
      <c r="E33" s="148"/>
      <c r="F33" s="148"/>
      <c r="G33" s="148"/>
      <c r="H33" s="148"/>
      <c r="I33" s="149"/>
      <c r="J33" s="60" t="str">
        <f>IF(SUM(J26,J31)=0,"",IF($AD$30="",ROUNDDOWN(SUM(J26,J31)*10%,0),ROUNDDOWN(SUM(J26,(J31-L30))*10%,0)))</f>
        <v/>
      </c>
      <c r="K33" s="61"/>
      <c r="L33" s="61"/>
      <c r="M33" s="61"/>
      <c r="N33" s="61"/>
      <c r="O33" s="61"/>
      <c r="P33" s="61"/>
      <c r="Q33" s="110"/>
      <c r="R33" s="60" t="str">
        <f>IF(SUM(R26,R31)=0,"",IF($AD$30="",ROUNDDOWN(SUM(R26,R31)*10%,0),ROUNDDOWN(SUM(R26,(R31-T30))*10%,0)))</f>
        <v/>
      </c>
      <c r="S33" s="61"/>
      <c r="T33" s="61"/>
      <c r="U33" s="61"/>
      <c r="V33" s="61"/>
      <c r="W33" s="61"/>
      <c r="X33" s="61"/>
      <c r="Y33" s="62"/>
      <c r="AQ33" s="6">
        <v>6</v>
      </c>
      <c r="AR33" s="6" t="s">
        <v>34</v>
      </c>
      <c r="AS33" s="6" t="s">
        <v>39</v>
      </c>
      <c r="AT33" s="7">
        <v>560</v>
      </c>
      <c r="BB33" s="6">
        <v>6</v>
      </c>
      <c r="BC33" s="6" t="s">
        <v>34</v>
      </c>
      <c r="BD33" s="6">
        <v>2500</v>
      </c>
      <c r="BE33" s="7">
        <v>560</v>
      </c>
    </row>
    <row r="34" spans="1:57" ht="23.25" customHeight="1" thickBot="1" x14ac:dyDescent="0.25">
      <c r="A34" s="241" t="s">
        <v>24</v>
      </c>
      <c r="B34" s="242"/>
      <c r="C34" s="242"/>
      <c r="D34" s="242"/>
      <c r="E34" s="242"/>
      <c r="F34" s="48"/>
      <c r="G34" s="22" t="str">
        <f>IF(J24="","",BB24)</f>
        <v/>
      </c>
      <c r="H34" s="159" t="s">
        <v>25</v>
      </c>
      <c r="I34" s="160"/>
      <c r="J34" s="63" t="str">
        <f>IF(J24="","",VLOOKUP($G$34,$AQ$28:$AT$38,4,FALSE))</f>
        <v/>
      </c>
      <c r="K34" s="64"/>
      <c r="L34" s="64"/>
      <c r="M34" s="64"/>
      <c r="N34" s="64"/>
      <c r="O34" s="64"/>
      <c r="P34" s="64"/>
      <c r="Q34" s="111"/>
      <c r="R34" s="63" t="str">
        <f>IF(R24="","",IF(AND($AD$15=1,S25&gt;=20%),J34/2,IF(AND($AD$15=2,S25&gt;=50%),J34/2,J34)))</f>
        <v/>
      </c>
      <c r="S34" s="64"/>
      <c r="T34" s="64"/>
      <c r="U34" s="64"/>
      <c r="V34" s="64"/>
      <c r="W34" s="64"/>
      <c r="X34" s="64"/>
      <c r="Y34" s="65"/>
      <c r="AQ34" s="6">
        <v>7</v>
      </c>
      <c r="AR34" s="6" t="s">
        <v>34</v>
      </c>
      <c r="AS34" s="6" t="s">
        <v>40</v>
      </c>
      <c r="AT34" s="7">
        <v>480</v>
      </c>
      <c r="BB34" s="6">
        <v>7</v>
      </c>
      <c r="BC34" s="6" t="s">
        <v>34</v>
      </c>
      <c r="BD34" s="6">
        <v>2000</v>
      </c>
      <c r="BE34" s="7">
        <v>480</v>
      </c>
    </row>
    <row r="35" spans="1:57" ht="23.25" customHeight="1" x14ac:dyDescent="0.2">
      <c r="A35" s="50" t="s">
        <v>26</v>
      </c>
      <c r="B35" s="47"/>
      <c r="C35" s="47"/>
      <c r="D35" s="47"/>
      <c r="E35" s="47"/>
      <c r="F35" s="47"/>
      <c r="G35" s="47"/>
      <c r="H35" s="157" t="s">
        <v>13</v>
      </c>
      <c r="I35" s="158"/>
      <c r="J35" s="57" t="str">
        <f>IF(J34="","",SUM(J24,J31,J32,J34))</f>
        <v/>
      </c>
      <c r="K35" s="58"/>
      <c r="L35" s="58"/>
      <c r="M35" s="58"/>
      <c r="N35" s="58"/>
      <c r="O35" s="58"/>
      <c r="P35" s="58"/>
      <c r="Q35" s="74"/>
      <c r="R35" s="57" t="str">
        <f>IF(R34="","",SUM(R24,R31,R32,R34))</f>
        <v/>
      </c>
      <c r="S35" s="58"/>
      <c r="T35" s="58"/>
      <c r="U35" s="58"/>
      <c r="V35" s="58"/>
      <c r="W35" s="58"/>
      <c r="X35" s="58"/>
      <c r="Y35" s="59"/>
      <c r="AQ35" s="6">
        <v>8</v>
      </c>
      <c r="AR35" s="6" t="s">
        <v>34</v>
      </c>
      <c r="AS35" s="6" t="s">
        <v>41</v>
      </c>
      <c r="AT35" s="7">
        <v>320</v>
      </c>
      <c r="BB35" s="6">
        <v>8</v>
      </c>
      <c r="BC35" s="6" t="s">
        <v>34</v>
      </c>
      <c r="BD35" s="6">
        <v>0</v>
      </c>
      <c r="BE35" s="7">
        <v>320</v>
      </c>
    </row>
    <row r="36" spans="1:57" ht="23.25" customHeight="1" x14ac:dyDescent="0.2">
      <c r="A36" s="49"/>
      <c r="B36" s="152" t="s">
        <v>14</v>
      </c>
      <c r="C36" s="152"/>
      <c r="D36" s="152"/>
      <c r="E36" s="152"/>
      <c r="F36" s="152"/>
      <c r="G36" s="152"/>
      <c r="H36" s="152"/>
      <c r="I36" s="153"/>
      <c r="J36" s="66" t="str">
        <f>IF(J34="","",SUM(J26,J31,J33,J34))</f>
        <v/>
      </c>
      <c r="K36" s="67"/>
      <c r="L36" s="67"/>
      <c r="M36" s="67"/>
      <c r="N36" s="67"/>
      <c r="O36" s="67"/>
      <c r="P36" s="67"/>
      <c r="Q36" s="75"/>
      <c r="R36" s="66" t="str">
        <f>IF(R34="","",SUM(R26,R31,R33,R34))</f>
        <v/>
      </c>
      <c r="S36" s="67"/>
      <c r="T36" s="67"/>
      <c r="U36" s="67"/>
      <c r="V36" s="67"/>
      <c r="W36" s="67"/>
      <c r="X36" s="67"/>
      <c r="Y36" s="68"/>
      <c r="AQ36" s="6">
        <v>7</v>
      </c>
      <c r="AR36" s="6" t="s">
        <v>42</v>
      </c>
      <c r="AS36" s="6" t="s">
        <v>43</v>
      </c>
      <c r="AT36" s="7">
        <v>480</v>
      </c>
      <c r="BB36" s="6">
        <v>7</v>
      </c>
      <c r="BC36" s="6" t="s">
        <v>42</v>
      </c>
      <c r="BD36" s="6">
        <v>2000</v>
      </c>
      <c r="BE36" s="7">
        <v>480</v>
      </c>
    </row>
    <row r="37" spans="1:57" ht="28.5" customHeight="1" x14ac:dyDescent="0.2">
      <c r="A37" s="91" t="s">
        <v>60</v>
      </c>
      <c r="B37" s="147" t="s">
        <v>59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AQ37" s="6">
        <v>8</v>
      </c>
      <c r="AR37" s="6" t="s">
        <v>34</v>
      </c>
      <c r="AS37" s="6" t="s">
        <v>44</v>
      </c>
      <c r="AT37" s="7">
        <v>320</v>
      </c>
      <c r="BB37" s="6">
        <v>8</v>
      </c>
      <c r="BC37" s="6" t="s">
        <v>34</v>
      </c>
      <c r="BD37" s="6">
        <v>1500</v>
      </c>
      <c r="BE37" s="7">
        <v>320</v>
      </c>
    </row>
    <row r="38" spans="1:57" ht="28.5" customHeight="1" x14ac:dyDescent="0.2">
      <c r="A38" s="92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AQ38" s="6">
        <v>9</v>
      </c>
      <c r="AR38" s="6" t="s">
        <v>34</v>
      </c>
      <c r="AS38" s="6" t="s">
        <v>45</v>
      </c>
      <c r="AT38" s="7">
        <v>240</v>
      </c>
      <c r="BB38" s="6">
        <v>9</v>
      </c>
      <c r="BC38" s="6" t="s">
        <v>34</v>
      </c>
      <c r="BD38" s="6">
        <v>0</v>
      </c>
      <c r="BE38" s="7">
        <v>240</v>
      </c>
    </row>
  </sheetData>
  <sheetProtection algorithmName="SHA-512" hashValue="39cWNrK+YcYyG7K0YLcbVaFwl5rRvlAmAq5eCJMbQzfnxNJB8ps87PyhABYZjfhQ+Qit1wTosQODD/t/FHzNYw==" saltValue="c0rtRLIsb3SJjTbzN2tSEQ==" spinCount="100000" sheet="1" objects="1" scenarios="1"/>
  <mergeCells count="86">
    <mergeCell ref="A28:A30"/>
    <mergeCell ref="J36:Q36"/>
    <mergeCell ref="R36:Y36"/>
    <mergeCell ref="A37:A38"/>
    <mergeCell ref="B37:Y38"/>
    <mergeCell ref="H34:I34"/>
    <mergeCell ref="J34:Q34"/>
    <mergeCell ref="R34:Y34"/>
    <mergeCell ref="H35:I35"/>
    <mergeCell ref="J35:Q35"/>
    <mergeCell ref="R35:Y35"/>
    <mergeCell ref="A34:E34"/>
    <mergeCell ref="B36:I36"/>
    <mergeCell ref="J32:Q32"/>
    <mergeCell ref="R32:Y32"/>
    <mergeCell ref="B33:I33"/>
    <mergeCell ref="J33:Q33"/>
    <mergeCell ref="R33:Y33"/>
    <mergeCell ref="H32:I32"/>
    <mergeCell ref="B31:I31"/>
    <mergeCell ref="J31:Q31"/>
    <mergeCell ref="R31:Y31"/>
    <mergeCell ref="J28:Q28"/>
    <mergeCell ref="R28:Y28"/>
    <mergeCell ref="J29:Q29"/>
    <mergeCell ref="R29:Y29"/>
    <mergeCell ref="E30:H30"/>
    <mergeCell ref="L30:O30"/>
    <mergeCell ref="AD25:AF25"/>
    <mergeCell ref="B26:I26"/>
    <mergeCell ref="J26:Q26"/>
    <mergeCell ref="R26:Y26"/>
    <mergeCell ref="B27:I27"/>
    <mergeCell ref="J27:Q27"/>
    <mergeCell ref="S27:X27"/>
    <mergeCell ref="B30:D30"/>
    <mergeCell ref="P30:Q30"/>
    <mergeCell ref="T30:W30"/>
    <mergeCell ref="X30:Y30"/>
    <mergeCell ref="AD30:AF30"/>
    <mergeCell ref="J24:Q24"/>
    <mergeCell ref="R24:Y24"/>
    <mergeCell ref="F25:I25"/>
    <mergeCell ref="J25:Q25"/>
    <mergeCell ref="S25:X25"/>
    <mergeCell ref="H24:I24"/>
    <mergeCell ref="B23:D23"/>
    <mergeCell ref="J22:Q22"/>
    <mergeCell ref="R22:Y22"/>
    <mergeCell ref="E23:H23"/>
    <mergeCell ref="J23:Q23"/>
    <mergeCell ref="R23:Y23"/>
    <mergeCell ref="F20:I20"/>
    <mergeCell ref="J20:Q20"/>
    <mergeCell ref="R20:Y20"/>
    <mergeCell ref="J21:Q21"/>
    <mergeCell ref="R21:Y21"/>
    <mergeCell ref="AD15:AF15"/>
    <mergeCell ref="J18:Q18"/>
    <mergeCell ref="R18:Y18"/>
    <mergeCell ref="H19:I19"/>
    <mergeCell ref="J19:Q19"/>
    <mergeCell ref="R19:Y19"/>
    <mergeCell ref="A18:I18"/>
    <mergeCell ref="A16:D17"/>
    <mergeCell ref="E16:F16"/>
    <mergeCell ref="E17:F17"/>
    <mergeCell ref="B13:C13"/>
    <mergeCell ref="D13:O13"/>
    <mergeCell ref="B14:C14"/>
    <mergeCell ref="D14:O14"/>
    <mergeCell ref="P14:Y14"/>
    <mergeCell ref="A10:Y10"/>
    <mergeCell ref="A11:D11"/>
    <mergeCell ref="E11:Y11"/>
    <mergeCell ref="A12:D12"/>
    <mergeCell ref="E12:F12"/>
    <mergeCell ref="L12:N12"/>
    <mergeCell ref="A3:Y3"/>
    <mergeCell ref="J4:M9"/>
    <mergeCell ref="N4:O6"/>
    <mergeCell ref="P4:Y6"/>
    <mergeCell ref="A5:B5"/>
    <mergeCell ref="A7:B7"/>
    <mergeCell ref="N7:O9"/>
    <mergeCell ref="P7:Y9"/>
  </mergeCells>
  <phoneticPr fontId="1"/>
  <dataValidations count="1">
    <dataValidation imeMode="off" allowBlank="1" showInputMessage="1" showErrorMessage="1" sqref="R25:S25 S27 Y27 Y25 J31:J34 R19:R24 L30 J19:J29 R26:R29 R31:R34 T30" xr:uid="{E1137C75-134C-4E9B-A381-3470EB24CBD5}"/>
  </dataValidations>
  <pageMargins left="0.59055118110236227" right="0.59055118110236227" top="0.59055118110236227" bottom="0.59055118110236227" header="0.19685039370078741" footer="0.19685039370078741"/>
  <pageSetup paperSize="9" scale="98" orientation="portrait" blackAndWhite="1" r:id="rId1"/>
  <headerFooter>
    <oddFooter>&amp;R.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0D928-640A-4711-85BC-E37D6A85E0C0}">
  <sheetPr>
    <tabColor rgb="FFFF0000"/>
  </sheetPr>
  <dimension ref="A1:BE38"/>
  <sheetViews>
    <sheetView showGridLines="0" view="pageBreakPreview" zoomScaleNormal="100" zoomScaleSheetLayoutView="100" workbookViewId="0">
      <selection activeCell="R16" sqref="R16"/>
    </sheetView>
  </sheetViews>
  <sheetFormatPr defaultColWidth="3.3984375" defaultRowHeight="16.5" customHeight="1" x14ac:dyDescent="0.2"/>
  <cols>
    <col min="1" max="1" width="3.3984375" customWidth="1"/>
    <col min="2" max="2" width="2.3984375" customWidth="1"/>
    <col min="3" max="3" width="4.19921875" customWidth="1"/>
    <col min="4" max="4" width="4.296875" customWidth="1"/>
    <col min="25" max="25" width="3.8984375" customWidth="1"/>
    <col min="33" max="33" width="5.5" bestFit="1" customWidth="1"/>
    <col min="43" max="43" width="3.09765625" customWidth="1"/>
    <col min="44" max="44" width="13" customWidth="1"/>
    <col min="45" max="45" width="23.8984375" customWidth="1"/>
    <col min="46" max="46" width="11.5" customWidth="1"/>
    <col min="55" max="55" width="17" customWidth="1"/>
    <col min="56" max="56" width="26.19921875" customWidth="1"/>
    <col min="57" max="57" width="12" customWidth="1"/>
  </cols>
  <sheetData>
    <row r="1" spans="1:55" ht="16.5" customHeight="1" x14ac:dyDescent="0.2">
      <c r="A1" t="s">
        <v>62</v>
      </c>
    </row>
    <row r="3" spans="1:55" ht="19.5" customHeight="1" x14ac:dyDescent="0.2">
      <c r="A3" s="143" t="s">
        <v>55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1:55" ht="24" customHeight="1" x14ac:dyDescent="0.2">
      <c r="A4" s="1"/>
      <c r="B4" s="2"/>
      <c r="C4" s="2"/>
      <c r="D4" s="2"/>
      <c r="E4" s="2"/>
      <c r="F4" s="2"/>
      <c r="G4" s="2"/>
      <c r="H4" s="2"/>
      <c r="I4" s="2"/>
      <c r="J4" s="69" t="s">
        <v>56</v>
      </c>
      <c r="K4" s="69"/>
      <c r="L4" s="69"/>
      <c r="M4" s="69"/>
      <c r="N4" s="70" t="s">
        <v>1</v>
      </c>
      <c r="O4" s="70"/>
      <c r="P4" s="227" t="s">
        <v>50</v>
      </c>
      <c r="Q4" s="227"/>
      <c r="R4" s="227"/>
      <c r="S4" s="227"/>
      <c r="T4" s="227"/>
      <c r="U4" s="227"/>
      <c r="V4" s="227"/>
      <c r="W4" s="227"/>
      <c r="X4" s="227"/>
      <c r="Y4" s="227"/>
    </row>
    <row r="5" spans="1:55" ht="24" customHeight="1" x14ac:dyDescent="0.2">
      <c r="A5" s="228" t="s">
        <v>49</v>
      </c>
      <c r="B5" s="229"/>
      <c r="C5" t="s">
        <v>0</v>
      </c>
      <c r="J5" s="69"/>
      <c r="K5" s="69"/>
      <c r="L5" s="69"/>
      <c r="M5" s="69"/>
      <c r="N5" s="70"/>
      <c r="O5" s="70"/>
      <c r="P5" s="227"/>
      <c r="Q5" s="227"/>
      <c r="R5" s="227"/>
      <c r="S5" s="227"/>
      <c r="T5" s="227"/>
      <c r="U5" s="227"/>
      <c r="V5" s="227"/>
      <c r="W5" s="227"/>
      <c r="X5" s="227"/>
      <c r="Y5" s="227"/>
    </row>
    <row r="6" spans="1:55" ht="24" customHeight="1" x14ac:dyDescent="0.2">
      <c r="A6" s="3"/>
      <c r="J6" s="69"/>
      <c r="K6" s="69"/>
      <c r="L6" s="69"/>
      <c r="M6" s="69"/>
      <c r="N6" s="70"/>
      <c r="O6" s="70"/>
      <c r="P6" s="227"/>
      <c r="Q6" s="227"/>
      <c r="R6" s="227"/>
      <c r="S6" s="227"/>
      <c r="T6" s="227"/>
      <c r="U6" s="227"/>
      <c r="V6" s="227"/>
      <c r="W6" s="227"/>
      <c r="X6" s="227"/>
      <c r="Y6" s="227"/>
      <c r="AA6" s="4" t="str">
        <f>IF(A5="","👈　県税・総務事務所名が記載されていません。","")</f>
        <v/>
      </c>
    </row>
    <row r="7" spans="1:55" ht="24" customHeight="1" x14ac:dyDescent="0.2">
      <c r="A7" s="121" t="s">
        <v>6</v>
      </c>
      <c r="B7" s="122"/>
      <c r="C7" s="27">
        <v>3</v>
      </c>
      <c r="D7" t="s">
        <v>3</v>
      </c>
      <c r="E7" s="27">
        <v>4</v>
      </c>
      <c r="F7" t="s">
        <v>4</v>
      </c>
      <c r="G7" s="27">
        <v>5</v>
      </c>
      <c r="H7" t="s">
        <v>5</v>
      </c>
      <c r="J7" s="69"/>
      <c r="K7" s="69"/>
      <c r="L7" s="69"/>
      <c r="M7" s="69"/>
      <c r="N7" s="70" t="s">
        <v>2</v>
      </c>
      <c r="O7" s="70"/>
      <c r="P7" s="227" t="s">
        <v>51</v>
      </c>
      <c r="Q7" s="227"/>
      <c r="R7" s="227"/>
      <c r="S7" s="227"/>
      <c r="T7" s="227"/>
      <c r="U7" s="227"/>
      <c r="V7" s="227"/>
      <c r="W7" s="227"/>
      <c r="X7" s="227"/>
      <c r="Y7" s="227"/>
      <c r="AA7" s="4" t="str">
        <f>IF(P4="","👈　所在地が記載されていません。","")</f>
        <v/>
      </c>
    </row>
    <row r="8" spans="1:55" ht="24" customHeight="1" x14ac:dyDescent="0.2">
      <c r="A8" s="3"/>
      <c r="J8" s="69"/>
      <c r="K8" s="69"/>
      <c r="L8" s="69"/>
      <c r="M8" s="69"/>
      <c r="N8" s="70"/>
      <c r="O8" s="70"/>
      <c r="P8" s="227"/>
      <c r="Q8" s="227"/>
      <c r="R8" s="227"/>
      <c r="S8" s="227"/>
      <c r="T8" s="227"/>
      <c r="U8" s="227"/>
      <c r="V8" s="227"/>
      <c r="W8" s="227"/>
      <c r="X8" s="227"/>
      <c r="Y8" s="227"/>
      <c r="AA8" s="4" t="str">
        <f>IF(AND(C7="",E7="",G7=""),"👈　日付が記載されていません。","")</f>
        <v/>
      </c>
    </row>
    <row r="9" spans="1:55" ht="24" customHeight="1" x14ac:dyDescent="0.2">
      <c r="A9" s="3"/>
      <c r="J9" s="123"/>
      <c r="K9" s="123"/>
      <c r="L9" s="123"/>
      <c r="M9" s="123"/>
      <c r="N9" s="124"/>
      <c r="O9" s="124"/>
      <c r="P9" s="230"/>
      <c r="Q9" s="230"/>
      <c r="R9" s="230"/>
      <c r="S9" s="230"/>
      <c r="T9" s="230"/>
      <c r="U9" s="230"/>
      <c r="V9" s="230"/>
      <c r="W9" s="230"/>
      <c r="X9" s="230"/>
      <c r="Y9" s="230"/>
      <c r="AA9" s="4" t="str">
        <f>IF(P7="","👈　名称が記載されていません。","")</f>
        <v/>
      </c>
    </row>
    <row r="10" spans="1:55" ht="32.25" customHeight="1" x14ac:dyDescent="0.2">
      <c r="A10" s="128" t="s">
        <v>70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30"/>
    </row>
    <row r="11" spans="1:55" ht="24.75" customHeight="1" x14ac:dyDescent="0.2">
      <c r="A11" s="69" t="s">
        <v>65</v>
      </c>
      <c r="B11" s="69"/>
      <c r="C11" s="69"/>
      <c r="D11" s="69"/>
      <c r="E11" s="224" t="s">
        <v>64</v>
      </c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6"/>
    </row>
    <row r="12" spans="1:55" ht="24.6" customHeight="1" x14ac:dyDescent="0.2">
      <c r="A12" s="69" t="s">
        <v>63</v>
      </c>
      <c r="B12" s="70"/>
      <c r="C12" s="70"/>
      <c r="D12" s="70"/>
      <c r="E12" s="125" t="s">
        <v>6</v>
      </c>
      <c r="F12" s="126"/>
      <c r="G12" s="28">
        <v>3</v>
      </c>
      <c r="H12" s="25" t="s">
        <v>3</v>
      </c>
      <c r="I12" s="28">
        <v>5</v>
      </c>
      <c r="J12" s="25" t="s">
        <v>4</v>
      </c>
      <c r="K12" s="28">
        <v>17</v>
      </c>
      <c r="L12" s="127" t="s">
        <v>7</v>
      </c>
      <c r="M12" s="127"/>
      <c r="N12" s="127"/>
      <c r="O12" s="28">
        <v>3</v>
      </c>
      <c r="P12" s="25" t="s">
        <v>3</v>
      </c>
      <c r="Q12" s="28">
        <v>5</v>
      </c>
      <c r="R12" s="25" t="s">
        <v>4</v>
      </c>
      <c r="S12" s="28">
        <v>20</v>
      </c>
      <c r="T12" s="25" t="s">
        <v>5</v>
      </c>
      <c r="U12" s="25"/>
      <c r="V12" s="25"/>
      <c r="W12" s="25"/>
      <c r="X12" s="25"/>
      <c r="Y12" s="26"/>
      <c r="AA12" s="4" t="str">
        <f>IF(AND(G12="",I12="",K12="",O12="",Q12="",S12=""),"👈　適用期間が記載されていません。","")</f>
        <v/>
      </c>
    </row>
    <row r="13" spans="1:55" ht="23.25" hidden="1" customHeight="1" x14ac:dyDescent="0.2">
      <c r="A13" s="52" t="s">
        <v>27</v>
      </c>
      <c r="B13" s="121" t="str">
        <f>IF(AD15=1,"①","１")</f>
        <v>①</v>
      </c>
      <c r="C13" s="122"/>
      <c r="D13" s="146" t="s">
        <v>9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Y13" s="23"/>
      <c r="AA13" s="12"/>
    </row>
    <row r="14" spans="1:55" ht="23.25" hidden="1" customHeight="1" x14ac:dyDescent="0.2">
      <c r="A14" s="53"/>
      <c r="B14" s="121" t="str">
        <f>IF(AD15=2,"②","２")</f>
        <v>２</v>
      </c>
      <c r="C14" s="122"/>
      <c r="D14" s="146" t="s">
        <v>8</v>
      </c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22" t="s">
        <v>10</v>
      </c>
      <c r="Q14" s="122"/>
      <c r="R14" s="122"/>
      <c r="S14" s="122"/>
      <c r="T14" s="122"/>
      <c r="U14" s="122"/>
      <c r="V14" s="122"/>
      <c r="W14" s="122"/>
      <c r="X14" s="122"/>
      <c r="Y14" s="156"/>
      <c r="AB14" s="12"/>
    </row>
    <row r="15" spans="1:55" ht="23.25" hidden="1" customHeight="1" x14ac:dyDescent="0.2">
      <c r="A15" s="53"/>
      <c r="B15" s="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  <c r="AD15" s="213">
        <v>1</v>
      </c>
      <c r="AE15" s="214"/>
      <c r="AF15" s="215"/>
      <c r="AG15" t="str">
        <f>IF(AD15="","",VLOOKUP(AD15,$BB$15:$BC$18,2,FALSE))</f>
        <v>年齢６５歳以上７０歳未満の者による利用</v>
      </c>
      <c r="BB15">
        <v>1</v>
      </c>
      <c r="BC15" t="s">
        <v>52</v>
      </c>
    </row>
    <row r="16" spans="1:55" ht="23.25" customHeight="1" x14ac:dyDescent="0.2">
      <c r="A16" s="243" t="s">
        <v>66</v>
      </c>
      <c r="B16" s="243"/>
      <c r="C16" s="243"/>
      <c r="D16" s="243"/>
      <c r="E16" s="70" t="s">
        <v>1</v>
      </c>
      <c r="F16" s="70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AD16" s="41"/>
      <c r="AE16" s="41"/>
      <c r="AF16" s="41"/>
    </row>
    <row r="17" spans="1:57" ht="36" customHeight="1" x14ac:dyDescent="0.2">
      <c r="A17" s="243"/>
      <c r="B17" s="243"/>
      <c r="C17" s="243"/>
      <c r="D17" s="243"/>
      <c r="E17" s="70" t="s">
        <v>2</v>
      </c>
      <c r="F17" s="70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AD17" s="41"/>
      <c r="AE17" s="41"/>
      <c r="AF17" s="41"/>
    </row>
    <row r="18" spans="1:57" ht="23.25" customHeight="1" x14ac:dyDescent="0.2">
      <c r="A18" s="231" t="s">
        <v>11</v>
      </c>
      <c r="B18" s="127"/>
      <c r="C18" s="127"/>
      <c r="D18" s="127"/>
      <c r="E18" s="127"/>
      <c r="F18" s="127"/>
      <c r="G18" s="127"/>
      <c r="H18" s="127"/>
      <c r="I18" s="232"/>
      <c r="J18" s="70" t="s">
        <v>57</v>
      </c>
      <c r="K18" s="70"/>
      <c r="L18" s="70"/>
      <c r="M18" s="70"/>
      <c r="N18" s="70"/>
      <c r="O18" s="70"/>
      <c r="P18" s="70"/>
      <c r="Q18" s="70"/>
      <c r="R18" s="70" t="s">
        <v>58</v>
      </c>
      <c r="S18" s="70"/>
      <c r="T18" s="70"/>
      <c r="U18" s="70"/>
      <c r="V18" s="70"/>
      <c r="W18" s="70"/>
      <c r="X18" s="70"/>
      <c r="Y18" s="85"/>
      <c r="BB18">
        <v>2</v>
      </c>
      <c r="BC18" t="s">
        <v>53</v>
      </c>
    </row>
    <row r="19" spans="1:57" ht="23.25" customHeight="1" x14ac:dyDescent="0.2">
      <c r="A19" s="52"/>
      <c r="B19" s="16" t="s">
        <v>12</v>
      </c>
      <c r="C19" s="16"/>
      <c r="D19" s="16"/>
      <c r="E19" s="16"/>
      <c r="F19" s="16"/>
      <c r="G19" s="16"/>
      <c r="H19" s="135" t="s">
        <v>13</v>
      </c>
      <c r="I19" s="136"/>
      <c r="J19" s="216">
        <v>4300</v>
      </c>
      <c r="K19" s="217"/>
      <c r="L19" s="217"/>
      <c r="M19" s="217"/>
      <c r="N19" s="217"/>
      <c r="O19" s="217"/>
      <c r="P19" s="217"/>
      <c r="Q19" s="218"/>
      <c r="R19" s="216">
        <v>0</v>
      </c>
      <c r="S19" s="217"/>
      <c r="T19" s="217"/>
      <c r="U19" s="217"/>
      <c r="V19" s="217"/>
      <c r="W19" s="217"/>
      <c r="X19" s="217"/>
      <c r="Y19" s="219"/>
    </row>
    <row r="20" spans="1:57" ht="23.25" customHeight="1" x14ac:dyDescent="0.2">
      <c r="A20" s="53"/>
      <c r="B20" s="43"/>
      <c r="C20" s="17"/>
      <c r="D20" s="17"/>
      <c r="E20" s="17"/>
      <c r="F20" s="133" t="s">
        <v>14</v>
      </c>
      <c r="G20" s="133"/>
      <c r="H20" s="133"/>
      <c r="I20" s="134"/>
      <c r="J20" s="220"/>
      <c r="K20" s="221"/>
      <c r="L20" s="221"/>
      <c r="M20" s="221"/>
      <c r="N20" s="221"/>
      <c r="O20" s="221"/>
      <c r="P20" s="221"/>
      <c r="Q20" s="222"/>
      <c r="R20" s="220"/>
      <c r="S20" s="221"/>
      <c r="T20" s="221"/>
      <c r="U20" s="221"/>
      <c r="V20" s="221"/>
      <c r="W20" s="221"/>
      <c r="X20" s="221"/>
      <c r="Y20" s="223"/>
    </row>
    <row r="21" spans="1:57" ht="23.25" customHeight="1" x14ac:dyDescent="0.2">
      <c r="A21" s="53"/>
      <c r="B21" s="46" t="s">
        <v>61</v>
      </c>
      <c r="D21" s="46"/>
      <c r="E21" s="46"/>
      <c r="F21" s="46"/>
      <c r="G21" s="46"/>
      <c r="H21" s="46"/>
      <c r="I21" s="18"/>
      <c r="J21" s="161">
        <v>1000</v>
      </c>
      <c r="K21" s="162"/>
      <c r="L21" s="162"/>
      <c r="M21" s="162"/>
      <c r="N21" s="162"/>
      <c r="O21" s="162"/>
      <c r="P21" s="162"/>
      <c r="Q21" s="180"/>
      <c r="R21" s="161">
        <v>1000</v>
      </c>
      <c r="S21" s="162"/>
      <c r="T21" s="162"/>
      <c r="U21" s="162"/>
      <c r="V21" s="162"/>
      <c r="W21" s="162"/>
      <c r="X21" s="162"/>
      <c r="Y21" s="163"/>
    </row>
    <row r="22" spans="1:57" ht="23.25" customHeight="1" x14ac:dyDescent="0.2">
      <c r="A22" s="53"/>
      <c r="B22" s="46" t="s">
        <v>15</v>
      </c>
      <c r="C22" s="46"/>
      <c r="D22" s="46"/>
      <c r="E22" s="46"/>
      <c r="F22" s="46"/>
      <c r="G22" s="46"/>
      <c r="H22" s="46"/>
      <c r="I22" s="18"/>
      <c r="J22" s="161">
        <v>1500</v>
      </c>
      <c r="K22" s="162"/>
      <c r="L22" s="162"/>
      <c r="M22" s="162"/>
      <c r="N22" s="162"/>
      <c r="O22" s="162"/>
      <c r="P22" s="162"/>
      <c r="Q22" s="180"/>
      <c r="R22" s="161">
        <v>1500</v>
      </c>
      <c r="S22" s="162"/>
      <c r="T22" s="162"/>
      <c r="U22" s="162"/>
      <c r="V22" s="162"/>
      <c r="W22" s="162"/>
      <c r="X22" s="162"/>
      <c r="Y22" s="163"/>
      <c r="BB22" s="21" t="s">
        <v>54</v>
      </c>
      <c r="BC22" s="29">
        <f>ROUNDDOWN(J26/2,0)</f>
        <v>0</v>
      </c>
    </row>
    <row r="23" spans="1:57" ht="23.25" customHeight="1" thickBot="1" x14ac:dyDescent="0.25">
      <c r="A23" s="53"/>
      <c r="B23" s="234" t="s">
        <v>68</v>
      </c>
      <c r="C23" s="235"/>
      <c r="D23" s="235"/>
      <c r="E23" s="246"/>
      <c r="F23" s="246"/>
      <c r="G23" s="246"/>
      <c r="H23" s="204"/>
      <c r="I23" s="18" t="s">
        <v>19</v>
      </c>
      <c r="J23" s="161"/>
      <c r="K23" s="162"/>
      <c r="L23" s="162"/>
      <c r="M23" s="162"/>
      <c r="N23" s="162"/>
      <c r="O23" s="162"/>
      <c r="P23" s="162"/>
      <c r="Q23" s="180"/>
      <c r="R23" s="161"/>
      <c r="S23" s="162"/>
      <c r="T23" s="162"/>
      <c r="U23" s="162"/>
      <c r="V23" s="162"/>
      <c r="W23" s="162"/>
      <c r="X23" s="162"/>
      <c r="Y23" s="163"/>
      <c r="BC23">
        <f>AD25</f>
        <v>18</v>
      </c>
    </row>
    <row r="24" spans="1:57" ht="23.25" customHeight="1" thickBot="1" x14ac:dyDescent="0.25">
      <c r="A24" s="3" t="s">
        <v>16</v>
      </c>
      <c r="B24" s="2"/>
      <c r="C24" s="2"/>
      <c r="D24" s="2"/>
      <c r="E24" s="2"/>
      <c r="F24" s="2"/>
      <c r="G24" s="2"/>
      <c r="H24" s="86" t="s">
        <v>13</v>
      </c>
      <c r="I24" s="87"/>
      <c r="J24" s="205">
        <f>IF(SUM(J19,J22,J23)=0,"",SUM(J19,J22,J23))</f>
        <v>5800</v>
      </c>
      <c r="K24" s="206"/>
      <c r="L24" s="206"/>
      <c r="M24" s="206"/>
      <c r="N24" s="206"/>
      <c r="O24" s="206"/>
      <c r="P24" s="206"/>
      <c r="Q24" s="207"/>
      <c r="R24" s="205">
        <f t="shared" ref="R24" si="0">IF(SUM(R19,R22,R23)=0,"",SUM(R19,R22,R23))</f>
        <v>1500</v>
      </c>
      <c r="S24" s="206"/>
      <c r="T24" s="206"/>
      <c r="U24" s="206"/>
      <c r="V24" s="206"/>
      <c r="W24" s="206"/>
      <c r="X24" s="206"/>
      <c r="Y24" s="208"/>
      <c r="BB24" s="10">
        <f>IF(BC23&gt;=18,BC25,BC26)</f>
        <v>4</v>
      </c>
      <c r="BC24" s="9">
        <f>IF(J24=0,"",IF(BC22&gt;=J24,BC22,J24))</f>
        <v>5800</v>
      </c>
    </row>
    <row r="25" spans="1:57" ht="23.25" customHeight="1" thickBot="1" x14ac:dyDescent="0.25">
      <c r="A25" s="3" t="s">
        <v>17</v>
      </c>
      <c r="F25" s="236" t="s">
        <v>18</v>
      </c>
      <c r="G25" s="236"/>
      <c r="H25" s="236"/>
      <c r="I25" s="237"/>
      <c r="J25" s="209"/>
      <c r="K25" s="210"/>
      <c r="L25" s="210"/>
      <c r="M25" s="210"/>
      <c r="N25" s="210"/>
      <c r="O25" s="210"/>
      <c r="P25" s="210"/>
      <c r="Q25" s="211"/>
      <c r="R25" s="30" t="s">
        <v>28</v>
      </c>
      <c r="S25" s="212">
        <f>IF(R24="","",ROUNDDOWN(1-(R24/J24),3))</f>
        <v>0.74099999999999999</v>
      </c>
      <c r="T25" s="212"/>
      <c r="U25" s="212"/>
      <c r="V25" s="212"/>
      <c r="W25" s="212"/>
      <c r="X25" s="212"/>
      <c r="Y25" s="31" t="s">
        <v>19</v>
      </c>
      <c r="AD25" s="184">
        <v>18</v>
      </c>
      <c r="AE25" s="185"/>
      <c r="AF25" s="186"/>
      <c r="BB25" t="s">
        <v>47</v>
      </c>
      <c r="BC25">
        <f>IF(BC24&gt;=BD28,1,IF(BC24&gt;=BD29,2,IF(BC24&gt;=BD30,3,IF(BC24&gt;=BD31,4,IF(BC24&gt;=BD32,5,IF(BC24&gt;=BD33,6,IF(BC24&gt;=BD34,7,8)))))))</f>
        <v>4</v>
      </c>
      <c r="BE25">
        <f>IF(BC23&gt;=18,VLOOKUP(BC25,BB28:$BE$35,4,FALSE))</f>
        <v>800</v>
      </c>
    </row>
    <row r="26" spans="1:57" ht="23.25" customHeight="1" x14ac:dyDescent="0.2">
      <c r="A26" s="51"/>
      <c r="B26" s="86" t="s">
        <v>14</v>
      </c>
      <c r="C26" s="86"/>
      <c r="D26" s="86"/>
      <c r="E26" s="86"/>
      <c r="F26" s="86"/>
      <c r="G26" s="86"/>
      <c r="H26" s="86"/>
      <c r="I26" s="87"/>
      <c r="J26" s="200"/>
      <c r="K26" s="201"/>
      <c r="L26" s="201"/>
      <c r="M26" s="201"/>
      <c r="N26" s="201"/>
      <c r="O26" s="201"/>
      <c r="P26" s="201"/>
      <c r="Q26" s="202"/>
      <c r="R26" s="200"/>
      <c r="S26" s="201"/>
      <c r="T26" s="201"/>
      <c r="U26" s="201"/>
      <c r="V26" s="201"/>
      <c r="W26" s="201"/>
      <c r="X26" s="201"/>
      <c r="Y26" s="203"/>
      <c r="BB26" t="s">
        <v>48</v>
      </c>
      <c r="BC26">
        <f>IF(BC24&gt;=BD36,7,IF(BC24&gt;=BD37,8,9))</f>
        <v>7</v>
      </c>
    </row>
    <row r="27" spans="1:57" ht="23.25" customHeight="1" thickBot="1" x14ac:dyDescent="0.25">
      <c r="A27" s="51"/>
      <c r="B27" s="148" t="s">
        <v>18</v>
      </c>
      <c r="C27" s="148"/>
      <c r="D27" s="148"/>
      <c r="E27" s="148"/>
      <c r="F27" s="148"/>
      <c r="G27" s="148"/>
      <c r="H27" s="148"/>
      <c r="I27" s="149"/>
      <c r="J27" s="191"/>
      <c r="K27" s="192"/>
      <c r="L27" s="192"/>
      <c r="M27" s="192"/>
      <c r="N27" s="192"/>
      <c r="O27" s="192"/>
      <c r="P27" s="192"/>
      <c r="Q27" s="193"/>
      <c r="R27" s="36"/>
      <c r="S27" s="194"/>
      <c r="T27" s="194"/>
      <c r="U27" s="194"/>
      <c r="V27" s="194"/>
      <c r="W27" s="194"/>
      <c r="X27" s="194"/>
      <c r="Y27" s="37"/>
      <c r="AQ27" s="5" t="s">
        <v>29</v>
      </c>
      <c r="AR27" s="5" t="s">
        <v>30</v>
      </c>
      <c r="AS27" s="5" t="s">
        <v>31</v>
      </c>
      <c r="AT27" s="5" t="s">
        <v>46</v>
      </c>
      <c r="BB27" s="5" t="s">
        <v>29</v>
      </c>
      <c r="BC27" s="5" t="s">
        <v>30</v>
      </c>
      <c r="BD27" s="5" t="s">
        <v>31</v>
      </c>
      <c r="BE27" s="5" t="s">
        <v>46</v>
      </c>
    </row>
    <row r="28" spans="1:57" ht="23.25" customHeight="1" x14ac:dyDescent="0.2">
      <c r="A28" s="141"/>
      <c r="B28" s="44" t="s">
        <v>20</v>
      </c>
      <c r="C28" s="44"/>
      <c r="D28" s="44"/>
      <c r="E28" s="44"/>
      <c r="F28" s="44"/>
      <c r="G28" s="44"/>
      <c r="H28" s="44"/>
      <c r="I28" s="45"/>
      <c r="J28" s="195">
        <v>3000</v>
      </c>
      <c r="K28" s="196"/>
      <c r="L28" s="196"/>
      <c r="M28" s="196"/>
      <c r="N28" s="196"/>
      <c r="O28" s="196"/>
      <c r="P28" s="196"/>
      <c r="Q28" s="197"/>
      <c r="R28" s="195">
        <v>3000</v>
      </c>
      <c r="S28" s="196"/>
      <c r="T28" s="196"/>
      <c r="U28" s="196"/>
      <c r="V28" s="196"/>
      <c r="W28" s="196"/>
      <c r="X28" s="196"/>
      <c r="Y28" s="198"/>
      <c r="AQ28" s="6">
        <v>1</v>
      </c>
      <c r="AR28" s="6" t="s">
        <v>32</v>
      </c>
      <c r="AS28" s="6" t="s">
        <v>33</v>
      </c>
      <c r="AT28" s="8">
        <v>1200</v>
      </c>
      <c r="BB28" s="6">
        <v>1</v>
      </c>
      <c r="BC28" s="6" t="s">
        <v>32</v>
      </c>
      <c r="BD28" s="6">
        <v>10000</v>
      </c>
      <c r="BE28" s="8">
        <v>1200</v>
      </c>
    </row>
    <row r="29" spans="1:57" ht="23.25" customHeight="1" thickBot="1" x14ac:dyDescent="0.25">
      <c r="A29" s="142"/>
      <c r="B29" s="25" t="s">
        <v>21</v>
      </c>
      <c r="C29" s="25"/>
      <c r="D29" s="25"/>
      <c r="E29" s="25"/>
      <c r="F29" s="25"/>
      <c r="G29" s="25"/>
      <c r="H29" s="25"/>
      <c r="I29" s="26"/>
      <c r="J29" s="161">
        <v>3000</v>
      </c>
      <c r="K29" s="162"/>
      <c r="L29" s="162"/>
      <c r="M29" s="162"/>
      <c r="N29" s="162"/>
      <c r="O29" s="162"/>
      <c r="P29" s="162"/>
      <c r="Q29" s="180"/>
      <c r="R29" s="161">
        <v>3000</v>
      </c>
      <c r="S29" s="162"/>
      <c r="T29" s="162"/>
      <c r="U29" s="162"/>
      <c r="V29" s="162"/>
      <c r="W29" s="162"/>
      <c r="X29" s="162"/>
      <c r="Y29" s="163"/>
      <c r="AQ29" s="6">
        <v>2</v>
      </c>
      <c r="AR29" s="6" t="s">
        <v>34</v>
      </c>
      <c r="AS29" s="6" t="s">
        <v>35</v>
      </c>
      <c r="AT29" s="8">
        <v>1080</v>
      </c>
      <c r="BB29" s="6">
        <v>2</v>
      </c>
      <c r="BC29" s="6" t="s">
        <v>34</v>
      </c>
      <c r="BD29" s="6">
        <v>7500</v>
      </c>
      <c r="BE29" s="8">
        <v>1080</v>
      </c>
    </row>
    <row r="30" spans="1:57" ht="23.25" customHeight="1" thickBot="1" x14ac:dyDescent="0.25">
      <c r="A30" s="142"/>
      <c r="B30" s="239" t="s">
        <v>67</v>
      </c>
      <c r="C30" s="239"/>
      <c r="D30" s="239"/>
      <c r="E30" s="199"/>
      <c r="F30" s="199"/>
      <c r="G30" s="199"/>
      <c r="H30" s="199"/>
      <c r="I30" s="19" t="s">
        <v>19</v>
      </c>
      <c r="J30" s="161"/>
      <c r="K30" s="162"/>
      <c r="L30" s="162"/>
      <c r="M30" s="162"/>
      <c r="N30" s="162"/>
      <c r="O30" s="162"/>
      <c r="P30" s="162"/>
      <c r="Q30" s="180"/>
      <c r="R30" s="161"/>
      <c r="S30" s="162"/>
      <c r="T30" s="162"/>
      <c r="U30" s="162"/>
      <c r="V30" s="162"/>
      <c r="W30" s="162"/>
      <c r="X30" s="162"/>
      <c r="Y30" s="163"/>
      <c r="AD30" s="181"/>
      <c r="AE30" s="182"/>
      <c r="AF30" s="183"/>
      <c r="AQ30" s="6">
        <v>3</v>
      </c>
      <c r="AR30" s="6" t="s">
        <v>34</v>
      </c>
      <c r="AS30" s="6" t="s">
        <v>36</v>
      </c>
      <c r="AT30" s="7">
        <v>960</v>
      </c>
      <c r="BB30" s="6">
        <v>3</v>
      </c>
      <c r="BC30" s="6" t="s">
        <v>34</v>
      </c>
      <c r="BD30" s="6">
        <v>6000</v>
      </c>
      <c r="BE30" s="7">
        <v>960</v>
      </c>
    </row>
    <row r="31" spans="1:57" ht="23.25" customHeight="1" thickBot="1" x14ac:dyDescent="0.25">
      <c r="A31" s="51"/>
      <c r="B31" s="150" t="s">
        <v>22</v>
      </c>
      <c r="C31" s="150"/>
      <c r="D31" s="150"/>
      <c r="E31" s="150"/>
      <c r="F31" s="150"/>
      <c r="G31" s="150"/>
      <c r="H31" s="150"/>
      <c r="I31" s="151"/>
      <c r="J31" s="187">
        <f>IF(SUM(J28:M30)=0,"",SUM(J28:M30))</f>
        <v>6000</v>
      </c>
      <c r="K31" s="188"/>
      <c r="L31" s="188"/>
      <c r="M31" s="188"/>
      <c r="N31" s="188"/>
      <c r="O31" s="188"/>
      <c r="P31" s="188"/>
      <c r="Q31" s="189"/>
      <c r="R31" s="187">
        <f t="shared" ref="R31" si="1">IF(SUM(R28:U30)=0,"",SUM(R28:U30))</f>
        <v>6000</v>
      </c>
      <c r="S31" s="188"/>
      <c r="T31" s="188"/>
      <c r="U31" s="188"/>
      <c r="V31" s="188"/>
      <c r="W31" s="188"/>
      <c r="X31" s="188"/>
      <c r="Y31" s="190"/>
      <c r="AQ31" s="6">
        <v>4</v>
      </c>
      <c r="AR31" s="6" t="s">
        <v>34</v>
      </c>
      <c r="AS31" s="6" t="s">
        <v>37</v>
      </c>
      <c r="AT31" s="7">
        <v>800</v>
      </c>
      <c r="BB31" s="6">
        <v>4</v>
      </c>
      <c r="BC31" s="6" t="s">
        <v>34</v>
      </c>
      <c r="BD31" s="6">
        <v>4000</v>
      </c>
      <c r="BE31" s="7">
        <v>800</v>
      </c>
    </row>
    <row r="32" spans="1:57" ht="23.25" customHeight="1" x14ac:dyDescent="0.2">
      <c r="A32" s="50" t="s">
        <v>23</v>
      </c>
      <c r="B32" s="47"/>
      <c r="C32" s="47"/>
      <c r="D32" s="47"/>
      <c r="E32" s="47"/>
      <c r="F32" s="47"/>
      <c r="G32" s="47"/>
      <c r="H32" s="157" t="s">
        <v>13</v>
      </c>
      <c r="I32" s="158"/>
      <c r="J32" s="164">
        <f>IF(SUM(J24,J31)=0,"",IF($AD$30=1,ROUNDDOWN(SUM(J24,J31)*10%,0),ROUNDDOWN(SUM(J24,(J31-J30))*10%,0)))</f>
        <v>1180</v>
      </c>
      <c r="K32" s="165"/>
      <c r="L32" s="165"/>
      <c r="M32" s="165"/>
      <c r="N32" s="165"/>
      <c r="O32" s="165"/>
      <c r="P32" s="165"/>
      <c r="Q32" s="166"/>
      <c r="R32" s="164">
        <f t="shared" ref="R32" si="2">IF(SUM(R24,R31)=0,"",IF($AD$30=1,ROUNDDOWN(SUM(R24,R31)*10%,0),ROUNDDOWN(SUM(R24,(R31-R30))*10%,0)))</f>
        <v>750</v>
      </c>
      <c r="S32" s="165"/>
      <c r="T32" s="165"/>
      <c r="U32" s="165"/>
      <c r="V32" s="165"/>
      <c r="W32" s="165"/>
      <c r="X32" s="165"/>
      <c r="Y32" s="167"/>
      <c r="AQ32" s="6">
        <v>5</v>
      </c>
      <c r="AR32" s="6" t="s">
        <v>34</v>
      </c>
      <c r="AS32" s="6" t="s">
        <v>38</v>
      </c>
      <c r="AT32" s="7">
        <v>640</v>
      </c>
      <c r="BB32" s="6">
        <v>5</v>
      </c>
      <c r="BC32" s="6" t="s">
        <v>34</v>
      </c>
      <c r="BD32" s="6">
        <v>3000</v>
      </c>
      <c r="BE32" s="7">
        <v>640</v>
      </c>
    </row>
    <row r="33" spans="1:57" ht="23.25" customHeight="1" thickBot="1" x14ac:dyDescent="0.25">
      <c r="A33" s="51"/>
      <c r="B33" s="148" t="s">
        <v>14</v>
      </c>
      <c r="C33" s="148"/>
      <c r="D33" s="148"/>
      <c r="E33" s="148"/>
      <c r="F33" s="148"/>
      <c r="G33" s="148"/>
      <c r="H33" s="148"/>
      <c r="I33" s="149"/>
      <c r="J33" s="172"/>
      <c r="K33" s="173"/>
      <c r="L33" s="173"/>
      <c r="M33" s="173"/>
      <c r="N33" s="173"/>
      <c r="O33" s="173"/>
      <c r="P33" s="173"/>
      <c r="Q33" s="174"/>
      <c r="R33" s="172"/>
      <c r="S33" s="173"/>
      <c r="T33" s="173"/>
      <c r="U33" s="173"/>
      <c r="V33" s="173"/>
      <c r="W33" s="173"/>
      <c r="X33" s="173"/>
      <c r="Y33" s="175"/>
      <c r="AQ33" s="6">
        <v>6</v>
      </c>
      <c r="AR33" s="6" t="s">
        <v>34</v>
      </c>
      <c r="AS33" s="6" t="s">
        <v>39</v>
      </c>
      <c r="AT33" s="7">
        <v>560</v>
      </c>
      <c r="BB33" s="6">
        <v>6</v>
      </c>
      <c r="BC33" s="6" t="s">
        <v>34</v>
      </c>
      <c r="BD33" s="6">
        <v>2500</v>
      </c>
      <c r="BE33" s="7">
        <v>560</v>
      </c>
    </row>
    <row r="34" spans="1:57" ht="23.25" customHeight="1" thickBot="1" x14ac:dyDescent="0.25">
      <c r="A34" s="241" t="s">
        <v>24</v>
      </c>
      <c r="B34" s="242"/>
      <c r="C34" s="242"/>
      <c r="D34" s="242"/>
      <c r="E34" s="242"/>
      <c r="F34" s="48"/>
      <c r="G34" s="22">
        <f>IF(J24="","",BB24)</f>
        <v>4</v>
      </c>
      <c r="H34" s="159" t="s">
        <v>25</v>
      </c>
      <c r="I34" s="160"/>
      <c r="J34" s="176">
        <f>IF(J24="","",VLOOKUP($G$34,$AQ$28:$AT$38,4,FALSE))</f>
        <v>800</v>
      </c>
      <c r="K34" s="177"/>
      <c r="L34" s="177"/>
      <c r="M34" s="177"/>
      <c r="N34" s="177"/>
      <c r="O34" s="177"/>
      <c r="P34" s="177"/>
      <c r="Q34" s="178"/>
      <c r="R34" s="176">
        <f>IF(R24="","",IF(AND($AD$15=1,S25&gt;=20%),J34/2,IF(AND($AD$15=2,S25&gt;=50%),J34/2,J34)))</f>
        <v>400</v>
      </c>
      <c r="S34" s="177"/>
      <c r="T34" s="177"/>
      <c r="U34" s="177"/>
      <c r="V34" s="177"/>
      <c r="W34" s="177"/>
      <c r="X34" s="177"/>
      <c r="Y34" s="179"/>
      <c r="AQ34" s="6">
        <v>7</v>
      </c>
      <c r="AR34" s="6" t="s">
        <v>34</v>
      </c>
      <c r="AS34" s="6" t="s">
        <v>40</v>
      </c>
      <c r="AT34" s="7">
        <v>480</v>
      </c>
      <c r="BB34" s="6">
        <v>7</v>
      </c>
      <c r="BC34" s="6" t="s">
        <v>34</v>
      </c>
      <c r="BD34" s="6">
        <v>2000</v>
      </c>
      <c r="BE34" s="7">
        <v>480</v>
      </c>
    </row>
    <row r="35" spans="1:57" ht="23.25" customHeight="1" x14ac:dyDescent="0.2">
      <c r="A35" s="50" t="s">
        <v>26</v>
      </c>
      <c r="B35" s="47"/>
      <c r="C35" s="47"/>
      <c r="D35" s="47"/>
      <c r="E35" s="47"/>
      <c r="F35" s="47"/>
      <c r="G35" s="47"/>
      <c r="H35" s="86" t="s">
        <v>13</v>
      </c>
      <c r="I35" s="87"/>
      <c r="J35" s="164">
        <f>IF(J34="","",SUM(J24,J31,J32,J34))</f>
        <v>13780</v>
      </c>
      <c r="K35" s="165"/>
      <c r="L35" s="165"/>
      <c r="M35" s="165"/>
      <c r="N35" s="165"/>
      <c r="O35" s="165"/>
      <c r="P35" s="165"/>
      <c r="Q35" s="166"/>
      <c r="R35" s="164">
        <f>IF(R34="","",SUM(R24,R31,R32,R34))</f>
        <v>8650</v>
      </c>
      <c r="S35" s="165"/>
      <c r="T35" s="165"/>
      <c r="U35" s="165"/>
      <c r="V35" s="165"/>
      <c r="W35" s="165"/>
      <c r="X35" s="165"/>
      <c r="Y35" s="167"/>
      <c r="AQ35" s="6">
        <v>8</v>
      </c>
      <c r="AR35" s="6" t="s">
        <v>34</v>
      </c>
      <c r="AS35" s="6" t="s">
        <v>41</v>
      </c>
      <c r="AT35" s="7">
        <v>320</v>
      </c>
      <c r="BB35" s="6">
        <v>8</v>
      </c>
      <c r="BC35" s="6" t="s">
        <v>34</v>
      </c>
      <c r="BD35" s="6">
        <v>0</v>
      </c>
      <c r="BE35" s="7">
        <v>320</v>
      </c>
    </row>
    <row r="36" spans="1:57" ht="23.25" customHeight="1" x14ac:dyDescent="0.2">
      <c r="A36" s="49"/>
      <c r="B36" s="152" t="s">
        <v>14</v>
      </c>
      <c r="C36" s="152"/>
      <c r="D36" s="152"/>
      <c r="E36" s="152"/>
      <c r="F36" s="152"/>
      <c r="G36" s="152"/>
      <c r="H36" s="152"/>
      <c r="I36" s="153"/>
      <c r="J36" s="168"/>
      <c r="K36" s="169"/>
      <c r="L36" s="169"/>
      <c r="M36" s="169"/>
      <c r="N36" s="169"/>
      <c r="O36" s="169"/>
      <c r="P36" s="169"/>
      <c r="Q36" s="170"/>
      <c r="R36" s="168"/>
      <c r="S36" s="169"/>
      <c r="T36" s="169"/>
      <c r="U36" s="169"/>
      <c r="V36" s="169"/>
      <c r="W36" s="169"/>
      <c r="X36" s="169"/>
      <c r="Y36" s="171"/>
      <c r="AQ36" s="6">
        <v>7</v>
      </c>
      <c r="AR36" s="6" t="s">
        <v>42</v>
      </c>
      <c r="AS36" s="6" t="s">
        <v>43</v>
      </c>
      <c r="AT36" s="7">
        <v>480</v>
      </c>
      <c r="BB36" s="6">
        <v>7</v>
      </c>
      <c r="BC36" s="6" t="s">
        <v>42</v>
      </c>
      <c r="BD36" s="6">
        <v>2000</v>
      </c>
      <c r="BE36" s="7">
        <v>480</v>
      </c>
    </row>
    <row r="37" spans="1:57" ht="28.5" customHeight="1" x14ac:dyDescent="0.2">
      <c r="A37" s="91" t="s">
        <v>60</v>
      </c>
      <c r="B37" s="147" t="s">
        <v>59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AQ37" s="6">
        <v>8</v>
      </c>
      <c r="AR37" s="6" t="s">
        <v>34</v>
      </c>
      <c r="AS37" s="6" t="s">
        <v>44</v>
      </c>
      <c r="AT37" s="7">
        <v>320</v>
      </c>
      <c r="BB37" s="6">
        <v>8</v>
      </c>
      <c r="BC37" s="6" t="s">
        <v>34</v>
      </c>
      <c r="BD37" s="6">
        <v>1500</v>
      </c>
      <c r="BE37" s="7">
        <v>320</v>
      </c>
    </row>
    <row r="38" spans="1:57" ht="28.5" customHeight="1" x14ac:dyDescent="0.2">
      <c r="A38" s="247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AQ38" s="6">
        <v>9</v>
      </c>
      <c r="AR38" s="6" t="s">
        <v>34</v>
      </c>
      <c r="AS38" s="6" t="s">
        <v>45</v>
      </c>
      <c r="AT38" s="7">
        <v>240</v>
      </c>
      <c r="BB38" s="6">
        <v>9</v>
      </c>
      <c r="BC38" s="6" t="s">
        <v>34</v>
      </c>
      <c r="BD38" s="6">
        <v>0</v>
      </c>
      <c r="BE38" s="7">
        <v>240</v>
      </c>
    </row>
  </sheetData>
  <sheetProtection algorithmName="SHA-512" hashValue="DmyA00dP+W6RnLmn/FcFO77ChSRds8Vdfg+LlGqvM3U9kNBlt/1zNTwSFDrQ5SxIphSzzN8JBkIGBp195jyLPQ==" saltValue="kwA/sE+e3Bht4boYXY7gAA==" spinCount="100000" sheet="1" objects="1" scenarios="1"/>
  <mergeCells count="84">
    <mergeCell ref="A37:A38"/>
    <mergeCell ref="B37:Y38"/>
    <mergeCell ref="A16:D17"/>
    <mergeCell ref="E16:F16"/>
    <mergeCell ref="E17:F17"/>
    <mergeCell ref="A18:I18"/>
    <mergeCell ref="H35:I35"/>
    <mergeCell ref="J35:Q35"/>
    <mergeCell ref="R35:Y35"/>
    <mergeCell ref="B36:I36"/>
    <mergeCell ref="J36:Q36"/>
    <mergeCell ref="R36:Y36"/>
    <mergeCell ref="B33:I33"/>
    <mergeCell ref="J33:Q33"/>
    <mergeCell ref="R33:Y33"/>
    <mergeCell ref="H34:I34"/>
    <mergeCell ref="J34:Q34"/>
    <mergeCell ref="R34:Y34"/>
    <mergeCell ref="R30:Y30"/>
    <mergeCell ref="A34:E34"/>
    <mergeCell ref="AD30:AF30"/>
    <mergeCell ref="B31:I31"/>
    <mergeCell ref="J31:Q31"/>
    <mergeCell ref="R31:Y31"/>
    <mergeCell ref="H32:I32"/>
    <mergeCell ref="J32:Q32"/>
    <mergeCell ref="R32:Y32"/>
    <mergeCell ref="B30:D30"/>
    <mergeCell ref="A28:A30"/>
    <mergeCell ref="J28:Q28"/>
    <mergeCell ref="R28:Y28"/>
    <mergeCell ref="J29:Q29"/>
    <mergeCell ref="R29:Y29"/>
    <mergeCell ref="E30:H30"/>
    <mergeCell ref="J30:Q30"/>
    <mergeCell ref="AD25:AF25"/>
    <mergeCell ref="B26:I26"/>
    <mergeCell ref="J26:Q26"/>
    <mergeCell ref="R26:Y26"/>
    <mergeCell ref="B27:I27"/>
    <mergeCell ref="J27:Q27"/>
    <mergeCell ref="S27:X27"/>
    <mergeCell ref="R23:Y23"/>
    <mergeCell ref="H24:I24"/>
    <mergeCell ref="J24:Q24"/>
    <mergeCell ref="R24:Y24"/>
    <mergeCell ref="F25:I25"/>
    <mergeCell ref="J25:Q25"/>
    <mergeCell ref="S25:X25"/>
    <mergeCell ref="B23:D23"/>
    <mergeCell ref="AD15:AF15"/>
    <mergeCell ref="J18:Q18"/>
    <mergeCell ref="R18:Y18"/>
    <mergeCell ref="H19:I19"/>
    <mergeCell ref="J19:Q19"/>
    <mergeCell ref="R19:Y19"/>
    <mergeCell ref="F20:I20"/>
    <mergeCell ref="J20:Q20"/>
    <mergeCell ref="R20:Y20"/>
    <mergeCell ref="J21:Q21"/>
    <mergeCell ref="R21:Y21"/>
    <mergeCell ref="J22:Q22"/>
    <mergeCell ref="R22:Y22"/>
    <mergeCell ref="E23:H23"/>
    <mergeCell ref="J23:Q23"/>
    <mergeCell ref="B13:C13"/>
    <mergeCell ref="D13:O13"/>
    <mergeCell ref="B14:C14"/>
    <mergeCell ref="D14:O14"/>
    <mergeCell ref="P14:Y14"/>
    <mergeCell ref="A10:Y10"/>
    <mergeCell ref="A11:D11"/>
    <mergeCell ref="E11:Y11"/>
    <mergeCell ref="A12:D12"/>
    <mergeCell ref="E12:F12"/>
    <mergeCell ref="L12:N12"/>
    <mergeCell ref="A3:Y3"/>
    <mergeCell ref="J4:M9"/>
    <mergeCell ref="N4:O6"/>
    <mergeCell ref="P4:Y6"/>
    <mergeCell ref="A5:B5"/>
    <mergeCell ref="A7:B7"/>
    <mergeCell ref="N7:O9"/>
    <mergeCell ref="P7:Y9"/>
  </mergeCells>
  <phoneticPr fontId="1"/>
  <dataValidations count="1">
    <dataValidation imeMode="off" allowBlank="1" showInputMessage="1" showErrorMessage="1" sqref="R25:S25 S27 R19:R24 Y27 J19:J34 Y25 R26:R34" xr:uid="{A8B390E2-7051-422D-8055-18B89524AB4B}"/>
  </dataValidations>
  <pageMargins left="0.59055118110236227" right="0.59055118110236227" top="0.59055118110236227" bottom="0.59055118110236227" header="0.19685039370078741" footer="0.19685039370078741"/>
  <pageSetup paperSize="9" scale="98" orientation="portrait" blackAndWhite="1" r:id="rId1"/>
  <headerFooter>
    <oddFooter>&amp;R.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届出書</vt:lpstr>
      <vt:lpstr>記入例</vt:lpstr>
      <vt:lpstr>記入例!Print_Area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下西 武志</dc:creator>
  <cp:lastModifiedBy>斯波 直子</cp:lastModifiedBy>
  <cp:lastPrinted>2026-10-02T05:12:27Z</cp:lastPrinted>
  <dcterms:created xsi:type="dcterms:W3CDTF">2020-05-13T08:00:32Z</dcterms:created>
  <dcterms:modified xsi:type="dcterms:W3CDTF">2026-10-02T05:36:58Z</dcterms:modified>
</cp:coreProperties>
</file>