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5\"/>
    </mc:Choice>
  </mc:AlternateContent>
  <xr:revisionPtr revIDLastSave="0" documentId="13_ncr:1_{5D925D06-F686-4A8D-9760-253AA6CE2492}" xr6:coauthVersionLast="47" xr6:coauthVersionMax="47" xr10:uidLastSave="{00000000-0000-0000-0000-000000000000}"/>
  <bookViews>
    <workbookView xWindow="-108" yWindow="-108" windowWidth="23256" windowHeight="14016" firstSheet="1" activeTab="11" xr2:uid="{6798AC11-A5B4-4E27-98D6-5F7799A3C088}"/>
  </bookViews>
  <sheets>
    <sheet name="R5.1" sheetId="1" r:id="rId1"/>
    <sheet name="R5.2" sheetId="2" r:id="rId2"/>
    <sheet name="R5.3" sheetId="3" r:id="rId3"/>
    <sheet name="R5.4" sheetId="4" r:id="rId4"/>
    <sheet name="R5.5" sheetId="5" r:id="rId5"/>
    <sheet name="R5.6" sheetId="6" r:id="rId6"/>
    <sheet name="R5.7" sheetId="7" r:id="rId7"/>
    <sheet name="R5.8" sheetId="8" r:id="rId8"/>
    <sheet name="R5.9" sheetId="9" r:id="rId9"/>
    <sheet name="R5.10" sheetId="10" r:id="rId10"/>
    <sheet name="R5.11" sheetId="11" r:id="rId11"/>
    <sheet name="R5.12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'R5.1'!$B$1:$O$80</definedName>
    <definedName name="_xlnm.Print_Area" localSheetId="9">'R5.10'!$B$1:$O$80</definedName>
    <definedName name="_xlnm.Print_Area" localSheetId="10">'R5.11'!$B$1:$O$80</definedName>
    <definedName name="_xlnm.Print_Area" localSheetId="11">'R5.12'!$B$1:$O$80</definedName>
    <definedName name="_xlnm.Print_Area" localSheetId="1">'R5.2'!$B$1:$O$80</definedName>
    <definedName name="_xlnm.Print_Area" localSheetId="2">'R5.3'!$B$1:$O$81</definedName>
    <definedName name="_xlnm.Print_Area" localSheetId="3">'R5.4'!$B$1:$O$80</definedName>
    <definedName name="_xlnm.Print_Area" localSheetId="4">'R5.5'!$B$1:$O$80</definedName>
    <definedName name="_xlnm.Print_Area" localSheetId="5">'R5.6'!$B$1:$O$80</definedName>
    <definedName name="_xlnm.Print_Area" localSheetId="6">'R5.7'!$B$1:$O$80</definedName>
    <definedName name="_xlnm.Print_Area" localSheetId="7">'R5.8'!$B$1:$O$80</definedName>
    <definedName name="_xlnm.Print_Area" localSheetId="8">'R5.9'!$B$1:$O$80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2" l="1"/>
  <c r="K77" i="12"/>
  <c r="O40" i="12"/>
  <c r="D40" i="12"/>
  <c r="L40" i="12" s="1"/>
  <c r="B40" i="12"/>
  <c r="B79" i="12" s="1"/>
  <c r="D39" i="12"/>
  <c r="F39" i="12" s="1"/>
  <c r="B39" i="12"/>
  <c r="B78" i="12" s="1"/>
  <c r="N38" i="12"/>
  <c r="M38" i="12"/>
  <c r="L38" i="12"/>
  <c r="K38" i="12"/>
  <c r="J38" i="12"/>
  <c r="H38" i="12"/>
  <c r="G38" i="12"/>
  <c r="E38" i="12"/>
  <c r="D38" i="12"/>
  <c r="D77" i="12" s="1"/>
  <c r="J77" i="12" s="1"/>
  <c r="B38" i="12"/>
  <c r="B77" i="12" s="1"/>
  <c r="D37" i="12"/>
  <c r="D76" i="12" s="1"/>
  <c r="B37" i="12"/>
  <c r="B76" i="12" s="1"/>
  <c r="O36" i="12"/>
  <c r="N36" i="12"/>
  <c r="L36" i="12"/>
  <c r="J36" i="12"/>
  <c r="I36" i="12"/>
  <c r="H36" i="12"/>
  <c r="G36" i="12"/>
  <c r="F36" i="12"/>
  <c r="D36" i="12"/>
  <c r="M36" i="12" s="1"/>
  <c r="B36" i="12"/>
  <c r="B75" i="12" s="1"/>
  <c r="O35" i="12"/>
  <c r="N35" i="12"/>
  <c r="D35" i="12"/>
  <c r="M35" i="12" s="1"/>
  <c r="B35" i="12"/>
  <c r="B74" i="12" s="1"/>
  <c r="D34" i="12"/>
  <c r="O34" i="12" s="1"/>
  <c r="B34" i="12"/>
  <c r="B73" i="12" s="1"/>
  <c r="D33" i="12"/>
  <c r="O33" i="12" s="1"/>
  <c r="B33" i="12"/>
  <c r="B72" i="12" s="1"/>
  <c r="J32" i="12"/>
  <c r="D32" i="12"/>
  <c r="M32" i="12" s="1"/>
  <c r="B32" i="12"/>
  <c r="B71" i="12" s="1"/>
  <c r="O31" i="12"/>
  <c r="N31" i="12"/>
  <c r="M31" i="12"/>
  <c r="L31" i="12"/>
  <c r="K31" i="12"/>
  <c r="J31" i="12"/>
  <c r="I31" i="12"/>
  <c r="H31" i="12"/>
  <c r="G31" i="12"/>
  <c r="F31" i="12"/>
  <c r="E31" i="12"/>
  <c r="D31" i="12"/>
  <c r="D70" i="12" s="1"/>
  <c r="F70" i="12" s="1"/>
  <c r="B31" i="12"/>
  <c r="B70" i="12" s="1"/>
  <c r="O30" i="12"/>
  <c r="M30" i="12"/>
  <c r="D30" i="12"/>
  <c r="N30" i="12" s="1"/>
  <c r="B30" i="12"/>
  <c r="B69" i="12" s="1"/>
  <c r="O29" i="12"/>
  <c r="M29" i="12"/>
  <c r="K29" i="12"/>
  <c r="J29" i="12"/>
  <c r="H29" i="12"/>
  <c r="D29" i="12"/>
  <c r="N29" i="12" s="1"/>
  <c r="B29" i="12"/>
  <c r="B68" i="12" s="1"/>
  <c r="O28" i="12"/>
  <c r="M28" i="12"/>
  <c r="L28" i="12"/>
  <c r="K28" i="12"/>
  <c r="J28" i="12"/>
  <c r="H28" i="12"/>
  <c r="D28" i="12"/>
  <c r="G28" i="12" s="1"/>
  <c r="B28" i="12"/>
  <c r="B67" i="12" s="1"/>
  <c r="O27" i="12"/>
  <c r="M27" i="12"/>
  <c r="D27" i="12"/>
  <c r="N27" i="12" s="1"/>
  <c r="B27" i="12"/>
  <c r="B66" i="12" s="1"/>
  <c r="O26" i="12"/>
  <c r="M26" i="12"/>
  <c r="K26" i="12"/>
  <c r="J26" i="12"/>
  <c r="G26" i="12"/>
  <c r="D26" i="12"/>
  <c r="N26" i="12" s="1"/>
  <c r="B26" i="12"/>
  <c r="B65" i="12" s="1"/>
  <c r="O25" i="12"/>
  <c r="M25" i="12"/>
  <c r="L25" i="12"/>
  <c r="K25" i="12"/>
  <c r="I25" i="12"/>
  <c r="G25" i="12"/>
  <c r="D25" i="12"/>
  <c r="N25" i="12" s="1"/>
  <c r="B25" i="12"/>
  <c r="B64" i="12" s="1"/>
  <c r="O24" i="12"/>
  <c r="M24" i="12"/>
  <c r="D24" i="12"/>
  <c r="N24" i="12" s="1"/>
  <c r="B24" i="12"/>
  <c r="B63" i="12" s="1"/>
  <c r="O23" i="12"/>
  <c r="M23" i="12"/>
  <c r="J23" i="12"/>
  <c r="I23" i="12"/>
  <c r="G23" i="12"/>
  <c r="D23" i="12"/>
  <c r="N23" i="12" s="1"/>
  <c r="B23" i="12"/>
  <c r="B62" i="12" s="1"/>
  <c r="O22" i="12"/>
  <c r="L22" i="12"/>
  <c r="K22" i="12"/>
  <c r="J22" i="12"/>
  <c r="I22" i="12"/>
  <c r="G22" i="12"/>
  <c r="D22" i="12"/>
  <c r="M22" i="12" s="1"/>
  <c r="B22" i="12"/>
  <c r="B61" i="12" s="1"/>
  <c r="O21" i="12"/>
  <c r="L21" i="12"/>
  <c r="D21" i="12"/>
  <c r="N21" i="12" s="1"/>
  <c r="B21" i="12"/>
  <c r="B60" i="12" s="1"/>
  <c r="N20" i="12"/>
  <c r="L20" i="12"/>
  <c r="J20" i="12"/>
  <c r="I20" i="12"/>
  <c r="G20" i="12"/>
  <c r="D20" i="12"/>
  <c r="O20" i="12" s="1"/>
  <c r="B20" i="12"/>
  <c r="B59" i="12" s="1"/>
  <c r="O19" i="12"/>
  <c r="N19" i="12"/>
  <c r="M19" i="12"/>
  <c r="L19" i="12"/>
  <c r="K19" i="12"/>
  <c r="J19" i="12"/>
  <c r="H19" i="12"/>
  <c r="G19" i="12"/>
  <c r="F19" i="12"/>
  <c r="E19" i="12"/>
  <c r="D19" i="12"/>
  <c r="I19" i="12" s="1"/>
  <c r="B19" i="12"/>
  <c r="B58" i="12" s="1"/>
  <c r="N18" i="12"/>
  <c r="M18" i="12"/>
  <c r="L18" i="12"/>
  <c r="K18" i="12"/>
  <c r="I18" i="12"/>
  <c r="D18" i="12"/>
  <c r="F18" i="12" s="1"/>
  <c r="B18" i="12"/>
  <c r="B57" i="12" s="1"/>
  <c r="N17" i="12"/>
  <c r="M17" i="12"/>
  <c r="D17" i="12"/>
  <c r="O17" i="12" s="1"/>
  <c r="B17" i="12"/>
  <c r="B56" i="12" s="1"/>
  <c r="D16" i="12"/>
  <c r="G16" i="12" s="1"/>
  <c r="B16" i="12"/>
  <c r="B55" i="12" s="1"/>
  <c r="D15" i="12"/>
  <c r="O15" i="12" s="1"/>
  <c r="B15" i="12"/>
  <c r="B54" i="12" s="1"/>
  <c r="N14" i="12"/>
  <c r="L14" i="12"/>
  <c r="K14" i="12"/>
  <c r="H14" i="12"/>
  <c r="D14" i="12"/>
  <c r="O14" i="12" s="1"/>
  <c r="B14" i="12"/>
  <c r="B53" i="12" s="1"/>
  <c r="D13" i="12"/>
  <c r="E13" i="12" s="1"/>
  <c r="B13" i="12"/>
  <c r="B52" i="12" s="1"/>
  <c r="N12" i="12"/>
  <c r="M12" i="12"/>
  <c r="L12" i="12"/>
  <c r="J12" i="12"/>
  <c r="D12" i="12"/>
  <c r="O12" i="12" s="1"/>
  <c r="B12" i="12"/>
  <c r="B51" i="12" s="1"/>
  <c r="D11" i="12"/>
  <c r="O11" i="12" s="1"/>
  <c r="B11" i="12"/>
  <c r="B50" i="12" s="1"/>
  <c r="N10" i="12"/>
  <c r="D10" i="12"/>
  <c r="M10" i="12" s="1"/>
  <c r="B10" i="12"/>
  <c r="B49" i="12" s="1"/>
  <c r="D9" i="12"/>
  <c r="N9" i="12" s="1"/>
  <c r="B9" i="12"/>
  <c r="B48" i="12" s="1"/>
  <c r="B2" i="12"/>
  <c r="J11" i="12" l="1"/>
  <c r="K37" i="12"/>
  <c r="H10" i="12"/>
  <c r="M13" i="12"/>
  <c r="K15" i="12"/>
  <c r="G21" i="12"/>
  <c r="K32" i="12"/>
  <c r="L34" i="12"/>
  <c r="L37" i="12"/>
  <c r="D58" i="12"/>
  <c r="J9" i="12"/>
  <c r="I16" i="12"/>
  <c r="N11" i="12"/>
  <c r="I15" i="12"/>
  <c r="G24" i="12"/>
  <c r="J10" i="12"/>
  <c r="N13" i="12"/>
  <c r="L15" i="12"/>
  <c r="I17" i="12"/>
  <c r="I21" i="12"/>
  <c r="I24" i="12"/>
  <c r="J27" i="12"/>
  <c r="J30" i="12"/>
  <c r="L32" i="12"/>
  <c r="N34" i="12"/>
  <c r="M37" i="12"/>
  <c r="L9" i="12"/>
  <c r="M11" i="12"/>
  <c r="K13" i="12"/>
  <c r="L13" i="12"/>
  <c r="G27" i="12"/>
  <c r="H30" i="12"/>
  <c r="K10" i="12"/>
  <c r="H12" i="12"/>
  <c r="M15" i="12"/>
  <c r="K17" i="12"/>
  <c r="J21" i="12"/>
  <c r="J24" i="12"/>
  <c r="K27" i="12"/>
  <c r="K30" i="12"/>
  <c r="N32" i="12"/>
  <c r="N37" i="12"/>
  <c r="G33" i="12"/>
  <c r="L10" i="12"/>
  <c r="N15" i="12"/>
  <c r="L17" i="12"/>
  <c r="K21" i="12"/>
  <c r="L24" i="12"/>
  <c r="L27" i="12"/>
  <c r="L30" i="12"/>
  <c r="O37" i="12"/>
  <c r="D59" i="12"/>
  <c r="E59" i="12" s="1"/>
  <c r="D61" i="12"/>
  <c r="O61" i="12" s="1"/>
  <c r="D67" i="12"/>
  <c r="H67" i="12" s="1"/>
  <c r="J33" i="12"/>
  <c r="E37" i="12"/>
  <c r="K9" i="12"/>
  <c r="H11" i="12"/>
  <c r="M14" i="12"/>
  <c r="K16" i="12"/>
  <c r="K20" i="12"/>
  <c r="K23" i="12"/>
  <c r="L26" i="12"/>
  <c r="L29" i="12"/>
  <c r="K33" i="12"/>
  <c r="F37" i="12"/>
  <c r="F38" i="12"/>
  <c r="F40" i="12"/>
  <c r="H9" i="12"/>
  <c r="L33" i="12"/>
  <c r="G37" i="12"/>
  <c r="M9" i="12"/>
  <c r="K11" i="12"/>
  <c r="H13" i="12"/>
  <c r="M16" i="12"/>
  <c r="F32" i="12"/>
  <c r="M33" i="12"/>
  <c r="H37" i="12"/>
  <c r="D72" i="12"/>
  <c r="O72" i="12" s="1"/>
  <c r="L16" i="12"/>
  <c r="N16" i="12"/>
  <c r="H32" i="12"/>
  <c r="I37" i="12"/>
  <c r="D48" i="12"/>
  <c r="L48" i="12" s="1"/>
  <c r="I34" i="12"/>
  <c r="J35" i="12"/>
  <c r="F77" i="12"/>
  <c r="I9" i="12"/>
  <c r="I10" i="12"/>
  <c r="I11" i="12"/>
  <c r="I12" i="12"/>
  <c r="I13" i="12"/>
  <c r="J14" i="12"/>
  <c r="J15" i="12"/>
  <c r="J16" i="12"/>
  <c r="J17" i="12"/>
  <c r="J18" i="12"/>
  <c r="H20" i="12"/>
  <c r="H21" i="12"/>
  <c r="H22" i="12"/>
  <c r="H23" i="12"/>
  <c r="H24" i="12"/>
  <c r="H25" i="12"/>
  <c r="H26" i="12"/>
  <c r="I27" i="12"/>
  <c r="I28" i="12"/>
  <c r="I29" i="12"/>
  <c r="I30" i="12"/>
  <c r="G32" i="12"/>
  <c r="I33" i="12"/>
  <c r="J34" i="12"/>
  <c r="K35" i="12"/>
  <c r="I77" i="12"/>
  <c r="K34" i="12"/>
  <c r="M48" i="12"/>
  <c r="J61" i="12"/>
  <c r="F76" i="12"/>
  <c r="E76" i="12"/>
  <c r="O76" i="12"/>
  <c r="N76" i="12"/>
  <c r="M76" i="12"/>
  <c r="I76" i="12"/>
  <c r="H76" i="12"/>
  <c r="E77" i="12"/>
  <c r="O77" i="12"/>
  <c r="N77" i="12"/>
  <c r="M77" i="12"/>
  <c r="L77" i="12"/>
  <c r="H77" i="12"/>
  <c r="G77" i="12"/>
  <c r="E39" i="12"/>
  <c r="D55" i="12"/>
  <c r="F59" i="12"/>
  <c r="M61" i="12"/>
  <c r="G67" i="12"/>
  <c r="L70" i="12"/>
  <c r="K70" i="12"/>
  <c r="J70" i="12"/>
  <c r="I70" i="12"/>
  <c r="H70" i="12"/>
  <c r="G70" i="12"/>
  <c r="O70" i="12"/>
  <c r="N70" i="12"/>
  <c r="N72" i="12"/>
  <c r="O9" i="12"/>
  <c r="O10" i="12"/>
  <c r="O13" i="12"/>
  <c r="O16" i="12"/>
  <c r="O18" i="12"/>
  <c r="M20" i="12"/>
  <c r="M21" i="12"/>
  <c r="N22" i="12"/>
  <c r="N28" i="12"/>
  <c r="D75" i="12"/>
  <c r="K36" i="12"/>
  <c r="E36" i="12"/>
  <c r="N61" i="12"/>
  <c r="E70" i="12"/>
  <c r="J72" i="12"/>
  <c r="I72" i="12"/>
  <c r="H72" i="12"/>
  <c r="G72" i="12"/>
  <c r="F72" i="12"/>
  <c r="E72" i="12"/>
  <c r="M72" i="12"/>
  <c r="L72" i="12"/>
  <c r="D78" i="12"/>
  <c r="L39" i="12"/>
  <c r="K39" i="12"/>
  <c r="J39" i="12"/>
  <c r="I39" i="12"/>
  <c r="H39" i="12"/>
  <c r="O39" i="12"/>
  <c r="N39" i="12"/>
  <c r="D74" i="12"/>
  <c r="L35" i="12"/>
  <c r="F35" i="12"/>
  <c r="D50" i="12"/>
  <c r="L11" i="12"/>
  <c r="D53" i="12"/>
  <c r="I14" i="12"/>
  <c r="F17" i="12"/>
  <c r="D56" i="12"/>
  <c r="M34" i="12"/>
  <c r="D73" i="12"/>
  <c r="G34" i="12"/>
  <c r="E35" i="12"/>
  <c r="M39" i="12"/>
  <c r="M70" i="12"/>
  <c r="G76" i="12"/>
  <c r="O79" i="12"/>
  <c r="N79" i="12"/>
  <c r="M79" i="12"/>
  <c r="L79" i="12"/>
  <c r="K79" i="12"/>
  <c r="J79" i="12"/>
  <c r="F79" i="12"/>
  <c r="E79" i="12"/>
  <c r="K59" i="12"/>
  <c r="J59" i="12"/>
  <c r="I59" i="12"/>
  <c r="H59" i="12"/>
  <c r="N59" i="12"/>
  <c r="M59" i="12"/>
  <c r="N48" i="12"/>
  <c r="D62" i="12"/>
  <c r="L23" i="12"/>
  <c r="D64" i="12"/>
  <c r="J25" i="12"/>
  <c r="D65" i="12"/>
  <c r="I26" i="12"/>
  <c r="D66" i="12"/>
  <c r="H27" i="12"/>
  <c r="F29" i="12"/>
  <c r="D68" i="12"/>
  <c r="L58" i="12"/>
  <c r="K58" i="12"/>
  <c r="J58" i="12"/>
  <c r="I58" i="12"/>
  <c r="H58" i="12"/>
  <c r="O58" i="12"/>
  <c r="N58" i="12"/>
  <c r="D60" i="12"/>
  <c r="J76" i="12"/>
  <c r="G79" i="12"/>
  <c r="I61" i="12"/>
  <c r="H61" i="12"/>
  <c r="G61" i="12"/>
  <c r="F61" i="12"/>
  <c r="E61" i="12"/>
  <c r="L61" i="12"/>
  <c r="K61" i="12"/>
  <c r="K72" i="12"/>
  <c r="O59" i="12"/>
  <c r="D51" i="12"/>
  <c r="K12" i="12"/>
  <c r="D54" i="12"/>
  <c r="H15" i="12"/>
  <c r="E9" i="12"/>
  <c r="E10" i="12"/>
  <c r="E12" i="12"/>
  <c r="E14" i="12"/>
  <c r="E15" i="12"/>
  <c r="E16" i="12"/>
  <c r="E17" i="12"/>
  <c r="D63" i="12"/>
  <c r="K24" i="12"/>
  <c r="E30" i="12"/>
  <c r="D69" i="12"/>
  <c r="N33" i="12"/>
  <c r="H33" i="12"/>
  <c r="E34" i="12"/>
  <c r="G35" i="12"/>
  <c r="E20" i="12"/>
  <c r="E21" i="12"/>
  <c r="E22" i="12"/>
  <c r="E23" i="12"/>
  <c r="E24" i="12"/>
  <c r="E25" i="12"/>
  <c r="E26" i="12"/>
  <c r="E27" i="12"/>
  <c r="E28" i="12"/>
  <c r="E29" i="12"/>
  <c r="F30" i="12"/>
  <c r="O32" i="12"/>
  <c r="I32" i="12"/>
  <c r="E33" i="12"/>
  <c r="F34" i="12"/>
  <c r="H35" i="12"/>
  <c r="K40" i="12"/>
  <c r="J40" i="12"/>
  <c r="I40" i="12"/>
  <c r="H40" i="12"/>
  <c r="G40" i="12"/>
  <c r="N40" i="12"/>
  <c r="M40" i="12"/>
  <c r="D49" i="12"/>
  <c r="E58" i="12"/>
  <c r="D71" i="12"/>
  <c r="K76" i="12"/>
  <c r="H79" i="12"/>
  <c r="O67" i="12"/>
  <c r="N67" i="12"/>
  <c r="M67" i="12"/>
  <c r="L67" i="12"/>
  <c r="K67" i="12"/>
  <c r="J67" i="12"/>
  <c r="F67" i="12"/>
  <c r="E67" i="12"/>
  <c r="G39" i="12"/>
  <c r="I67" i="12"/>
  <c r="D52" i="12"/>
  <c r="J13" i="12"/>
  <c r="E18" i="12"/>
  <c r="D57" i="12"/>
  <c r="E11" i="12"/>
  <c r="F9" i="12"/>
  <c r="F10" i="12"/>
  <c r="F11" i="12"/>
  <c r="F12" i="12"/>
  <c r="F13" i="12"/>
  <c r="F14" i="12"/>
  <c r="F15" i="12"/>
  <c r="F16" i="12"/>
  <c r="G17" i="12"/>
  <c r="G18" i="12"/>
  <c r="G9" i="12"/>
  <c r="G10" i="12"/>
  <c r="G11" i="12"/>
  <c r="G12" i="12"/>
  <c r="G13" i="12"/>
  <c r="G14" i="12"/>
  <c r="G15" i="12"/>
  <c r="H16" i="12"/>
  <c r="H17" i="12"/>
  <c r="H18" i="12"/>
  <c r="F20" i="12"/>
  <c r="F21" i="12"/>
  <c r="F22" i="12"/>
  <c r="F23" i="12"/>
  <c r="F24" i="12"/>
  <c r="F25" i="12"/>
  <c r="F26" i="12"/>
  <c r="F27" i="12"/>
  <c r="F28" i="12"/>
  <c r="G29" i="12"/>
  <c r="G30" i="12"/>
  <c r="E32" i="12"/>
  <c r="F33" i="12"/>
  <c r="H34" i="12"/>
  <c r="I35" i="12"/>
  <c r="E40" i="12"/>
  <c r="F58" i="12"/>
  <c r="L76" i="12"/>
  <c r="I79" i="12"/>
  <c r="O38" i="12"/>
  <c r="J37" i="12"/>
  <c r="I38" i="12"/>
  <c r="G48" i="12" l="1"/>
  <c r="M58" i="12"/>
  <c r="G58" i="12"/>
  <c r="G59" i="12"/>
  <c r="L59" i="12"/>
  <c r="H48" i="12"/>
  <c r="K48" i="12"/>
  <c r="I48" i="12"/>
  <c r="J48" i="12"/>
  <c r="O48" i="12"/>
  <c r="E48" i="12"/>
  <c r="F48" i="12"/>
  <c r="F52" i="12"/>
  <c r="E52" i="12"/>
  <c r="O52" i="12"/>
  <c r="N52" i="12"/>
  <c r="I52" i="12"/>
  <c r="H52" i="12"/>
  <c r="K52" i="12"/>
  <c r="J52" i="12"/>
  <c r="M52" i="12"/>
  <c r="L52" i="12"/>
  <c r="G52" i="12"/>
  <c r="N56" i="12"/>
  <c r="M56" i="12"/>
  <c r="L56" i="12"/>
  <c r="K56" i="12"/>
  <c r="J56" i="12"/>
  <c r="E56" i="12"/>
  <c r="F56" i="12"/>
  <c r="O56" i="12"/>
  <c r="I56" i="12"/>
  <c r="H56" i="12"/>
  <c r="G56" i="12"/>
  <c r="O78" i="12"/>
  <c r="N78" i="12"/>
  <c r="M78" i="12"/>
  <c r="L78" i="12"/>
  <c r="K78" i="12"/>
  <c r="G78" i="12"/>
  <c r="F78" i="12"/>
  <c r="J78" i="12"/>
  <c r="I78" i="12"/>
  <c r="H78" i="12"/>
  <c r="E78" i="12"/>
  <c r="G75" i="12"/>
  <c r="F75" i="12"/>
  <c r="E75" i="12"/>
  <c r="O75" i="12"/>
  <c r="N75" i="12"/>
  <c r="J75" i="12"/>
  <c r="I75" i="12"/>
  <c r="M75" i="12"/>
  <c r="H75" i="12"/>
  <c r="L75" i="12"/>
  <c r="K75" i="12"/>
  <c r="I49" i="12"/>
  <c r="H49" i="12"/>
  <c r="G49" i="12"/>
  <c r="F49" i="12"/>
  <c r="E49" i="12"/>
  <c r="L49" i="12"/>
  <c r="K49" i="12"/>
  <c r="J49" i="12"/>
  <c r="O49" i="12"/>
  <c r="N49" i="12"/>
  <c r="M49" i="12"/>
  <c r="N68" i="12"/>
  <c r="M68" i="12"/>
  <c r="L68" i="12"/>
  <c r="K68" i="12"/>
  <c r="J68" i="12"/>
  <c r="I68" i="12"/>
  <c r="E68" i="12"/>
  <c r="H68" i="12"/>
  <c r="G68" i="12"/>
  <c r="F68" i="12"/>
  <c r="O68" i="12"/>
  <c r="M69" i="12"/>
  <c r="L69" i="12"/>
  <c r="K69" i="12"/>
  <c r="J69" i="12"/>
  <c r="I69" i="12"/>
  <c r="H69" i="12"/>
  <c r="O69" i="12"/>
  <c r="G69" i="12"/>
  <c r="N69" i="12"/>
  <c r="F69" i="12"/>
  <c r="E69" i="12"/>
  <c r="H74" i="12"/>
  <c r="G74" i="12"/>
  <c r="F74" i="12"/>
  <c r="E74" i="12"/>
  <c r="O74" i="12"/>
  <c r="K74" i="12"/>
  <c r="J74" i="12"/>
  <c r="N74" i="12"/>
  <c r="M74" i="12"/>
  <c r="L74" i="12"/>
  <c r="I74" i="12"/>
  <c r="O66" i="12"/>
  <c r="N66" i="12"/>
  <c r="M66" i="12"/>
  <c r="L66" i="12"/>
  <c r="K66" i="12"/>
  <c r="G66" i="12"/>
  <c r="F66" i="12"/>
  <c r="J66" i="12"/>
  <c r="I66" i="12"/>
  <c r="H66" i="12"/>
  <c r="E66" i="12"/>
  <c r="J60" i="12"/>
  <c r="I60" i="12"/>
  <c r="H60" i="12"/>
  <c r="G60" i="12"/>
  <c r="F60" i="12"/>
  <c r="M60" i="12"/>
  <c r="L60" i="12"/>
  <c r="K60" i="12"/>
  <c r="E60" i="12"/>
  <c r="O60" i="12"/>
  <c r="N60" i="12"/>
  <c r="F64" i="12"/>
  <c r="E64" i="12"/>
  <c r="O64" i="12"/>
  <c r="N64" i="12"/>
  <c r="M64" i="12"/>
  <c r="I64" i="12"/>
  <c r="H64" i="12"/>
  <c r="L64" i="12"/>
  <c r="G64" i="12"/>
  <c r="K64" i="12"/>
  <c r="J64" i="12"/>
  <c r="E53" i="12"/>
  <c r="O53" i="12"/>
  <c r="N53" i="12"/>
  <c r="M53" i="12"/>
  <c r="H53" i="12"/>
  <c r="G53" i="12"/>
  <c r="L53" i="12"/>
  <c r="K53" i="12"/>
  <c r="F53" i="12"/>
  <c r="J53" i="12"/>
  <c r="I53" i="12"/>
  <c r="O54" i="12"/>
  <c r="N54" i="12"/>
  <c r="M54" i="12"/>
  <c r="L54" i="12"/>
  <c r="G54" i="12"/>
  <c r="F54" i="12"/>
  <c r="J54" i="12"/>
  <c r="K54" i="12"/>
  <c r="I54" i="12"/>
  <c r="H54" i="12"/>
  <c r="E54" i="12"/>
  <c r="H50" i="12"/>
  <c r="G50" i="12"/>
  <c r="F50" i="12"/>
  <c r="E50" i="12"/>
  <c r="K50" i="12"/>
  <c r="J50" i="12"/>
  <c r="N50" i="12"/>
  <c r="I50" i="12"/>
  <c r="O50" i="12"/>
  <c r="M50" i="12"/>
  <c r="L50" i="12"/>
  <c r="O55" i="12"/>
  <c r="N55" i="12"/>
  <c r="M55" i="12"/>
  <c r="L55" i="12"/>
  <c r="K55" i="12"/>
  <c r="F55" i="12"/>
  <c r="E55" i="12"/>
  <c r="J55" i="12"/>
  <c r="H55" i="12"/>
  <c r="I55" i="12"/>
  <c r="G55" i="12"/>
  <c r="M57" i="12"/>
  <c r="L57" i="12"/>
  <c r="K57" i="12"/>
  <c r="J57" i="12"/>
  <c r="I57" i="12"/>
  <c r="O57" i="12"/>
  <c r="H57" i="12"/>
  <c r="N57" i="12"/>
  <c r="G57" i="12"/>
  <c r="F57" i="12"/>
  <c r="E57" i="12"/>
  <c r="G51" i="12"/>
  <c r="F51" i="12"/>
  <c r="E51" i="12"/>
  <c r="O51" i="12"/>
  <c r="J51" i="12"/>
  <c r="I51" i="12"/>
  <c r="L51" i="12"/>
  <c r="K51" i="12"/>
  <c r="H51" i="12"/>
  <c r="N51" i="12"/>
  <c r="M51" i="12"/>
  <c r="G63" i="12"/>
  <c r="F63" i="12"/>
  <c r="E63" i="12"/>
  <c r="O63" i="12"/>
  <c r="N63" i="12"/>
  <c r="J63" i="12"/>
  <c r="I63" i="12"/>
  <c r="M63" i="12"/>
  <c r="L63" i="12"/>
  <c r="K63" i="12"/>
  <c r="H63" i="12"/>
  <c r="I73" i="12"/>
  <c r="H73" i="12"/>
  <c r="G73" i="12"/>
  <c r="F73" i="12"/>
  <c r="E73" i="12"/>
  <c r="L73" i="12"/>
  <c r="K73" i="12"/>
  <c r="O73" i="12"/>
  <c r="N73" i="12"/>
  <c r="M73" i="12"/>
  <c r="J73" i="12"/>
  <c r="E65" i="12"/>
  <c r="O65" i="12"/>
  <c r="N65" i="12"/>
  <c r="M65" i="12"/>
  <c r="L65" i="12"/>
  <c r="H65" i="12"/>
  <c r="G65" i="12"/>
  <c r="K65" i="12"/>
  <c r="J65" i="12"/>
  <c r="I65" i="12"/>
  <c r="F65" i="12"/>
  <c r="K71" i="12"/>
  <c r="J71" i="12"/>
  <c r="I71" i="12"/>
  <c r="H71" i="12"/>
  <c r="G71" i="12"/>
  <c r="F71" i="12"/>
  <c r="N71" i="12"/>
  <c r="M71" i="12"/>
  <c r="E71" i="12"/>
  <c r="O71" i="12"/>
  <c r="L71" i="12"/>
  <c r="H62" i="12"/>
  <c r="G62" i="12"/>
  <c r="F62" i="12"/>
  <c r="E62" i="12"/>
  <c r="O62" i="12"/>
  <c r="K62" i="12"/>
  <c r="J62" i="12"/>
  <c r="N62" i="12"/>
  <c r="M62" i="12"/>
  <c r="L62" i="12"/>
  <c r="I62" i="12"/>
  <c r="D73" i="11" l="1"/>
  <c r="O73" i="11" s="1"/>
  <c r="B73" i="11"/>
  <c r="D72" i="11"/>
  <c r="O72" i="11" s="1"/>
  <c r="D71" i="11"/>
  <c r="O71" i="11" s="1"/>
  <c r="B62" i="11"/>
  <c r="B61" i="11"/>
  <c r="D40" i="11"/>
  <c r="E40" i="11" s="1"/>
  <c r="B40" i="11"/>
  <c r="B79" i="11" s="1"/>
  <c r="D39" i="11"/>
  <c r="G39" i="11" s="1"/>
  <c r="B39" i="11"/>
  <c r="B78" i="11" s="1"/>
  <c r="H38" i="11"/>
  <c r="G38" i="11"/>
  <c r="F38" i="11"/>
  <c r="E38" i="11"/>
  <c r="D38" i="11"/>
  <c r="M38" i="11" s="1"/>
  <c r="B38" i="11"/>
  <c r="B77" i="11" s="1"/>
  <c r="D37" i="11"/>
  <c r="N37" i="11" s="1"/>
  <c r="B37" i="11"/>
  <c r="B76" i="11" s="1"/>
  <c r="D36" i="11"/>
  <c r="I36" i="11" s="1"/>
  <c r="B36" i="11"/>
  <c r="B75" i="11" s="1"/>
  <c r="D35" i="11"/>
  <c r="O35" i="11" s="1"/>
  <c r="B35" i="11"/>
  <c r="B74" i="11" s="1"/>
  <c r="M34" i="11"/>
  <c r="L34" i="11"/>
  <c r="K34" i="11"/>
  <c r="J34" i="11"/>
  <c r="I34" i="11"/>
  <c r="H34" i="11"/>
  <c r="G34" i="11"/>
  <c r="F34" i="11"/>
  <c r="D34" i="11"/>
  <c r="E34" i="11" s="1"/>
  <c r="B34" i="11"/>
  <c r="N33" i="11"/>
  <c r="M33" i="11"/>
  <c r="L33" i="11"/>
  <c r="K33" i="11"/>
  <c r="J33" i="11"/>
  <c r="I33" i="11"/>
  <c r="H33" i="11"/>
  <c r="G33" i="11"/>
  <c r="F33" i="11"/>
  <c r="E33" i="11"/>
  <c r="D33" i="11"/>
  <c r="O33" i="11" s="1"/>
  <c r="B33" i="11"/>
  <c r="B72" i="11" s="1"/>
  <c r="O32" i="11"/>
  <c r="N32" i="11"/>
  <c r="M32" i="11"/>
  <c r="L32" i="11"/>
  <c r="K32" i="11"/>
  <c r="J32" i="11"/>
  <c r="I32" i="11"/>
  <c r="H32" i="11"/>
  <c r="G32" i="11"/>
  <c r="F32" i="11"/>
  <c r="D32" i="11"/>
  <c r="E32" i="11" s="1"/>
  <c r="B32" i="11"/>
  <c r="B71" i="11" s="1"/>
  <c r="O31" i="11"/>
  <c r="N31" i="11"/>
  <c r="M31" i="11"/>
  <c r="D31" i="11"/>
  <c r="H31" i="11" s="1"/>
  <c r="B31" i="11"/>
  <c r="B70" i="11" s="1"/>
  <c r="O30" i="11"/>
  <c r="N30" i="11"/>
  <c r="D30" i="11"/>
  <c r="M30" i="11" s="1"/>
  <c r="B30" i="11"/>
  <c r="B69" i="11" s="1"/>
  <c r="D29" i="11"/>
  <c r="E29" i="11" s="1"/>
  <c r="B29" i="11"/>
  <c r="B68" i="11" s="1"/>
  <c r="G28" i="11"/>
  <c r="D28" i="11"/>
  <c r="O28" i="11" s="1"/>
  <c r="B28" i="11"/>
  <c r="B67" i="11" s="1"/>
  <c r="M27" i="11"/>
  <c r="H27" i="11"/>
  <c r="G27" i="11"/>
  <c r="D27" i="11"/>
  <c r="F27" i="11" s="1"/>
  <c r="B27" i="11"/>
  <c r="B66" i="11" s="1"/>
  <c r="N26" i="11"/>
  <c r="I26" i="11"/>
  <c r="F26" i="11"/>
  <c r="E26" i="11"/>
  <c r="D26" i="11"/>
  <c r="M26" i="11" s="1"/>
  <c r="B26" i="11"/>
  <c r="B65" i="11" s="1"/>
  <c r="H25" i="11"/>
  <c r="G25" i="11"/>
  <c r="F25" i="11"/>
  <c r="E25" i="11"/>
  <c r="D25" i="11"/>
  <c r="N25" i="11" s="1"/>
  <c r="B25" i="11"/>
  <c r="B64" i="11" s="1"/>
  <c r="K24" i="11"/>
  <c r="J24" i="11"/>
  <c r="I24" i="11"/>
  <c r="D24" i="11"/>
  <c r="H24" i="11" s="1"/>
  <c r="B24" i="11"/>
  <c r="B63" i="11" s="1"/>
  <c r="L23" i="11"/>
  <c r="K23" i="11"/>
  <c r="J23" i="11"/>
  <c r="I23" i="11"/>
  <c r="H23" i="11"/>
  <c r="G23" i="11"/>
  <c r="F23" i="11"/>
  <c r="E23" i="11"/>
  <c r="D23" i="11"/>
  <c r="O23" i="11" s="1"/>
  <c r="B23" i="11"/>
  <c r="L22" i="11"/>
  <c r="K22" i="11"/>
  <c r="J22" i="11"/>
  <c r="G22" i="11"/>
  <c r="F22" i="11"/>
  <c r="D22" i="11"/>
  <c r="O22" i="11" s="1"/>
  <c r="B22" i="11"/>
  <c r="L21" i="11"/>
  <c r="K21" i="11"/>
  <c r="J21" i="11"/>
  <c r="F21" i="11"/>
  <c r="D21" i="11"/>
  <c r="O21" i="11" s="1"/>
  <c r="B21" i="11"/>
  <c r="B60" i="11" s="1"/>
  <c r="M20" i="11"/>
  <c r="L20" i="11"/>
  <c r="K20" i="11"/>
  <c r="G20" i="11"/>
  <c r="D20" i="11"/>
  <c r="E20" i="11" s="1"/>
  <c r="B20" i="11"/>
  <c r="B59" i="11" s="1"/>
  <c r="D19" i="11"/>
  <c r="N19" i="11" s="1"/>
  <c r="B19" i="11"/>
  <c r="B58" i="11" s="1"/>
  <c r="O18" i="11"/>
  <c r="L18" i="11"/>
  <c r="E18" i="11"/>
  <c r="D18" i="11"/>
  <c r="K18" i="11" s="1"/>
  <c r="B18" i="11"/>
  <c r="B57" i="11" s="1"/>
  <c r="L17" i="11"/>
  <c r="K17" i="11"/>
  <c r="F17" i="11"/>
  <c r="E17" i="11"/>
  <c r="D17" i="11"/>
  <c r="O17" i="11" s="1"/>
  <c r="B17" i="11"/>
  <c r="B56" i="11" s="1"/>
  <c r="D16" i="11"/>
  <c r="G16" i="11" s="1"/>
  <c r="B16" i="11"/>
  <c r="B55" i="11" s="1"/>
  <c r="O15" i="11"/>
  <c r="H15" i="11"/>
  <c r="D15" i="11"/>
  <c r="N15" i="11" s="1"/>
  <c r="B15" i="11"/>
  <c r="B54" i="11" s="1"/>
  <c r="O14" i="11"/>
  <c r="N14" i="11"/>
  <c r="I14" i="11"/>
  <c r="D14" i="11"/>
  <c r="G14" i="11" s="1"/>
  <c r="B14" i="11"/>
  <c r="B53" i="11" s="1"/>
  <c r="D13" i="11"/>
  <c r="F13" i="11" s="1"/>
  <c r="B13" i="11"/>
  <c r="B52" i="11" s="1"/>
  <c r="D12" i="11"/>
  <c r="F12" i="11" s="1"/>
  <c r="B12" i="11"/>
  <c r="B51" i="11" s="1"/>
  <c r="D11" i="11"/>
  <c r="O11" i="11" s="1"/>
  <c r="B11" i="11"/>
  <c r="B50" i="11" s="1"/>
  <c r="D10" i="11"/>
  <c r="O10" i="11" s="1"/>
  <c r="B10" i="11"/>
  <c r="B49" i="11" s="1"/>
  <c r="D9" i="11"/>
  <c r="O9" i="11" s="1"/>
  <c r="B9" i="11"/>
  <c r="B48" i="11" s="1"/>
  <c r="B2" i="11"/>
  <c r="E11" i="11" l="1"/>
  <c r="D48" i="11"/>
  <c r="F9" i="11"/>
  <c r="F10" i="11"/>
  <c r="G11" i="11"/>
  <c r="G13" i="11"/>
  <c r="M17" i="11"/>
  <c r="L19" i="11"/>
  <c r="N20" i="11"/>
  <c r="M21" i="11"/>
  <c r="M22" i="11"/>
  <c r="I25" i="11"/>
  <c r="E35" i="11"/>
  <c r="E37" i="11"/>
  <c r="D49" i="11"/>
  <c r="M73" i="11"/>
  <c r="G9" i="11"/>
  <c r="G10" i="11"/>
  <c r="H11" i="11"/>
  <c r="H13" i="11"/>
  <c r="N17" i="11"/>
  <c r="O19" i="11"/>
  <c r="O20" i="11"/>
  <c r="N21" i="11"/>
  <c r="G24" i="11"/>
  <c r="J25" i="11"/>
  <c r="E27" i="11"/>
  <c r="J30" i="11"/>
  <c r="F35" i="11"/>
  <c r="F37" i="11"/>
  <c r="I38" i="11"/>
  <c r="D67" i="11"/>
  <c r="K67" i="11" s="1"/>
  <c r="D61" i="11"/>
  <c r="H9" i="11"/>
  <c r="H10" i="11"/>
  <c r="I11" i="11"/>
  <c r="I13" i="11"/>
  <c r="O25" i="11"/>
  <c r="G35" i="11"/>
  <c r="G37" i="11"/>
  <c r="N38" i="11"/>
  <c r="D74" i="11"/>
  <c r="E13" i="11"/>
  <c r="I9" i="11"/>
  <c r="I10" i="11"/>
  <c r="J11" i="11"/>
  <c r="J13" i="11"/>
  <c r="H35" i="11"/>
  <c r="H37" i="11"/>
  <c r="J9" i="11"/>
  <c r="J10" i="11"/>
  <c r="K11" i="11"/>
  <c r="O13" i="11"/>
  <c r="F20" i="11"/>
  <c r="E21" i="11"/>
  <c r="E22" i="11"/>
  <c r="I35" i="11"/>
  <c r="I37" i="11"/>
  <c r="D70" i="11"/>
  <c r="L70" i="11" s="1"/>
  <c r="J35" i="11"/>
  <c r="J37" i="11"/>
  <c r="D59" i="11"/>
  <c r="E9" i="11"/>
  <c r="K10" i="11"/>
  <c r="K35" i="11"/>
  <c r="O37" i="11"/>
  <c r="L9" i="11"/>
  <c r="L10" i="11"/>
  <c r="G21" i="11"/>
  <c r="M9" i="11"/>
  <c r="M10" i="11"/>
  <c r="E14" i="11"/>
  <c r="M18" i="11"/>
  <c r="I20" i="11"/>
  <c r="H21" i="11"/>
  <c r="H22" i="11"/>
  <c r="G26" i="11"/>
  <c r="I31" i="11"/>
  <c r="L35" i="11"/>
  <c r="L40" i="11"/>
  <c r="D60" i="11"/>
  <c r="F71" i="11"/>
  <c r="E10" i="11"/>
  <c r="F11" i="11"/>
  <c r="K9" i="11"/>
  <c r="L11" i="11"/>
  <c r="H20" i="11"/>
  <c r="N9" i="11"/>
  <c r="H14" i="11"/>
  <c r="N18" i="11"/>
  <c r="J20" i="11"/>
  <c r="I21" i="11"/>
  <c r="I22" i="11"/>
  <c r="H26" i="11"/>
  <c r="L31" i="11"/>
  <c r="O40" i="11"/>
  <c r="D79" i="11"/>
  <c r="E79" i="11" s="1"/>
  <c r="I61" i="11"/>
  <c r="H61" i="11"/>
  <c r="G61" i="11"/>
  <c r="F61" i="11"/>
  <c r="E61" i="11"/>
  <c r="L61" i="11"/>
  <c r="K61" i="11"/>
  <c r="K12" i="11"/>
  <c r="O16" i="11"/>
  <c r="F14" i="11"/>
  <c r="M15" i="11"/>
  <c r="J18" i="11"/>
  <c r="M19" i="11"/>
  <c r="L28" i="11"/>
  <c r="K60" i="11"/>
  <c r="L71" i="11"/>
  <c r="N73" i="11"/>
  <c r="K40" i="11"/>
  <c r="J40" i="11"/>
  <c r="I40" i="11"/>
  <c r="H40" i="11"/>
  <c r="G40" i="11"/>
  <c r="N40" i="11"/>
  <c r="M40" i="11"/>
  <c r="I49" i="11"/>
  <c r="H49" i="11"/>
  <c r="G49" i="11"/>
  <c r="F49" i="11"/>
  <c r="E49" i="11"/>
  <c r="L49" i="11"/>
  <c r="K49" i="11"/>
  <c r="O67" i="11"/>
  <c r="N67" i="11"/>
  <c r="M67" i="11"/>
  <c r="L67" i="11"/>
  <c r="F67" i="11"/>
  <c r="E67" i="11"/>
  <c r="N13" i="11"/>
  <c r="M13" i="11"/>
  <c r="D52" i="11"/>
  <c r="L13" i="11"/>
  <c r="K13" i="11"/>
  <c r="J17" i="11"/>
  <c r="I17" i="11"/>
  <c r="H17" i="11"/>
  <c r="G17" i="11"/>
  <c r="D56" i="11"/>
  <c r="O24" i="11"/>
  <c r="N24" i="11"/>
  <c r="M24" i="11"/>
  <c r="D63" i="11"/>
  <c r="L24" i="11"/>
  <c r="F24" i="11"/>
  <c r="E24" i="11"/>
  <c r="D66" i="11"/>
  <c r="L27" i="11"/>
  <c r="K27" i="11"/>
  <c r="J27" i="11"/>
  <c r="I27" i="11"/>
  <c r="O27" i="11"/>
  <c r="N27" i="11"/>
  <c r="F40" i="11"/>
  <c r="M49" i="11"/>
  <c r="H67" i="11"/>
  <c r="O79" i="11"/>
  <c r="N79" i="11"/>
  <c r="M79" i="11"/>
  <c r="L79" i="11"/>
  <c r="K79" i="11"/>
  <c r="F79" i="11"/>
  <c r="K59" i="11"/>
  <c r="J59" i="11"/>
  <c r="I59" i="11"/>
  <c r="G59" i="11"/>
  <c r="H59" i="11"/>
  <c r="N59" i="11"/>
  <c r="M59" i="11"/>
  <c r="K29" i="11"/>
  <c r="J48" i="11"/>
  <c r="I48" i="11"/>
  <c r="H48" i="11"/>
  <c r="F48" i="11"/>
  <c r="G48" i="11"/>
  <c r="M48" i="11"/>
  <c r="L48" i="11"/>
  <c r="E59" i="11"/>
  <c r="N29" i="11"/>
  <c r="D54" i="11"/>
  <c r="L15" i="11"/>
  <c r="K15" i="11"/>
  <c r="J15" i="11"/>
  <c r="I15" i="11"/>
  <c r="H19" i="11"/>
  <c r="G19" i="11"/>
  <c r="F19" i="11"/>
  <c r="E19" i="11"/>
  <c r="O29" i="11"/>
  <c r="G36" i="11"/>
  <c r="F39" i="11"/>
  <c r="K48" i="11"/>
  <c r="L59" i="11"/>
  <c r="N61" i="11"/>
  <c r="G79" i="11"/>
  <c r="J72" i="11"/>
  <c r="I72" i="11"/>
  <c r="H72" i="11"/>
  <c r="F72" i="11"/>
  <c r="G72" i="11"/>
  <c r="M72" i="11"/>
  <c r="L72" i="11"/>
  <c r="O12" i="11"/>
  <c r="N12" i="11"/>
  <c r="M12" i="11"/>
  <c r="D51" i="11"/>
  <c r="L12" i="11"/>
  <c r="K16" i="11"/>
  <c r="J16" i="11"/>
  <c r="I16" i="11"/>
  <c r="H16" i="11"/>
  <c r="K72" i="11"/>
  <c r="F16" i="11"/>
  <c r="H12" i="11"/>
  <c r="E15" i="11"/>
  <c r="L16" i="11"/>
  <c r="I19" i="11"/>
  <c r="K28" i="11"/>
  <c r="J28" i="11"/>
  <c r="I28" i="11"/>
  <c r="H28" i="11"/>
  <c r="N28" i="11"/>
  <c r="M28" i="11"/>
  <c r="H36" i="11"/>
  <c r="N48" i="11"/>
  <c r="O59" i="11"/>
  <c r="O61" i="11"/>
  <c r="H79" i="11"/>
  <c r="E12" i="11"/>
  <c r="E16" i="11"/>
  <c r="D78" i="11"/>
  <c r="L39" i="11"/>
  <c r="K39" i="11"/>
  <c r="J39" i="11"/>
  <c r="H39" i="11"/>
  <c r="I39" i="11"/>
  <c r="O39" i="11"/>
  <c r="N39" i="11"/>
  <c r="J61" i="11"/>
  <c r="E39" i="11"/>
  <c r="F59" i="11"/>
  <c r="N72" i="11"/>
  <c r="I12" i="11"/>
  <c r="F15" i="11"/>
  <c r="M16" i="11"/>
  <c r="J19" i="11"/>
  <c r="E28" i="11"/>
  <c r="I30" i="11"/>
  <c r="H30" i="11"/>
  <c r="G30" i="11"/>
  <c r="E30" i="11"/>
  <c r="F30" i="11"/>
  <c r="D69" i="11"/>
  <c r="L30" i="11"/>
  <c r="K30" i="11"/>
  <c r="M39" i="11"/>
  <c r="O48" i="11"/>
  <c r="K71" i="11"/>
  <c r="J71" i="11"/>
  <c r="I71" i="11"/>
  <c r="H71" i="11"/>
  <c r="G71" i="11"/>
  <c r="N71" i="11"/>
  <c r="M71" i="11"/>
  <c r="I73" i="11"/>
  <c r="H73" i="11"/>
  <c r="G73" i="11"/>
  <c r="F73" i="11"/>
  <c r="E73" i="11"/>
  <c r="L73" i="11"/>
  <c r="K73" i="11"/>
  <c r="I79" i="11"/>
  <c r="J29" i="11"/>
  <c r="I29" i="11"/>
  <c r="H29" i="11"/>
  <c r="F29" i="11"/>
  <c r="G29" i="11"/>
  <c r="M29" i="11"/>
  <c r="D68" i="11"/>
  <c r="L29" i="11"/>
  <c r="E72" i="11"/>
  <c r="O36" i="11"/>
  <c r="N36" i="11"/>
  <c r="M36" i="11"/>
  <c r="K36" i="11"/>
  <c r="D75" i="11"/>
  <c r="L36" i="11"/>
  <c r="F36" i="11"/>
  <c r="E36" i="11"/>
  <c r="E48" i="11"/>
  <c r="D55" i="11"/>
  <c r="M61" i="11"/>
  <c r="G12" i="11"/>
  <c r="J12" i="11"/>
  <c r="M14" i="11"/>
  <c r="D53" i="11"/>
  <c r="L14" i="11"/>
  <c r="K14" i="11"/>
  <c r="J14" i="11"/>
  <c r="G15" i="11"/>
  <c r="N16" i="11"/>
  <c r="I18" i="11"/>
  <c r="H18" i="11"/>
  <c r="G18" i="11"/>
  <c r="F18" i="11"/>
  <c r="D57" i="11"/>
  <c r="K19" i="11"/>
  <c r="F28" i="11"/>
  <c r="J36" i="11"/>
  <c r="D58" i="11"/>
  <c r="J60" i="11"/>
  <c r="I60" i="11"/>
  <c r="H60" i="11"/>
  <c r="F60" i="11"/>
  <c r="G60" i="11"/>
  <c r="M60" i="11"/>
  <c r="L60" i="11"/>
  <c r="E71" i="11"/>
  <c r="J73" i="11"/>
  <c r="J79" i="11"/>
  <c r="O26" i="11"/>
  <c r="J31" i="11"/>
  <c r="O38" i="11"/>
  <c r="J74" i="11"/>
  <c r="K31" i="11"/>
  <c r="K74" i="11"/>
  <c r="N10" i="11"/>
  <c r="M11" i="11"/>
  <c r="N22" i="11"/>
  <c r="M23" i="11"/>
  <c r="K25" i="11"/>
  <c r="J26" i="11"/>
  <c r="E31" i="11"/>
  <c r="N34" i="11"/>
  <c r="M35" i="11"/>
  <c r="K37" i="11"/>
  <c r="J38" i="11"/>
  <c r="E74" i="11"/>
  <c r="D50" i="11"/>
  <c r="D62" i="11"/>
  <c r="N11" i="11"/>
  <c r="N23" i="11"/>
  <c r="L25" i="11"/>
  <c r="K26" i="11"/>
  <c r="F31" i="11"/>
  <c r="O34" i="11"/>
  <c r="N35" i="11"/>
  <c r="L37" i="11"/>
  <c r="K38" i="11"/>
  <c r="D64" i="11"/>
  <c r="F74" i="11"/>
  <c r="D76" i="11"/>
  <c r="M25" i="11"/>
  <c r="L26" i="11"/>
  <c r="G31" i="11"/>
  <c r="M37" i="11"/>
  <c r="L38" i="11"/>
  <c r="D65" i="11"/>
  <c r="G74" i="11"/>
  <c r="D77" i="11"/>
  <c r="N60" i="11" l="1"/>
  <c r="O60" i="11"/>
  <c r="E60" i="11"/>
  <c r="N70" i="11"/>
  <c r="G67" i="11"/>
  <c r="J67" i="11"/>
  <c r="I67" i="11"/>
  <c r="M70" i="11"/>
  <c r="O70" i="11"/>
  <c r="I70" i="11"/>
  <c r="H74" i="11"/>
  <c r="O74" i="11"/>
  <c r="N74" i="11"/>
  <c r="M74" i="11"/>
  <c r="L74" i="11"/>
  <c r="I74" i="11"/>
  <c r="H70" i="11"/>
  <c r="J70" i="11"/>
  <c r="G70" i="11"/>
  <c r="K70" i="11"/>
  <c r="J49" i="11"/>
  <c r="O49" i="11"/>
  <c r="N49" i="11"/>
  <c r="F70" i="11"/>
  <c r="E70" i="11"/>
  <c r="G63" i="11"/>
  <c r="F63" i="11"/>
  <c r="E63" i="11"/>
  <c r="O63" i="11"/>
  <c r="J63" i="11"/>
  <c r="I63" i="11"/>
  <c r="L63" i="11"/>
  <c r="M63" i="11"/>
  <c r="N63" i="11"/>
  <c r="H63" i="11"/>
  <c r="K63" i="11"/>
  <c r="M57" i="11"/>
  <c r="L57" i="11"/>
  <c r="K57" i="11"/>
  <c r="I57" i="11"/>
  <c r="J57" i="11"/>
  <c r="O57" i="11"/>
  <c r="N57" i="11"/>
  <c r="E57" i="11"/>
  <c r="H57" i="11"/>
  <c r="F57" i="11"/>
  <c r="G57" i="11"/>
  <c r="M69" i="11"/>
  <c r="L69" i="11"/>
  <c r="K69" i="11"/>
  <c r="J69" i="11"/>
  <c r="I69" i="11"/>
  <c r="O69" i="11"/>
  <c r="E69" i="11"/>
  <c r="N69" i="11"/>
  <c r="H69" i="11"/>
  <c r="F69" i="11"/>
  <c r="G69" i="11"/>
  <c r="G51" i="11"/>
  <c r="F51" i="11"/>
  <c r="E51" i="11"/>
  <c r="O51" i="11"/>
  <c r="J51" i="11"/>
  <c r="I51" i="11"/>
  <c r="H51" i="11"/>
  <c r="M51" i="11"/>
  <c r="K51" i="11"/>
  <c r="N51" i="11"/>
  <c r="L51" i="11"/>
  <c r="F76" i="11"/>
  <c r="E76" i="11"/>
  <c r="O76" i="11"/>
  <c r="N76" i="11"/>
  <c r="I76" i="11"/>
  <c r="H76" i="11"/>
  <c r="L76" i="11"/>
  <c r="K76" i="11"/>
  <c r="M76" i="11"/>
  <c r="J76" i="11"/>
  <c r="G76" i="11"/>
  <c r="O55" i="11"/>
  <c r="N55" i="11"/>
  <c r="M55" i="11"/>
  <c r="K55" i="11"/>
  <c r="L55" i="11"/>
  <c r="F55" i="11"/>
  <c r="E55" i="11"/>
  <c r="J55" i="11"/>
  <c r="I55" i="11"/>
  <c r="H55" i="11"/>
  <c r="G55" i="11"/>
  <c r="N68" i="11"/>
  <c r="M68" i="11"/>
  <c r="L68" i="11"/>
  <c r="J68" i="11"/>
  <c r="K68" i="11"/>
  <c r="E68" i="11"/>
  <c r="G68" i="11"/>
  <c r="O68" i="11"/>
  <c r="F68" i="11"/>
  <c r="I68" i="11"/>
  <c r="H68" i="11"/>
  <c r="F64" i="11"/>
  <c r="E64" i="11"/>
  <c r="N64" i="11"/>
  <c r="O64" i="11"/>
  <c r="I64" i="11"/>
  <c r="H64" i="11"/>
  <c r="K64" i="11"/>
  <c r="J64" i="11"/>
  <c r="G64" i="11"/>
  <c r="M64" i="11"/>
  <c r="L64" i="11"/>
  <c r="E77" i="11"/>
  <c r="O77" i="11"/>
  <c r="N77" i="11"/>
  <c r="M77" i="11"/>
  <c r="H77" i="11"/>
  <c r="G77" i="11"/>
  <c r="J77" i="11"/>
  <c r="I77" i="11"/>
  <c r="F77" i="11"/>
  <c r="L77" i="11"/>
  <c r="K77" i="11"/>
  <c r="O66" i="11"/>
  <c r="N66" i="11"/>
  <c r="L66" i="11"/>
  <c r="M66" i="11"/>
  <c r="G66" i="11"/>
  <c r="F66" i="11"/>
  <c r="K66" i="11"/>
  <c r="J66" i="11"/>
  <c r="E66" i="11"/>
  <c r="I66" i="11"/>
  <c r="H66" i="11"/>
  <c r="H50" i="11"/>
  <c r="G50" i="11"/>
  <c r="F50" i="11"/>
  <c r="E50" i="11"/>
  <c r="K50" i="11"/>
  <c r="J50" i="11"/>
  <c r="O50" i="11"/>
  <c r="I50" i="11"/>
  <c r="N50" i="11"/>
  <c r="L50" i="11"/>
  <c r="M50" i="11"/>
  <c r="E65" i="11"/>
  <c r="O65" i="11"/>
  <c r="N65" i="11"/>
  <c r="M65" i="11"/>
  <c r="H65" i="11"/>
  <c r="G65" i="11"/>
  <c r="I65" i="11"/>
  <c r="L65" i="11"/>
  <c r="J65" i="11"/>
  <c r="F65" i="11"/>
  <c r="K65" i="11"/>
  <c r="L58" i="11"/>
  <c r="K58" i="11"/>
  <c r="J58" i="11"/>
  <c r="I58" i="11"/>
  <c r="H58" i="11"/>
  <c r="O58" i="11"/>
  <c r="N58" i="11"/>
  <c r="M58" i="11"/>
  <c r="G58" i="11"/>
  <c r="E58" i="11"/>
  <c r="F58" i="11"/>
  <c r="G75" i="11"/>
  <c r="F75" i="11"/>
  <c r="E75" i="11"/>
  <c r="O75" i="11"/>
  <c r="J75" i="11"/>
  <c r="I75" i="11"/>
  <c r="H75" i="11"/>
  <c r="N75" i="11"/>
  <c r="M75" i="11"/>
  <c r="K75" i="11"/>
  <c r="L75" i="11"/>
  <c r="O54" i="11"/>
  <c r="N54" i="11"/>
  <c r="M54" i="11"/>
  <c r="L54" i="11"/>
  <c r="G54" i="11"/>
  <c r="F54" i="11"/>
  <c r="K54" i="11"/>
  <c r="H54" i="11"/>
  <c r="E54" i="11"/>
  <c r="J54" i="11"/>
  <c r="I54" i="11"/>
  <c r="H62" i="11"/>
  <c r="G62" i="11"/>
  <c r="F62" i="11"/>
  <c r="E62" i="11"/>
  <c r="K62" i="11"/>
  <c r="J62" i="11"/>
  <c r="I62" i="11"/>
  <c r="O62" i="11"/>
  <c r="N62" i="11"/>
  <c r="M62" i="11"/>
  <c r="L62" i="11"/>
  <c r="O78" i="11"/>
  <c r="N78" i="11"/>
  <c r="L78" i="11"/>
  <c r="M78" i="11"/>
  <c r="G78" i="11"/>
  <c r="F78" i="11"/>
  <c r="H78" i="11"/>
  <c r="K78" i="11"/>
  <c r="I78" i="11"/>
  <c r="E78" i="11"/>
  <c r="J78" i="11"/>
  <c r="N56" i="11"/>
  <c r="M56" i="11"/>
  <c r="L56" i="11"/>
  <c r="K56" i="11"/>
  <c r="J56" i="11"/>
  <c r="E56" i="11"/>
  <c r="O56" i="11"/>
  <c r="H56" i="11"/>
  <c r="G56" i="11"/>
  <c r="I56" i="11"/>
  <c r="F56" i="11"/>
  <c r="E53" i="11"/>
  <c r="O53" i="11"/>
  <c r="M53" i="11"/>
  <c r="N53" i="11"/>
  <c r="H53" i="11"/>
  <c r="G53" i="11"/>
  <c r="J53" i="11"/>
  <c r="I53" i="11"/>
  <c r="F53" i="11"/>
  <c r="K53" i="11"/>
  <c r="L53" i="11"/>
  <c r="F52" i="11"/>
  <c r="E52" i="11"/>
  <c r="O52" i="11"/>
  <c r="N52" i="11"/>
  <c r="I52" i="11"/>
  <c r="H52" i="11"/>
  <c r="J52" i="11"/>
  <c r="L52" i="11"/>
  <c r="M52" i="11"/>
  <c r="K52" i="11"/>
  <c r="G52" i="11"/>
  <c r="B75" i="10" l="1"/>
  <c r="D72" i="10"/>
  <c r="J72" i="10" s="1"/>
  <c r="B72" i="10"/>
  <c r="D70" i="10"/>
  <c r="E70" i="10" s="1"/>
  <c r="D40" i="10"/>
  <c r="D79" i="10" s="1"/>
  <c r="B40" i="10"/>
  <c r="B79" i="10" s="1"/>
  <c r="D39" i="10"/>
  <c r="M39" i="10" s="1"/>
  <c r="B39" i="10"/>
  <c r="B78" i="10" s="1"/>
  <c r="N38" i="10"/>
  <c r="I38" i="10"/>
  <c r="G38" i="10"/>
  <c r="F38" i="10"/>
  <c r="D38" i="10"/>
  <c r="M38" i="10" s="1"/>
  <c r="B38" i="10"/>
  <c r="B77" i="10" s="1"/>
  <c r="D37" i="10"/>
  <c r="N37" i="10" s="1"/>
  <c r="B37" i="10"/>
  <c r="B76" i="10" s="1"/>
  <c r="D36" i="10"/>
  <c r="B36" i="10"/>
  <c r="H35" i="10"/>
  <c r="F35" i="10"/>
  <c r="D35" i="10"/>
  <c r="O35" i="10" s="1"/>
  <c r="B35" i="10"/>
  <c r="B74" i="10" s="1"/>
  <c r="M34" i="10"/>
  <c r="K34" i="10"/>
  <c r="I34" i="10"/>
  <c r="H34" i="10"/>
  <c r="F34" i="10"/>
  <c r="D34" i="10"/>
  <c r="E34" i="10" s="1"/>
  <c r="B34" i="10"/>
  <c r="B73" i="10" s="1"/>
  <c r="K33" i="10"/>
  <c r="J33" i="10"/>
  <c r="I33" i="10"/>
  <c r="D33" i="10"/>
  <c r="F33" i="10" s="1"/>
  <c r="B33" i="10"/>
  <c r="I32" i="10"/>
  <c r="H32" i="10"/>
  <c r="D32" i="10"/>
  <c r="G32" i="10" s="1"/>
  <c r="B32" i="10"/>
  <c r="B71" i="10" s="1"/>
  <c r="N31" i="10"/>
  <c r="M31" i="10"/>
  <c r="L31" i="10"/>
  <c r="K31" i="10"/>
  <c r="J31" i="10"/>
  <c r="I31" i="10"/>
  <c r="D31" i="10"/>
  <c r="B31" i="10"/>
  <c r="B70" i="10" s="1"/>
  <c r="O30" i="10"/>
  <c r="N30" i="10"/>
  <c r="M30" i="10"/>
  <c r="L30" i="10"/>
  <c r="K30" i="10"/>
  <c r="J30" i="10"/>
  <c r="H30" i="10"/>
  <c r="G30" i="10"/>
  <c r="F30" i="10"/>
  <c r="E30" i="10"/>
  <c r="D30" i="10"/>
  <c r="I30" i="10" s="1"/>
  <c r="B30" i="10"/>
  <c r="B69" i="10" s="1"/>
  <c r="D29" i="10"/>
  <c r="N29" i="10" s="1"/>
  <c r="B29" i="10"/>
  <c r="B68" i="10" s="1"/>
  <c r="N28" i="10"/>
  <c r="D28" i="10"/>
  <c r="G28" i="10" s="1"/>
  <c r="B28" i="10"/>
  <c r="B67" i="10" s="1"/>
  <c r="O27" i="10"/>
  <c r="M27" i="10"/>
  <c r="H27" i="10"/>
  <c r="F27" i="10"/>
  <c r="D27" i="10"/>
  <c r="N27" i="10" s="1"/>
  <c r="B27" i="10"/>
  <c r="B66" i="10" s="1"/>
  <c r="D26" i="10"/>
  <c r="N26" i="10" s="1"/>
  <c r="B26" i="10"/>
  <c r="B65" i="10" s="1"/>
  <c r="D25" i="10"/>
  <c r="O25" i="10" s="1"/>
  <c r="B25" i="10"/>
  <c r="B64" i="10" s="1"/>
  <c r="D24" i="10"/>
  <c r="K24" i="10" s="1"/>
  <c r="B24" i="10"/>
  <c r="B63" i="10" s="1"/>
  <c r="D23" i="10"/>
  <c r="K23" i="10" s="1"/>
  <c r="B23" i="10"/>
  <c r="B62" i="10" s="1"/>
  <c r="O22" i="10"/>
  <c r="M22" i="10"/>
  <c r="K22" i="10"/>
  <c r="I22" i="10"/>
  <c r="H22" i="10"/>
  <c r="G22" i="10"/>
  <c r="D22" i="10"/>
  <c r="E22" i="10" s="1"/>
  <c r="B22" i="10"/>
  <c r="B61" i="10" s="1"/>
  <c r="J21" i="10"/>
  <c r="I21" i="10"/>
  <c r="D21" i="10"/>
  <c r="H21" i="10" s="1"/>
  <c r="B21" i="10"/>
  <c r="B60" i="10" s="1"/>
  <c r="D20" i="10"/>
  <c r="O20" i="10" s="1"/>
  <c r="B20" i="10"/>
  <c r="B59" i="10" s="1"/>
  <c r="L19" i="10"/>
  <c r="D19" i="10"/>
  <c r="N19" i="10" s="1"/>
  <c r="B19" i="10"/>
  <c r="B58" i="10" s="1"/>
  <c r="O18" i="10"/>
  <c r="N18" i="10"/>
  <c r="M18" i="10"/>
  <c r="L18" i="10"/>
  <c r="K18" i="10"/>
  <c r="J18" i="10"/>
  <c r="H18" i="10"/>
  <c r="G18" i="10"/>
  <c r="F18" i="10"/>
  <c r="E18" i="10"/>
  <c r="D18" i="10"/>
  <c r="I18" i="10" s="1"/>
  <c r="B18" i="10"/>
  <c r="B57" i="10" s="1"/>
  <c r="O17" i="10"/>
  <c r="N17" i="10"/>
  <c r="M17" i="10"/>
  <c r="D17" i="10"/>
  <c r="L17" i="10" s="1"/>
  <c r="B17" i="10"/>
  <c r="B56" i="10" s="1"/>
  <c r="O16" i="10"/>
  <c r="L16" i="10"/>
  <c r="I16" i="10"/>
  <c r="H16" i="10"/>
  <c r="D16" i="10"/>
  <c r="G16" i="10" s="1"/>
  <c r="B16" i="10"/>
  <c r="B55" i="10" s="1"/>
  <c r="D15" i="10"/>
  <c r="E15" i="10" s="1"/>
  <c r="B15" i="10"/>
  <c r="B54" i="10" s="1"/>
  <c r="I14" i="10"/>
  <c r="G14" i="10"/>
  <c r="F14" i="10"/>
  <c r="E14" i="10"/>
  <c r="D14" i="10"/>
  <c r="B14" i="10"/>
  <c r="B53" i="10" s="1"/>
  <c r="D13" i="10"/>
  <c r="B13" i="10"/>
  <c r="B52" i="10" s="1"/>
  <c r="D12" i="10"/>
  <c r="F12" i="10" s="1"/>
  <c r="B12" i="10"/>
  <c r="B51" i="10" s="1"/>
  <c r="M11" i="10"/>
  <c r="L11" i="10"/>
  <c r="J11" i="10"/>
  <c r="D11" i="10"/>
  <c r="K11" i="10" s="1"/>
  <c r="B11" i="10"/>
  <c r="B50" i="10" s="1"/>
  <c r="N10" i="10"/>
  <c r="M10" i="10"/>
  <c r="K10" i="10"/>
  <c r="J10" i="10"/>
  <c r="D10" i="10"/>
  <c r="F10" i="10" s="1"/>
  <c r="B10" i="10"/>
  <c r="B49" i="10" s="1"/>
  <c r="D9" i="10"/>
  <c r="O9" i="10" s="1"/>
  <c r="B9" i="10"/>
  <c r="B48" i="10" s="1"/>
  <c r="B2" i="10"/>
  <c r="D50" i="10" l="1"/>
  <c r="N50" i="10" s="1"/>
  <c r="H9" i="10"/>
  <c r="N11" i="10"/>
  <c r="M16" i="10"/>
  <c r="E23" i="10"/>
  <c r="E24" i="10"/>
  <c r="J32" i="10"/>
  <c r="L33" i="10"/>
  <c r="E37" i="10"/>
  <c r="F72" i="10"/>
  <c r="I9" i="10"/>
  <c r="O10" i="10"/>
  <c r="O11" i="10"/>
  <c r="N16" i="10"/>
  <c r="F22" i="10"/>
  <c r="F23" i="10"/>
  <c r="F24" i="10"/>
  <c r="E27" i="10"/>
  <c r="K32" i="10"/>
  <c r="N33" i="10"/>
  <c r="E35" i="10"/>
  <c r="F37" i="10"/>
  <c r="D55" i="10"/>
  <c r="K55" i="10" s="1"/>
  <c r="K72" i="10"/>
  <c r="G23" i="10"/>
  <c r="G24" i="10"/>
  <c r="L32" i="10"/>
  <c r="G37" i="10"/>
  <c r="D59" i="10"/>
  <c r="O59" i="10" s="1"/>
  <c r="N72" i="10"/>
  <c r="K9" i="10"/>
  <c r="H15" i="10"/>
  <c r="H23" i="10"/>
  <c r="H24" i="10"/>
  <c r="M32" i="10"/>
  <c r="G35" i="10"/>
  <c r="H37" i="10"/>
  <c r="D62" i="10"/>
  <c r="M62" i="10" s="1"/>
  <c r="O72" i="10"/>
  <c r="J37" i="10"/>
  <c r="I23" i="10"/>
  <c r="I24" i="10"/>
  <c r="O32" i="10"/>
  <c r="N9" i="10"/>
  <c r="F11" i="10"/>
  <c r="F17" i="10"/>
  <c r="J22" i="10"/>
  <c r="J23" i="10"/>
  <c r="G34" i="10"/>
  <c r="I35" i="10"/>
  <c r="O37" i="10"/>
  <c r="E40" i="10"/>
  <c r="D74" i="10"/>
  <c r="D48" i="10"/>
  <c r="O48" i="10" s="1"/>
  <c r="E9" i="10"/>
  <c r="L9" i="10"/>
  <c r="E11" i="10"/>
  <c r="K12" i="10"/>
  <c r="I15" i="10"/>
  <c r="J35" i="10"/>
  <c r="G40" i="10"/>
  <c r="J9" i="10"/>
  <c r="H17" i="10"/>
  <c r="H11" i="10"/>
  <c r="E16" i="10"/>
  <c r="K17" i="10"/>
  <c r="G21" i="10"/>
  <c r="G33" i="10"/>
  <c r="L35" i="10"/>
  <c r="L40" i="10"/>
  <c r="D71" i="10"/>
  <c r="K71" i="10" s="1"/>
  <c r="G11" i="10"/>
  <c r="L23" i="10"/>
  <c r="M23" i="10"/>
  <c r="I11" i="10"/>
  <c r="N22" i="10"/>
  <c r="N23" i="10"/>
  <c r="J25" i="10"/>
  <c r="H33" i="10"/>
  <c r="J34" i="10"/>
  <c r="E38" i="10"/>
  <c r="O40" i="10"/>
  <c r="O23" i="10"/>
  <c r="O79" i="10"/>
  <c r="N79" i="10"/>
  <c r="M79" i="10"/>
  <c r="L79" i="10"/>
  <c r="J79" i="10"/>
  <c r="I79" i="10"/>
  <c r="F79" i="10"/>
  <c r="E79" i="10"/>
  <c r="K79" i="10"/>
  <c r="H79" i="10"/>
  <c r="G79" i="10"/>
  <c r="N13" i="10"/>
  <c r="M13" i="10"/>
  <c r="D52" i="10"/>
  <c r="I13" i="10"/>
  <c r="L12" i="10"/>
  <c r="M19" i="10"/>
  <c r="O28" i="10"/>
  <c r="O13" i="10"/>
  <c r="D54" i="10"/>
  <c r="L15" i="10"/>
  <c r="K15" i="10"/>
  <c r="G15" i="10"/>
  <c r="M12" i="10"/>
  <c r="M14" i="10"/>
  <c r="D53" i="10"/>
  <c r="L14" i="10"/>
  <c r="H14" i="10"/>
  <c r="F15" i="10"/>
  <c r="F21" i="10"/>
  <c r="E21" i="10"/>
  <c r="M21" i="10"/>
  <c r="D60" i="10"/>
  <c r="D67" i="10"/>
  <c r="G20" i="10"/>
  <c r="F20" i="10"/>
  <c r="N20" i="10"/>
  <c r="I50" i="10"/>
  <c r="H19" i="10"/>
  <c r="G19" i="10"/>
  <c r="O19" i="10"/>
  <c r="H20" i="10"/>
  <c r="K48" i="10"/>
  <c r="M70" i="10"/>
  <c r="G13" i="10"/>
  <c r="N15" i="10"/>
  <c r="N25" i="10"/>
  <c r="M25" i="10"/>
  <c r="D64" i="10"/>
  <c r="L25" i="10"/>
  <c r="K25" i="10"/>
  <c r="I25" i="10"/>
  <c r="I26" i="10"/>
  <c r="O36" i="10"/>
  <c r="N36" i="10"/>
  <c r="M36" i="10"/>
  <c r="D75" i="10"/>
  <c r="L36" i="10"/>
  <c r="J36" i="10"/>
  <c r="F36" i="10"/>
  <c r="E36" i="10"/>
  <c r="H39" i="10"/>
  <c r="N48" i="10"/>
  <c r="L62" i="10"/>
  <c r="F9" i="10"/>
  <c r="M9" i="10"/>
  <c r="H13" i="10"/>
  <c r="K14" i="10"/>
  <c r="O15" i="10"/>
  <c r="J17" i="10"/>
  <c r="I17" i="10"/>
  <c r="E17" i="10"/>
  <c r="D56" i="10"/>
  <c r="F19" i="10"/>
  <c r="J20" i="10"/>
  <c r="L21" i="10"/>
  <c r="E25" i="10"/>
  <c r="E28" i="10"/>
  <c r="G36" i="10"/>
  <c r="I71" i="10"/>
  <c r="H71" i="10"/>
  <c r="M26" i="10"/>
  <c r="D65" i="10"/>
  <c r="L26" i="10"/>
  <c r="K26" i="10"/>
  <c r="J26" i="10"/>
  <c r="H26" i="10"/>
  <c r="J29" i="10"/>
  <c r="I29" i="10"/>
  <c r="H29" i="10"/>
  <c r="G29" i="10"/>
  <c r="E29" i="10"/>
  <c r="D68" i="10"/>
  <c r="K59" i="10"/>
  <c r="J59" i="10"/>
  <c r="I59" i="10"/>
  <c r="H59" i="10"/>
  <c r="F59" i="10"/>
  <c r="N59" i="10"/>
  <c r="M59" i="10"/>
  <c r="J48" i="10"/>
  <c r="I48" i="10"/>
  <c r="H48" i="10"/>
  <c r="G48" i="10"/>
  <c r="E48" i="10"/>
  <c r="M48" i="10"/>
  <c r="L48" i="10"/>
  <c r="F13" i="10"/>
  <c r="G26" i="10"/>
  <c r="L29" i="10"/>
  <c r="E10" i="10"/>
  <c r="D49" i="10"/>
  <c r="L10" i="10"/>
  <c r="J14" i="10"/>
  <c r="E19" i="10"/>
  <c r="M29" i="10"/>
  <c r="I19" i="10"/>
  <c r="K20" i="10"/>
  <c r="N21" i="10"/>
  <c r="F25" i="10"/>
  <c r="O26" i="10"/>
  <c r="O29" i="10"/>
  <c r="H36" i="10"/>
  <c r="D58" i="10"/>
  <c r="L70" i="10"/>
  <c r="K70" i="10"/>
  <c r="J70" i="10"/>
  <c r="I70" i="10"/>
  <c r="G70" i="10"/>
  <c r="F70" i="10"/>
  <c r="O70" i="10"/>
  <c r="N70" i="10"/>
  <c r="D78" i="10"/>
  <c r="L39" i="10"/>
  <c r="K39" i="10"/>
  <c r="J39" i="10"/>
  <c r="I39" i="10"/>
  <c r="G39" i="10"/>
  <c r="O39" i="10"/>
  <c r="N39" i="10"/>
  <c r="E59" i="10"/>
  <c r="J15" i="10"/>
  <c r="E20" i="10"/>
  <c r="F26" i="10"/>
  <c r="F48" i="10"/>
  <c r="M55" i="10"/>
  <c r="L55" i="10"/>
  <c r="H62" i="10"/>
  <c r="G62" i="10"/>
  <c r="F62" i="10"/>
  <c r="E62" i="10"/>
  <c r="O62" i="10"/>
  <c r="N62" i="10"/>
  <c r="K62" i="10"/>
  <c r="J62" i="10"/>
  <c r="O12" i="10"/>
  <c r="N12" i="10"/>
  <c r="D51" i="10"/>
  <c r="J12" i="10"/>
  <c r="F39" i="10"/>
  <c r="I62" i="10"/>
  <c r="K28" i="10"/>
  <c r="J28" i="10"/>
  <c r="I28" i="10"/>
  <c r="H28" i="10"/>
  <c r="F28" i="10"/>
  <c r="G10" i="10"/>
  <c r="G12" i="10"/>
  <c r="J13" i="10"/>
  <c r="N14" i="10"/>
  <c r="G9" i="10"/>
  <c r="H10" i="10"/>
  <c r="H12" i="10"/>
  <c r="K13" i="10"/>
  <c r="O14" i="10"/>
  <c r="K16" i="10"/>
  <c r="J16" i="10"/>
  <c r="F16" i="10"/>
  <c r="G17" i="10"/>
  <c r="J19" i="10"/>
  <c r="L20" i="10"/>
  <c r="O21" i="10"/>
  <c r="G25" i="10"/>
  <c r="L28" i="10"/>
  <c r="I36" i="10"/>
  <c r="K40" i="10"/>
  <c r="J40" i="10"/>
  <c r="I40" i="10"/>
  <c r="H40" i="10"/>
  <c r="F40" i="10"/>
  <c r="N40" i="10"/>
  <c r="M40" i="10"/>
  <c r="H50" i="10"/>
  <c r="G50" i="10"/>
  <c r="F50" i="10"/>
  <c r="E50" i="10"/>
  <c r="O50" i="10"/>
  <c r="K50" i="10"/>
  <c r="J50" i="10"/>
  <c r="E26" i="10"/>
  <c r="F29" i="10"/>
  <c r="E13" i="10"/>
  <c r="K29" i="10"/>
  <c r="E39" i="10"/>
  <c r="L50" i="10"/>
  <c r="G59" i="10"/>
  <c r="H70" i="10"/>
  <c r="M15" i="10"/>
  <c r="M50" i="10"/>
  <c r="L59" i="10"/>
  <c r="E12" i="10"/>
  <c r="I20" i="10"/>
  <c r="K21" i="10"/>
  <c r="I10" i="10"/>
  <c r="I12" i="10"/>
  <c r="L13" i="10"/>
  <c r="K19" i="10"/>
  <c r="M20" i="10"/>
  <c r="O24" i="10"/>
  <c r="N24" i="10"/>
  <c r="M24" i="10"/>
  <c r="D63" i="10"/>
  <c r="L24" i="10"/>
  <c r="J24" i="10"/>
  <c r="H25" i="10"/>
  <c r="D66" i="10"/>
  <c r="L27" i="10"/>
  <c r="K27" i="10"/>
  <c r="J27" i="10"/>
  <c r="I27" i="10"/>
  <c r="G27" i="10"/>
  <c r="M28" i="10"/>
  <c r="H31" i="10"/>
  <c r="G31" i="10"/>
  <c r="F31" i="10"/>
  <c r="E31" i="10"/>
  <c r="O31" i="10"/>
  <c r="K36" i="10"/>
  <c r="H74" i="10"/>
  <c r="G74" i="10"/>
  <c r="F74" i="10"/>
  <c r="E74" i="10"/>
  <c r="O74" i="10"/>
  <c r="N74" i="10"/>
  <c r="K74" i="10"/>
  <c r="J74" i="10"/>
  <c r="O38" i="10"/>
  <c r="L72" i="10"/>
  <c r="D57" i="10"/>
  <c r="D69" i="10"/>
  <c r="M72" i="10"/>
  <c r="L22" i="10"/>
  <c r="N32" i="10"/>
  <c r="M33" i="10"/>
  <c r="L34" i="10"/>
  <c r="K35" i="10"/>
  <c r="I37" i="10"/>
  <c r="H38" i="10"/>
  <c r="D61" i="10"/>
  <c r="E72" i="10"/>
  <c r="D73" i="10"/>
  <c r="O33" i="10"/>
  <c r="N34" i="10"/>
  <c r="M35" i="10"/>
  <c r="K37" i="10"/>
  <c r="J38" i="10"/>
  <c r="G72" i="10"/>
  <c r="E32" i="10"/>
  <c r="O34" i="10"/>
  <c r="N35" i="10"/>
  <c r="L37" i="10"/>
  <c r="K38" i="10"/>
  <c r="H72" i="10"/>
  <c r="D76" i="10"/>
  <c r="F32" i="10"/>
  <c r="E33" i="10"/>
  <c r="M37" i="10"/>
  <c r="L38" i="10"/>
  <c r="I72" i="10"/>
  <c r="D77" i="10"/>
  <c r="O55" i="10" l="1"/>
  <c r="O71" i="10"/>
  <c r="G71" i="10"/>
  <c r="I55" i="10"/>
  <c r="G55" i="10"/>
  <c r="M74" i="10"/>
  <c r="L74" i="10"/>
  <c r="I74" i="10"/>
  <c r="N55" i="10"/>
  <c r="M71" i="10"/>
  <c r="E55" i="10"/>
  <c r="N71" i="10"/>
  <c r="H55" i="10"/>
  <c r="F55" i="10"/>
  <c r="E71" i="10"/>
  <c r="J71" i="10"/>
  <c r="L71" i="10"/>
  <c r="J55" i="10"/>
  <c r="F71" i="10"/>
  <c r="E65" i="10"/>
  <c r="O65" i="10"/>
  <c r="N65" i="10"/>
  <c r="L65" i="10"/>
  <c r="K65" i="10"/>
  <c r="H65" i="10"/>
  <c r="G65" i="10"/>
  <c r="F65" i="10"/>
  <c r="M65" i="10"/>
  <c r="J65" i="10"/>
  <c r="I65" i="10"/>
  <c r="I73" i="10"/>
  <c r="H73" i="10"/>
  <c r="G73" i="10"/>
  <c r="F73" i="10"/>
  <c r="O73" i="10"/>
  <c r="L73" i="10"/>
  <c r="K73" i="10"/>
  <c r="N73" i="10"/>
  <c r="M73" i="10"/>
  <c r="J73" i="10"/>
  <c r="E73" i="10"/>
  <c r="O78" i="10"/>
  <c r="N78" i="10"/>
  <c r="M78" i="10"/>
  <c r="K78" i="10"/>
  <c r="J78" i="10"/>
  <c r="G78" i="10"/>
  <c r="F78" i="10"/>
  <c r="I78" i="10"/>
  <c r="H78" i="10"/>
  <c r="E78" i="10"/>
  <c r="L78" i="10"/>
  <c r="M57" i="10"/>
  <c r="L57" i="10"/>
  <c r="K57" i="10"/>
  <c r="J57" i="10"/>
  <c r="H57" i="10"/>
  <c r="O57" i="10"/>
  <c r="F57" i="10"/>
  <c r="N57" i="10"/>
  <c r="I57" i="10"/>
  <c r="G57" i="10"/>
  <c r="E57" i="10"/>
  <c r="L58" i="10"/>
  <c r="K58" i="10"/>
  <c r="J58" i="10"/>
  <c r="I58" i="10"/>
  <c r="G58" i="10"/>
  <c r="O58" i="10"/>
  <c r="N58" i="10"/>
  <c r="F58" i="10"/>
  <c r="E58" i="10"/>
  <c r="M58" i="10"/>
  <c r="H58" i="10"/>
  <c r="I49" i="10"/>
  <c r="H49" i="10"/>
  <c r="G49" i="10"/>
  <c r="F49" i="10"/>
  <c r="L49" i="10"/>
  <c r="K49" i="10"/>
  <c r="J49" i="10"/>
  <c r="E49" i="10"/>
  <c r="O49" i="10"/>
  <c r="N49" i="10"/>
  <c r="M49" i="10"/>
  <c r="I61" i="10"/>
  <c r="H61" i="10"/>
  <c r="G61" i="10"/>
  <c r="F61" i="10"/>
  <c r="O61" i="10"/>
  <c r="L61" i="10"/>
  <c r="K61" i="10"/>
  <c r="M61" i="10"/>
  <c r="N61" i="10"/>
  <c r="J61" i="10"/>
  <c r="E61" i="10"/>
  <c r="O67" i="10"/>
  <c r="N67" i="10"/>
  <c r="M67" i="10"/>
  <c r="L67" i="10"/>
  <c r="J67" i="10"/>
  <c r="I67" i="10"/>
  <c r="F67" i="10"/>
  <c r="E67" i="10"/>
  <c r="G67" i="10"/>
  <c r="K67" i="10"/>
  <c r="H67" i="10"/>
  <c r="N68" i="10"/>
  <c r="M68" i="10"/>
  <c r="L68" i="10"/>
  <c r="K68" i="10"/>
  <c r="I68" i="10"/>
  <c r="H68" i="10"/>
  <c r="E68" i="10"/>
  <c r="O68" i="10"/>
  <c r="J68" i="10"/>
  <c r="G68" i="10"/>
  <c r="F68" i="10"/>
  <c r="G63" i="10"/>
  <c r="F63" i="10"/>
  <c r="E63" i="10"/>
  <c r="N63" i="10"/>
  <c r="M63" i="10"/>
  <c r="J63" i="10"/>
  <c r="I63" i="10"/>
  <c r="K63" i="10"/>
  <c r="H63" i="10"/>
  <c r="O63" i="10"/>
  <c r="L63" i="10"/>
  <c r="O54" i="10"/>
  <c r="N54" i="10"/>
  <c r="M54" i="10"/>
  <c r="K54" i="10"/>
  <c r="G54" i="10"/>
  <c r="F54" i="10"/>
  <c r="J54" i="10"/>
  <c r="L54" i="10"/>
  <c r="I54" i="10"/>
  <c r="H54" i="10"/>
  <c r="E54" i="10"/>
  <c r="E77" i="10"/>
  <c r="O77" i="10"/>
  <c r="N77" i="10"/>
  <c r="L77" i="10"/>
  <c r="K77" i="10"/>
  <c r="H77" i="10"/>
  <c r="G77" i="10"/>
  <c r="M77" i="10"/>
  <c r="J77" i="10"/>
  <c r="I77" i="10"/>
  <c r="F77" i="10"/>
  <c r="G51" i="10"/>
  <c r="F51" i="10"/>
  <c r="E51" i="10"/>
  <c r="N51" i="10"/>
  <c r="J51" i="10"/>
  <c r="I51" i="10"/>
  <c r="L51" i="10"/>
  <c r="K51" i="10"/>
  <c r="H51" i="10"/>
  <c r="O51" i="10"/>
  <c r="M51" i="10"/>
  <c r="G75" i="10"/>
  <c r="F75" i="10"/>
  <c r="E75" i="10"/>
  <c r="N75" i="10"/>
  <c r="M75" i="10"/>
  <c r="J75" i="10"/>
  <c r="I75" i="10"/>
  <c r="K75" i="10"/>
  <c r="O75" i="10"/>
  <c r="L75" i="10"/>
  <c r="H75" i="10"/>
  <c r="J60" i="10"/>
  <c r="I60" i="10"/>
  <c r="H60" i="10"/>
  <c r="G60" i="10"/>
  <c r="E60" i="10"/>
  <c r="M60" i="10"/>
  <c r="L60" i="10"/>
  <c r="N60" i="10"/>
  <c r="K60" i="10"/>
  <c r="F60" i="10"/>
  <c r="O60" i="10"/>
  <c r="N56" i="10"/>
  <c r="M56" i="10"/>
  <c r="L56" i="10"/>
  <c r="K56" i="10"/>
  <c r="I56" i="10"/>
  <c r="E56" i="10"/>
  <c r="F56" i="10"/>
  <c r="O56" i="10"/>
  <c r="J56" i="10"/>
  <c r="H56" i="10"/>
  <c r="G56" i="10"/>
  <c r="E53" i="10"/>
  <c r="O53" i="10"/>
  <c r="N53" i="10"/>
  <c r="L53" i="10"/>
  <c r="H53" i="10"/>
  <c r="G53" i="10"/>
  <c r="M53" i="10"/>
  <c r="K53" i="10"/>
  <c r="J53" i="10"/>
  <c r="I53" i="10"/>
  <c r="F53" i="10"/>
  <c r="F52" i="10"/>
  <c r="E52" i="10"/>
  <c r="O52" i="10"/>
  <c r="M52" i="10"/>
  <c r="I52" i="10"/>
  <c r="H52" i="10"/>
  <c r="L52" i="10"/>
  <c r="K52" i="10"/>
  <c r="N52" i="10"/>
  <c r="G52" i="10"/>
  <c r="J52" i="10"/>
  <c r="F76" i="10"/>
  <c r="E76" i="10"/>
  <c r="O76" i="10"/>
  <c r="M76" i="10"/>
  <c r="L76" i="10"/>
  <c r="I76" i="10"/>
  <c r="H76" i="10"/>
  <c r="N76" i="10"/>
  <c r="K76" i="10"/>
  <c r="J76" i="10"/>
  <c r="G76" i="10"/>
  <c r="M69" i="10"/>
  <c r="L69" i="10"/>
  <c r="K69" i="10"/>
  <c r="J69" i="10"/>
  <c r="H69" i="10"/>
  <c r="G69" i="10"/>
  <c r="O69" i="10"/>
  <c r="E69" i="10"/>
  <c r="N69" i="10"/>
  <c r="I69" i="10"/>
  <c r="F69" i="10"/>
  <c r="O66" i="10"/>
  <c r="N66" i="10"/>
  <c r="M66" i="10"/>
  <c r="K66" i="10"/>
  <c r="J66" i="10"/>
  <c r="G66" i="10"/>
  <c r="F66" i="10"/>
  <c r="H66" i="10"/>
  <c r="E66" i="10"/>
  <c r="L66" i="10"/>
  <c r="I66" i="10"/>
  <c r="F64" i="10"/>
  <c r="E64" i="10"/>
  <c r="O64" i="10"/>
  <c r="M64" i="10"/>
  <c r="L64" i="10"/>
  <c r="I64" i="10"/>
  <c r="H64" i="10"/>
  <c r="N64" i="10"/>
  <c r="K64" i="10"/>
  <c r="G64" i="10"/>
  <c r="J64" i="10"/>
  <c r="D73" i="9" l="1"/>
  <c r="O73" i="9" s="1"/>
  <c r="D61" i="9"/>
  <c r="D60" i="9"/>
  <c r="O60" i="9" s="1"/>
  <c r="B60" i="9"/>
  <c r="D48" i="9"/>
  <c r="E48" i="9" s="1"/>
  <c r="D40" i="9"/>
  <c r="D79" i="9" s="1"/>
  <c r="B40" i="9"/>
  <c r="B79" i="9" s="1"/>
  <c r="D39" i="9"/>
  <c r="M39" i="9" s="1"/>
  <c r="B39" i="9"/>
  <c r="B78" i="9" s="1"/>
  <c r="D38" i="9"/>
  <c r="M38" i="9" s="1"/>
  <c r="B38" i="9"/>
  <c r="B77" i="9" s="1"/>
  <c r="J37" i="9"/>
  <c r="I37" i="9"/>
  <c r="H37" i="9"/>
  <c r="D37" i="9"/>
  <c r="N37" i="9" s="1"/>
  <c r="B37" i="9"/>
  <c r="B76" i="9" s="1"/>
  <c r="D36" i="9"/>
  <c r="B36" i="9"/>
  <c r="B75" i="9" s="1"/>
  <c r="J35" i="9"/>
  <c r="I35" i="9"/>
  <c r="H35" i="9"/>
  <c r="D35" i="9"/>
  <c r="O35" i="9" s="1"/>
  <c r="B35" i="9"/>
  <c r="B74" i="9" s="1"/>
  <c r="M34" i="9"/>
  <c r="L34" i="9"/>
  <c r="K34" i="9"/>
  <c r="I34" i="9"/>
  <c r="H34" i="9"/>
  <c r="G34" i="9"/>
  <c r="D34" i="9"/>
  <c r="E34" i="9" s="1"/>
  <c r="B34" i="9"/>
  <c r="B73" i="9" s="1"/>
  <c r="N33" i="9"/>
  <c r="M33" i="9"/>
  <c r="L33" i="9"/>
  <c r="K33" i="9"/>
  <c r="J33" i="9"/>
  <c r="H33" i="9"/>
  <c r="G33" i="9"/>
  <c r="E33" i="9"/>
  <c r="D33" i="9"/>
  <c r="F33" i="9" s="1"/>
  <c r="B33" i="9"/>
  <c r="B72" i="9" s="1"/>
  <c r="D32" i="9"/>
  <c r="G32" i="9" s="1"/>
  <c r="B32" i="9"/>
  <c r="B71" i="9" s="1"/>
  <c r="D31" i="9"/>
  <c r="H31" i="9" s="1"/>
  <c r="B31" i="9"/>
  <c r="B70" i="9" s="1"/>
  <c r="N30" i="9"/>
  <c r="M30" i="9"/>
  <c r="J30" i="9"/>
  <c r="D30" i="9"/>
  <c r="O30" i="9" s="1"/>
  <c r="B30" i="9"/>
  <c r="B69" i="9" s="1"/>
  <c r="K29" i="9"/>
  <c r="D29" i="9"/>
  <c r="N29" i="9" s="1"/>
  <c r="B29" i="9"/>
  <c r="B68" i="9" s="1"/>
  <c r="D28" i="9"/>
  <c r="E28" i="9" s="1"/>
  <c r="B28" i="9"/>
  <c r="B67" i="9" s="1"/>
  <c r="E27" i="9"/>
  <c r="D27" i="9"/>
  <c r="G27" i="9" s="1"/>
  <c r="B27" i="9"/>
  <c r="B66" i="9" s="1"/>
  <c r="N26" i="9"/>
  <c r="I26" i="9"/>
  <c r="G26" i="9"/>
  <c r="F26" i="9"/>
  <c r="E26" i="9"/>
  <c r="D26" i="9"/>
  <c r="M26" i="9" s="1"/>
  <c r="B26" i="9"/>
  <c r="B65" i="9" s="1"/>
  <c r="D25" i="9"/>
  <c r="N25" i="9" s="1"/>
  <c r="B25" i="9"/>
  <c r="B64" i="9" s="1"/>
  <c r="D24" i="9"/>
  <c r="B24" i="9"/>
  <c r="B63" i="9" s="1"/>
  <c r="D23" i="9"/>
  <c r="N23" i="9" s="1"/>
  <c r="B23" i="9"/>
  <c r="B62" i="9" s="1"/>
  <c r="M22" i="9"/>
  <c r="L22" i="9"/>
  <c r="K22" i="9"/>
  <c r="J22" i="9"/>
  <c r="I22" i="9"/>
  <c r="H22" i="9"/>
  <c r="G22" i="9"/>
  <c r="F22" i="9"/>
  <c r="D22" i="9"/>
  <c r="E22" i="9" s="1"/>
  <c r="B22" i="9"/>
  <c r="B61" i="9" s="1"/>
  <c r="N21" i="9"/>
  <c r="M21" i="9"/>
  <c r="L21" i="9"/>
  <c r="K21" i="9"/>
  <c r="J21" i="9"/>
  <c r="I21" i="9"/>
  <c r="H21" i="9"/>
  <c r="G21" i="9"/>
  <c r="F21" i="9"/>
  <c r="E21" i="9"/>
  <c r="D21" i="9"/>
  <c r="O21" i="9" s="1"/>
  <c r="B21" i="9"/>
  <c r="O20" i="9"/>
  <c r="N20" i="9"/>
  <c r="M20" i="9"/>
  <c r="L20" i="9"/>
  <c r="K20" i="9"/>
  <c r="J20" i="9"/>
  <c r="I20" i="9"/>
  <c r="H20" i="9"/>
  <c r="G20" i="9"/>
  <c r="F20" i="9"/>
  <c r="D20" i="9"/>
  <c r="E20" i="9" s="1"/>
  <c r="B20" i="9"/>
  <c r="B59" i="9" s="1"/>
  <c r="O19" i="9"/>
  <c r="N19" i="9"/>
  <c r="D19" i="9"/>
  <c r="H19" i="9" s="1"/>
  <c r="B19" i="9"/>
  <c r="B58" i="9" s="1"/>
  <c r="D18" i="9"/>
  <c r="B18" i="9"/>
  <c r="B57" i="9" s="1"/>
  <c r="N17" i="9"/>
  <c r="M17" i="9"/>
  <c r="K17" i="9"/>
  <c r="E17" i="9"/>
  <c r="D17" i="9"/>
  <c r="O17" i="9" s="1"/>
  <c r="B17" i="9"/>
  <c r="B56" i="9" s="1"/>
  <c r="D16" i="9"/>
  <c r="E16" i="9" s="1"/>
  <c r="B16" i="9"/>
  <c r="B55" i="9" s="1"/>
  <c r="D15" i="9"/>
  <c r="B15" i="9"/>
  <c r="B54" i="9" s="1"/>
  <c r="N14" i="9"/>
  <c r="G14" i="9"/>
  <c r="F14" i="9"/>
  <c r="E14" i="9"/>
  <c r="D14" i="9"/>
  <c r="H14" i="9" s="1"/>
  <c r="B14" i="9"/>
  <c r="B53" i="9" s="1"/>
  <c r="D13" i="9"/>
  <c r="N13" i="9" s="1"/>
  <c r="B13" i="9"/>
  <c r="B52" i="9" s="1"/>
  <c r="K12" i="9"/>
  <c r="D12" i="9"/>
  <c r="H12" i="9" s="1"/>
  <c r="B12" i="9"/>
  <c r="B51" i="9" s="1"/>
  <c r="D11" i="9"/>
  <c r="N11" i="9" s="1"/>
  <c r="B11" i="9"/>
  <c r="B50" i="9" s="1"/>
  <c r="D10" i="9"/>
  <c r="E10" i="9" s="1"/>
  <c r="B10" i="9"/>
  <c r="B49" i="9" s="1"/>
  <c r="N9" i="9"/>
  <c r="D9" i="9"/>
  <c r="O9" i="9" s="1"/>
  <c r="B9" i="9"/>
  <c r="B48" i="9" s="1"/>
  <c r="B2" i="9"/>
  <c r="F28" i="9" l="1"/>
  <c r="H32" i="9"/>
  <c r="E39" i="9"/>
  <c r="K48" i="9"/>
  <c r="E60" i="9"/>
  <c r="N73" i="9"/>
  <c r="E9" i="9"/>
  <c r="F10" i="9"/>
  <c r="G11" i="9"/>
  <c r="E13" i="9"/>
  <c r="F23" i="9"/>
  <c r="E25" i="9"/>
  <c r="H26" i="9"/>
  <c r="L28" i="9"/>
  <c r="I32" i="9"/>
  <c r="I33" i="9"/>
  <c r="J34" i="9"/>
  <c r="K35" i="9"/>
  <c r="O37" i="9"/>
  <c r="F39" i="9"/>
  <c r="N48" i="9"/>
  <c r="N60" i="9"/>
  <c r="D67" i="9"/>
  <c r="H67" i="9" s="1"/>
  <c r="G23" i="9"/>
  <c r="F25" i="9"/>
  <c r="O28" i="9"/>
  <c r="J32" i="9"/>
  <c r="L35" i="9"/>
  <c r="G39" i="9"/>
  <c r="O48" i="9"/>
  <c r="D70" i="9"/>
  <c r="D74" i="9"/>
  <c r="E11" i="9"/>
  <c r="F32" i="9"/>
  <c r="E23" i="9"/>
  <c r="H11" i="9"/>
  <c r="G13" i="9"/>
  <c r="K32" i="9"/>
  <c r="F9" i="9"/>
  <c r="F13" i="9"/>
  <c r="G9" i="9"/>
  <c r="I11" i="9"/>
  <c r="H9" i="9"/>
  <c r="I10" i="9"/>
  <c r="J11" i="9"/>
  <c r="H13" i="9"/>
  <c r="I23" i="9"/>
  <c r="H25" i="9"/>
  <c r="I31" i="9"/>
  <c r="L32" i="9"/>
  <c r="E38" i="9"/>
  <c r="D49" i="9"/>
  <c r="D58" i="9"/>
  <c r="D71" i="9"/>
  <c r="H23" i="9"/>
  <c r="I9" i="9"/>
  <c r="J23" i="9"/>
  <c r="I25" i="9"/>
  <c r="E29" i="9"/>
  <c r="L31" i="9"/>
  <c r="M32" i="9"/>
  <c r="F38" i="9"/>
  <c r="I19" i="9"/>
  <c r="K23" i="9"/>
  <c r="J25" i="9"/>
  <c r="M31" i="9"/>
  <c r="N32" i="9"/>
  <c r="G38" i="9"/>
  <c r="E40" i="9"/>
  <c r="D62" i="9"/>
  <c r="G10" i="9"/>
  <c r="H10" i="9"/>
  <c r="K10" i="9"/>
  <c r="J13" i="9"/>
  <c r="K9" i="9"/>
  <c r="L10" i="9"/>
  <c r="O11" i="9"/>
  <c r="O13" i="9"/>
  <c r="K19" i="9"/>
  <c r="L23" i="9"/>
  <c r="O25" i="9"/>
  <c r="F27" i="9"/>
  <c r="N31" i="9"/>
  <c r="O32" i="9"/>
  <c r="E35" i="9"/>
  <c r="E37" i="9"/>
  <c r="H38" i="9"/>
  <c r="F40" i="9"/>
  <c r="G25" i="9"/>
  <c r="J10" i="9"/>
  <c r="K11" i="9"/>
  <c r="I13" i="9"/>
  <c r="J9" i="9"/>
  <c r="L11" i="9"/>
  <c r="L9" i="9"/>
  <c r="M10" i="9"/>
  <c r="L19" i="9"/>
  <c r="O23" i="9"/>
  <c r="O31" i="9"/>
  <c r="F35" i="9"/>
  <c r="F37" i="9"/>
  <c r="I38" i="9"/>
  <c r="O40" i="9"/>
  <c r="D72" i="9"/>
  <c r="O72" i="9" s="1"/>
  <c r="M73" i="9"/>
  <c r="F11" i="9"/>
  <c r="M9" i="9"/>
  <c r="M19" i="9"/>
  <c r="F34" i="9"/>
  <c r="G35" i="9"/>
  <c r="G37" i="9"/>
  <c r="N38" i="9"/>
  <c r="D50" i="9"/>
  <c r="D59" i="9"/>
  <c r="F59" i="9" s="1"/>
  <c r="D66" i="9"/>
  <c r="L27" i="9"/>
  <c r="K27" i="9"/>
  <c r="J27" i="9"/>
  <c r="I27" i="9"/>
  <c r="H27" i="9"/>
  <c r="O27" i="9"/>
  <c r="N27" i="9"/>
  <c r="J29" i="9"/>
  <c r="I29" i="9"/>
  <c r="H29" i="9"/>
  <c r="F29" i="9"/>
  <c r="G29" i="9"/>
  <c r="M29" i="9"/>
  <c r="D68" i="9"/>
  <c r="L29" i="9"/>
  <c r="D78" i="9"/>
  <c r="L39" i="9"/>
  <c r="K39" i="9"/>
  <c r="J39" i="9"/>
  <c r="H39" i="9"/>
  <c r="I39" i="9"/>
  <c r="O39" i="9"/>
  <c r="N39" i="9"/>
  <c r="J48" i="9"/>
  <c r="I48" i="9"/>
  <c r="H48" i="9"/>
  <c r="F48" i="9"/>
  <c r="G48" i="9"/>
  <c r="M48" i="9"/>
  <c r="L48" i="9"/>
  <c r="K16" i="9"/>
  <c r="J16" i="9"/>
  <c r="I16" i="9"/>
  <c r="H16" i="9"/>
  <c r="G16" i="9"/>
  <c r="M16" i="9"/>
  <c r="L70" i="9"/>
  <c r="K70" i="9"/>
  <c r="J70" i="9"/>
  <c r="I70" i="9"/>
  <c r="H70" i="9"/>
  <c r="O70" i="9"/>
  <c r="N70" i="9"/>
  <c r="I18" i="9"/>
  <c r="H18" i="9"/>
  <c r="G18" i="9"/>
  <c r="F18" i="9"/>
  <c r="E18" i="9"/>
  <c r="D57" i="9"/>
  <c r="K18" i="9"/>
  <c r="O24" i="9"/>
  <c r="N24" i="9"/>
  <c r="M24" i="9"/>
  <c r="K24" i="9"/>
  <c r="D63" i="9"/>
  <c r="L24" i="9"/>
  <c r="F24" i="9"/>
  <c r="E24" i="9"/>
  <c r="I61" i="9"/>
  <c r="H61" i="9"/>
  <c r="G61" i="9"/>
  <c r="E61" i="9"/>
  <c r="F61" i="9"/>
  <c r="L61" i="9"/>
  <c r="K61" i="9"/>
  <c r="J18" i="9"/>
  <c r="E59" i="9"/>
  <c r="J67" i="9"/>
  <c r="L18" i="9"/>
  <c r="D54" i="9"/>
  <c r="L15" i="9"/>
  <c r="K15" i="9"/>
  <c r="J15" i="9"/>
  <c r="I15" i="9"/>
  <c r="H15" i="9"/>
  <c r="N15" i="9"/>
  <c r="O16" i="9"/>
  <c r="M18" i="9"/>
  <c r="M27" i="9"/>
  <c r="O29" i="9"/>
  <c r="L59" i="9"/>
  <c r="N61" i="9"/>
  <c r="F70" i="9"/>
  <c r="K72" i="9"/>
  <c r="O59" i="9"/>
  <c r="O61" i="9"/>
  <c r="G70" i="9"/>
  <c r="N72" i="9"/>
  <c r="O79" i="9"/>
  <c r="N79" i="9"/>
  <c r="M79" i="9"/>
  <c r="L79" i="9"/>
  <c r="K79" i="9"/>
  <c r="F79" i="9"/>
  <c r="E79" i="9"/>
  <c r="G12" i="9"/>
  <c r="F15" i="9"/>
  <c r="J17" i="9"/>
  <c r="I17" i="9"/>
  <c r="H17" i="9"/>
  <c r="G17" i="9"/>
  <c r="F17" i="9"/>
  <c r="D56" i="9"/>
  <c r="L17" i="9"/>
  <c r="O18" i="9"/>
  <c r="K28" i="9"/>
  <c r="J28" i="9"/>
  <c r="G28" i="9"/>
  <c r="I28" i="9"/>
  <c r="H28" i="9"/>
  <c r="N28" i="9"/>
  <c r="M28" i="9"/>
  <c r="I30" i="9"/>
  <c r="H30" i="9"/>
  <c r="E30" i="9"/>
  <c r="G30" i="9"/>
  <c r="F30" i="9"/>
  <c r="D69" i="9"/>
  <c r="L30" i="9"/>
  <c r="K30" i="9"/>
  <c r="K40" i="9"/>
  <c r="J40" i="9"/>
  <c r="I40" i="9"/>
  <c r="H40" i="9"/>
  <c r="G40" i="9"/>
  <c r="N40" i="9"/>
  <c r="M40" i="9"/>
  <c r="I49" i="9"/>
  <c r="H49" i="9"/>
  <c r="G49" i="9"/>
  <c r="F49" i="9"/>
  <c r="E49" i="9"/>
  <c r="L49" i="9"/>
  <c r="K49" i="9"/>
  <c r="M70" i="9"/>
  <c r="G79" i="9"/>
  <c r="G24" i="9"/>
  <c r="J72" i="9"/>
  <c r="I72" i="9"/>
  <c r="H72" i="9"/>
  <c r="G72" i="9"/>
  <c r="F72" i="9"/>
  <c r="M72" i="9"/>
  <c r="L72" i="9"/>
  <c r="N16" i="9"/>
  <c r="F12" i="9"/>
  <c r="E15" i="9"/>
  <c r="N18" i="9"/>
  <c r="L58" i="9"/>
  <c r="K58" i="9"/>
  <c r="J58" i="9"/>
  <c r="I58" i="9"/>
  <c r="H58" i="9"/>
  <c r="O58" i="9"/>
  <c r="N58" i="9"/>
  <c r="J60" i="9"/>
  <c r="I60" i="9"/>
  <c r="H60" i="9"/>
  <c r="G60" i="9"/>
  <c r="F60" i="9"/>
  <c r="M60" i="9"/>
  <c r="L60" i="9"/>
  <c r="H79" i="9"/>
  <c r="O36" i="9"/>
  <c r="K36" i="9"/>
  <c r="N36" i="9"/>
  <c r="M36" i="9"/>
  <c r="D75" i="9"/>
  <c r="L36" i="9"/>
  <c r="F36" i="9"/>
  <c r="E36" i="9"/>
  <c r="L16" i="9"/>
  <c r="G36" i="9"/>
  <c r="J61" i="9"/>
  <c r="H24" i="9"/>
  <c r="H36" i="9"/>
  <c r="D55" i="9"/>
  <c r="E70" i="9"/>
  <c r="O12" i="9"/>
  <c r="N12" i="9"/>
  <c r="M12" i="9"/>
  <c r="D51" i="9"/>
  <c r="L12" i="9"/>
  <c r="E12" i="9"/>
  <c r="I12" i="9"/>
  <c r="M15" i="9"/>
  <c r="K71" i="9"/>
  <c r="J71" i="9"/>
  <c r="I71" i="9"/>
  <c r="G71" i="9"/>
  <c r="H71" i="9"/>
  <c r="N71" i="9"/>
  <c r="M71" i="9"/>
  <c r="I73" i="9"/>
  <c r="H73" i="9"/>
  <c r="G73" i="9"/>
  <c r="E73" i="9"/>
  <c r="F73" i="9"/>
  <c r="L73" i="9"/>
  <c r="K73" i="9"/>
  <c r="I79" i="9"/>
  <c r="F16" i="9"/>
  <c r="K59" i="9"/>
  <c r="J59" i="9"/>
  <c r="I59" i="9"/>
  <c r="G59" i="9"/>
  <c r="H59" i="9"/>
  <c r="N59" i="9"/>
  <c r="M59" i="9"/>
  <c r="M61" i="9"/>
  <c r="E72" i="9"/>
  <c r="I24" i="9"/>
  <c r="I36" i="9"/>
  <c r="J24" i="9"/>
  <c r="J36" i="9"/>
  <c r="G15" i="9"/>
  <c r="J12" i="9"/>
  <c r="M14" i="9"/>
  <c r="D53" i="9"/>
  <c r="L14" i="9"/>
  <c r="K14" i="9"/>
  <c r="J14" i="9"/>
  <c r="I14" i="9"/>
  <c r="O14" i="9"/>
  <c r="O15" i="9"/>
  <c r="L40" i="9"/>
  <c r="N49" i="9"/>
  <c r="F58" i="9"/>
  <c r="K60" i="9"/>
  <c r="E71" i="9"/>
  <c r="J73" i="9"/>
  <c r="J79" i="9"/>
  <c r="J19" i="9"/>
  <c r="O26" i="9"/>
  <c r="J31" i="9"/>
  <c r="O38" i="9"/>
  <c r="J50" i="9"/>
  <c r="J62" i="9"/>
  <c r="J74" i="9"/>
  <c r="K31" i="9"/>
  <c r="K50" i="9"/>
  <c r="K74" i="9"/>
  <c r="N10" i="9"/>
  <c r="M11" i="9"/>
  <c r="K13" i="9"/>
  <c r="E19" i="9"/>
  <c r="N22" i="9"/>
  <c r="M23" i="9"/>
  <c r="K25" i="9"/>
  <c r="J26" i="9"/>
  <c r="E31" i="9"/>
  <c r="O33" i="9"/>
  <c r="N34" i="9"/>
  <c r="M35" i="9"/>
  <c r="K37" i="9"/>
  <c r="J38" i="9"/>
  <c r="E50" i="9"/>
  <c r="E62" i="9"/>
  <c r="E74" i="9"/>
  <c r="O10" i="9"/>
  <c r="L13" i="9"/>
  <c r="F19" i="9"/>
  <c r="O22" i="9"/>
  <c r="L25" i="9"/>
  <c r="K26" i="9"/>
  <c r="F31" i="9"/>
  <c r="E32" i="9"/>
  <c r="O34" i="9"/>
  <c r="N35" i="9"/>
  <c r="L37" i="9"/>
  <c r="K38" i="9"/>
  <c r="F50" i="9"/>
  <c r="D52" i="9"/>
  <c r="F62" i="9"/>
  <c r="D64" i="9"/>
  <c r="F74" i="9"/>
  <c r="D76" i="9"/>
  <c r="G19" i="9"/>
  <c r="M25" i="9"/>
  <c r="L26" i="9"/>
  <c r="G31" i="9"/>
  <c r="M37" i="9"/>
  <c r="L38" i="9"/>
  <c r="G50" i="9"/>
  <c r="G62" i="9"/>
  <c r="D65" i="9"/>
  <c r="G74" i="9"/>
  <c r="D77" i="9"/>
  <c r="M13" i="9"/>
  <c r="H62" i="9" l="1"/>
  <c r="M62" i="9"/>
  <c r="L62" i="9"/>
  <c r="I62" i="9"/>
  <c r="O62" i="9"/>
  <c r="N62" i="9"/>
  <c r="I67" i="9"/>
  <c r="F67" i="9"/>
  <c r="E67" i="9"/>
  <c r="L67" i="9"/>
  <c r="H74" i="9"/>
  <c r="O74" i="9"/>
  <c r="N74" i="9"/>
  <c r="M74" i="9"/>
  <c r="L74" i="9"/>
  <c r="I74" i="9"/>
  <c r="K67" i="9"/>
  <c r="G67" i="9"/>
  <c r="K62" i="9"/>
  <c r="M67" i="9"/>
  <c r="O71" i="9"/>
  <c r="L71" i="9"/>
  <c r="F71" i="9"/>
  <c r="N67" i="9"/>
  <c r="H50" i="9"/>
  <c r="I50" i="9"/>
  <c r="L50" i="9"/>
  <c r="O50" i="9"/>
  <c r="N50" i="9"/>
  <c r="M50" i="9"/>
  <c r="M58" i="9"/>
  <c r="G58" i="9"/>
  <c r="E58" i="9"/>
  <c r="O67" i="9"/>
  <c r="O49" i="9"/>
  <c r="M49" i="9"/>
  <c r="J49" i="9"/>
  <c r="F76" i="9"/>
  <c r="E76" i="9"/>
  <c r="N76" i="9"/>
  <c r="O76" i="9"/>
  <c r="I76" i="9"/>
  <c r="H76" i="9"/>
  <c r="G76" i="9"/>
  <c r="J76" i="9"/>
  <c r="M76" i="9"/>
  <c r="L76" i="9"/>
  <c r="K76" i="9"/>
  <c r="F64" i="9"/>
  <c r="E64" i="9"/>
  <c r="O64" i="9"/>
  <c r="N64" i="9"/>
  <c r="I64" i="9"/>
  <c r="H64" i="9"/>
  <c r="K64" i="9"/>
  <c r="L64" i="9"/>
  <c r="J64" i="9"/>
  <c r="G64" i="9"/>
  <c r="M64" i="9"/>
  <c r="G75" i="9"/>
  <c r="F75" i="9"/>
  <c r="E75" i="9"/>
  <c r="O75" i="9"/>
  <c r="J75" i="9"/>
  <c r="I75" i="9"/>
  <c r="H75" i="9"/>
  <c r="K75" i="9"/>
  <c r="N75" i="9"/>
  <c r="M75" i="9"/>
  <c r="L75" i="9"/>
  <c r="M57" i="9"/>
  <c r="L57" i="9"/>
  <c r="K57" i="9"/>
  <c r="I57" i="9"/>
  <c r="J57" i="9"/>
  <c r="O57" i="9"/>
  <c r="F57" i="9"/>
  <c r="N57" i="9"/>
  <c r="H57" i="9"/>
  <c r="G57" i="9"/>
  <c r="E57" i="9"/>
  <c r="N56" i="9"/>
  <c r="M56" i="9"/>
  <c r="L56" i="9"/>
  <c r="K56" i="9"/>
  <c r="J56" i="9"/>
  <c r="E56" i="9"/>
  <c r="F56" i="9"/>
  <c r="G56" i="9"/>
  <c r="O56" i="9"/>
  <c r="I56" i="9"/>
  <c r="H56" i="9"/>
  <c r="F52" i="9"/>
  <c r="E52" i="9"/>
  <c r="O52" i="9"/>
  <c r="N52" i="9"/>
  <c r="I52" i="9"/>
  <c r="H52" i="9"/>
  <c r="K52" i="9"/>
  <c r="M52" i="9"/>
  <c r="J52" i="9"/>
  <c r="L52" i="9"/>
  <c r="G52" i="9"/>
  <c r="M69" i="9"/>
  <c r="L69" i="9"/>
  <c r="K69" i="9"/>
  <c r="I69" i="9"/>
  <c r="J69" i="9"/>
  <c r="O69" i="9"/>
  <c r="E69" i="9"/>
  <c r="F69" i="9"/>
  <c r="N69" i="9"/>
  <c r="H69" i="9"/>
  <c r="G69" i="9"/>
  <c r="O78" i="9"/>
  <c r="N78" i="9"/>
  <c r="M78" i="9"/>
  <c r="L78" i="9"/>
  <c r="G78" i="9"/>
  <c r="F78" i="9"/>
  <c r="K78" i="9"/>
  <c r="H78" i="9"/>
  <c r="I78" i="9"/>
  <c r="J78" i="9"/>
  <c r="E78" i="9"/>
  <c r="G63" i="9"/>
  <c r="F63" i="9"/>
  <c r="E63" i="9"/>
  <c r="O63" i="9"/>
  <c r="J63" i="9"/>
  <c r="I63" i="9"/>
  <c r="K63" i="9"/>
  <c r="H63" i="9"/>
  <c r="N63" i="9"/>
  <c r="M63" i="9"/>
  <c r="L63" i="9"/>
  <c r="N68" i="9"/>
  <c r="M68" i="9"/>
  <c r="L68" i="9"/>
  <c r="K68" i="9"/>
  <c r="J68" i="9"/>
  <c r="E68" i="9"/>
  <c r="O68" i="9"/>
  <c r="I68" i="9"/>
  <c r="H68" i="9"/>
  <c r="G68" i="9"/>
  <c r="F68" i="9"/>
  <c r="G51" i="9"/>
  <c r="F51" i="9"/>
  <c r="E51" i="9"/>
  <c r="O51" i="9"/>
  <c r="J51" i="9"/>
  <c r="I51" i="9"/>
  <c r="L51" i="9"/>
  <c r="K51" i="9"/>
  <c r="M51" i="9"/>
  <c r="H51" i="9"/>
  <c r="N51" i="9"/>
  <c r="E77" i="9"/>
  <c r="O77" i="9"/>
  <c r="M77" i="9"/>
  <c r="N77" i="9"/>
  <c r="H77" i="9"/>
  <c r="G77" i="9"/>
  <c r="J77" i="9"/>
  <c r="I77" i="9"/>
  <c r="F77" i="9"/>
  <c r="K77" i="9"/>
  <c r="L77" i="9"/>
  <c r="E65" i="9"/>
  <c r="O65" i="9"/>
  <c r="M65" i="9"/>
  <c r="N65" i="9"/>
  <c r="H65" i="9"/>
  <c r="G65" i="9"/>
  <c r="I65" i="9"/>
  <c r="J65" i="9"/>
  <c r="K65" i="9"/>
  <c r="L65" i="9"/>
  <c r="F65" i="9"/>
  <c r="O54" i="9"/>
  <c r="N54" i="9"/>
  <c r="M54" i="9"/>
  <c r="L54" i="9"/>
  <c r="G54" i="9"/>
  <c r="F54" i="9"/>
  <c r="J54" i="9"/>
  <c r="E54" i="9"/>
  <c r="K54" i="9"/>
  <c r="I54" i="9"/>
  <c r="H54" i="9"/>
  <c r="O55" i="9"/>
  <c r="N55" i="9"/>
  <c r="M55" i="9"/>
  <c r="K55" i="9"/>
  <c r="L55" i="9"/>
  <c r="F55" i="9"/>
  <c r="E55" i="9"/>
  <c r="J55" i="9"/>
  <c r="I55" i="9"/>
  <c r="H55" i="9"/>
  <c r="G55" i="9"/>
  <c r="O66" i="9"/>
  <c r="N66" i="9"/>
  <c r="M66" i="9"/>
  <c r="L66" i="9"/>
  <c r="G66" i="9"/>
  <c r="F66" i="9"/>
  <c r="K66" i="9"/>
  <c r="J66" i="9"/>
  <c r="I66" i="9"/>
  <c r="H66" i="9"/>
  <c r="E66" i="9"/>
  <c r="E53" i="9"/>
  <c r="O53" i="9"/>
  <c r="M53" i="9"/>
  <c r="N53" i="9"/>
  <c r="H53" i="9"/>
  <c r="G53" i="9"/>
  <c r="L53" i="9"/>
  <c r="K53" i="9"/>
  <c r="J53" i="9"/>
  <c r="I53" i="9"/>
  <c r="F53" i="9"/>
  <c r="B74" i="8" l="1"/>
  <c r="B73" i="8"/>
  <c r="B72" i="8"/>
  <c r="D59" i="8"/>
  <c r="D48" i="8"/>
  <c r="N48" i="8" s="1"/>
  <c r="B48" i="8"/>
  <c r="F40" i="8"/>
  <c r="D40" i="8"/>
  <c r="D79" i="8" s="1"/>
  <c r="B40" i="8"/>
  <c r="B79" i="8" s="1"/>
  <c r="D39" i="8"/>
  <c r="B39" i="8"/>
  <c r="B78" i="8" s="1"/>
  <c r="D38" i="8"/>
  <c r="M38" i="8" s="1"/>
  <c r="B38" i="8"/>
  <c r="B77" i="8" s="1"/>
  <c r="O37" i="8"/>
  <c r="F37" i="8"/>
  <c r="D37" i="8"/>
  <c r="N37" i="8" s="1"/>
  <c r="B37" i="8"/>
  <c r="B76" i="8" s="1"/>
  <c r="D36" i="8"/>
  <c r="B36" i="8"/>
  <c r="B75" i="8" s="1"/>
  <c r="K35" i="8"/>
  <c r="J35" i="8"/>
  <c r="I35" i="8"/>
  <c r="D35" i="8"/>
  <c r="O35" i="8" s="1"/>
  <c r="B35" i="8"/>
  <c r="F34" i="8"/>
  <c r="D34" i="8"/>
  <c r="E34" i="8" s="1"/>
  <c r="B34" i="8"/>
  <c r="D33" i="8"/>
  <c r="O33" i="8" s="1"/>
  <c r="B33" i="8"/>
  <c r="N32" i="8"/>
  <c r="D32" i="8"/>
  <c r="O32" i="8" s="1"/>
  <c r="B32" i="8"/>
  <c r="B71" i="8" s="1"/>
  <c r="O31" i="8"/>
  <c r="D31" i="8"/>
  <c r="E31" i="8" s="1"/>
  <c r="B31" i="8"/>
  <c r="B70" i="8" s="1"/>
  <c r="D30" i="8"/>
  <c r="B30" i="8"/>
  <c r="B69" i="8" s="1"/>
  <c r="D29" i="8"/>
  <c r="M29" i="8" s="1"/>
  <c r="B29" i="8"/>
  <c r="B68" i="8" s="1"/>
  <c r="O28" i="8"/>
  <c r="N28" i="8"/>
  <c r="K28" i="8"/>
  <c r="D28" i="8"/>
  <c r="D67" i="8" s="1"/>
  <c r="B28" i="8"/>
  <c r="B67" i="8" s="1"/>
  <c r="O27" i="8"/>
  <c r="N27" i="8"/>
  <c r="M27" i="8"/>
  <c r="D27" i="8"/>
  <c r="K27" i="8" s="1"/>
  <c r="B27" i="8"/>
  <c r="B66" i="8" s="1"/>
  <c r="O26" i="8"/>
  <c r="N26" i="8"/>
  <c r="L26" i="8"/>
  <c r="K26" i="8"/>
  <c r="G26" i="8"/>
  <c r="E26" i="8"/>
  <c r="D26" i="8"/>
  <c r="H26" i="8" s="1"/>
  <c r="B26" i="8"/>
  <c r="B65" i="8" s="1"/>
  <c r="O25" i="8"/>
  <c r="N25" i="8"/>
  <c r="M25" i="8"/>
  <c r="L25" i="8"/>
  <c r="I25" i="8"/>
  <c r="D25" i="8"/>
  <c r="H25" i="8" s="1"/>
  <c r="B25" i="8"/>
  <c r="B64" i="8" s="1"/>
  <c r="O24" i="8"/>
  <c r="N24" i="8"/>
  <c r="H24" i="8"/>
  <c r="E24" i="8"/>
  <c r="D24" i="8"/>
  <c r="F24" i="8" s="1"/>
  <c r="B24" i="8"/>
  <c r="B63" i="8" s="1"/>
  <c r="J23" i="8"/>
  <c r="I23" i="8"/>
  <c r="H23" i="8"/>
  <c r="G23" i="8"/>
  <c r="D23" i="8"/>
  <c r="E23" i="8" s="1"/>
  <c r="B23" i="8"/>
  <c r="B62" i="8" s="1"/>
  <c r="D22" i="8"/>
  <c r="F22" i="8" s="1"/>
  <c r="B22" i="8"/>
  <c r="B61" i="8" s="1"/>
  <c r="L21" i="8"/>
  <c r="I21" i="8"/>
  <c r="H21" i="8"/>
  <c r="G21" i="8"/>
  <c r="F21" i="8"/>
  <c r="E21" i="8"/>
  <c r="D21" i="8"/>
  <c r="B21" i="8"/>
  <c r="B60" i="8" s="1"/>
  <c r="N20" i="8"/>
  <c r="M20" i="8"/>
  <c r="L20" i="8"/>
  <c r="K20" i="8"/>
  <c r="J20" i="8"/>
  <c r="I20" i="8"/>
  <c r="H20" i="8"/>
  <c r="G20" i="8"/>
  <c r="F20" i="8"/>
  <c r="E20" i="8"/>
  <c r="D20" i="8"/>
  <c r="O20" i="8" s="1"/>
  <c r="B20" i="8"/>
  <c r="B59" i="8" s="1"/>
  <c r="O19" i="8"/>
  <c r="N19" i="8"/>
  <c r="M19" i="8"/>
  <c r="L19" i="8"/>
  <c r="J19" i="8"/>
  <c r="I19" i="8"/>
  <c r="H19" i="8"/>
  <c r="G19" i="8"/>
  <c r="F19" i="8"/>
  <c r="D19" i="8"/>
  <c r="K19" i="8" s="1"/>
  <c r="B19" i="8"/>
  <c r="B58" i="8" s="1"/>
  <c r="O18" i="8"/>
  <c r="N18" i="8"/>
  <c r="M18" i="8"/>
  <c r="K18" i="8"/>
  <c r="J18" i="8"/>
  <c r="I18" i="8"/>
  <c r="H18" i="8"/>
  <c r="G18" i="8"/>
  <c r="D18" i="8"/>
  <c r="L18" i="8" s="1"/>
  <c r="B18" i="8"/>
  <c r="B57" i="8" s="1"/>
  <c r="O17" i="8"/>
  <c r="N17" i="8"/>
  <c r="M17" i="8"/>
  <c r="K17" i="8"/>
  <c r="J17" i="8"/>
  <c r="I17" i="8"/>
  <c r="H17" i="8"/>
  <c r="G17" i="8"/>
  <c r="D17" i="8"/>
  <c r="L17" i="8" s="1"/>
  <c r="B17" i="8"/>
  <c r="B56" i="8" s="1"/>
  <c r="O16" i="8"/>
  <c r="N16" i="8"/>
  <c r="M16" i="8"/>
  <c r="K16" i="8"/>
  <c r="J16" i="8"/>
  <c r="I16" i="8"/>
  <c r="H16" i="8"/>
  <c r="F16" i="8"/>
  <c r="D16" i="8"/>
  <c r="G16" i="8" s="1"/>
  <c r="B16" i="8"/>
  <c r="B55" i="8" s="1"/>
  <c r="O15" i="8"/>
  <c r="N15" i="8"/>
  <c r="M15" i="8"/>
  <c r="K15" i="8"/>
  <c r="J15" i="8"/>
  <c r="I15" i="8"/>
  <c r="G15" i="8"/>
  <c r="F15" i="8"/>
  <c r="D15" i="8"/>
  <c r="L15" i="8" s="1"/>
  <c r="B15" i="8"/>
  <c r="B54" i="8" s="1"/>
  <c r="O14" i="8"/>
  <c r="N14" i="8"/>
  <c r="M14" i="8"/>
  <c r="K14" i="8"/>
  <c r="J14" i="8"/>
  <c r="H14" i="8"/>
  <c r="G14" i="8"/>
  <c r="F14" i="8"/>
  <c r="D14" i="8"/>
  <c r="L14" i="8" s="1"/>
  <c r="B14" i="8"/>
  <c r="B53" i="8" s="1"/>
  <c r="O13" i="8"/>
  <c r="N13" i="8"/>
  <c r="M13" i="8"/>
  <c r="K13" i="8"/>
  <c r="I13" i="8"/>
  <c r="H13" i="8"/>
  <c r="G13" i="8"/>
  <c r="F13" i="8"/>
  <c r="D13" i="8"/>
  <c r="L13" i="8" s="1"/>
  <c r="B13" i="8"/>
  <c r="B52" i="8" s="1"/>
  <c r="O12" i="8"/>
  <c r="N12" i="8"/>
  <c r="M12" i="8"/>
  <c r="J12" i="8"/>
  <c r="I12" i="8"/>
  <c r="H12" i="8"/>
  <c r="G12" i="8"/>
  <c r="F12" i="8"/>
  <c r="D12" i="8"/>
  <c r="L12" i="8" s="1"/>
  <c r="B12" i="8"/>
  <c r="B51" i="8" s="1"/>
  <c r="O11" i="8"/>
  <c r="N11" i="8"/>
  <c r="M11" i="8"/>
  <c r="J11" i="8"/>
  <c r="I11" i="8"/>
  <c r="H11" i="8"/>
  <c r="G11" i="8"/>
  <c r="F11" i="8"/>
  <c r="D11" i="8"/>
  <c r="K11" i="8" s="1"/>
  <c r="B11" i="8"/>
  <c r="B50" i="8" s="1"/>
  <c r="O10" i="8"/>
  <c r="N10" i="8"/>
  <c r="L10" i="8"/>
  <c r="J10" i="8"/>
  <c r="I10" i="8"/>
  <c r="H10" i="8"/>
  <c r="G10" i="8"/>
  <c r="F10" i="8"/>
  <c r="D10" i="8"/>
  <c r="M10" i="8" s="1"/>
  <c r="B10" i="8"/>
  <c r="B49" i="8" s="1"/>
  <c r="O9" i="8"/>
  <c r="M9" i="8"/>
  <c r="L9" i="8"/>
  <c r="J9" i="8"/>
  <c r="I9" i="8"/>
  <c r="H9" i="8"/>
  <c r="G9" i="8"/>
  <c r="F9" i="8"/>
  <c r="D9" i="8"/>
  <c r="N9" i="8" s="1"/>
  <c r="B9" i="8"/>
  <c r="B2" i="8"/>
  <c r="H34" i="8" l="1"/>
  <c r="D72" i="8"/>
  <c r="G22" i="8"/>
  <c r="F31" i="8"/>
  <c r="E32" i="8"/>
  <c r="E33" i="8"/>
  <c r="I34" i="8"/>
  <c r="E38" i="8"/>
  <c r="E9" i="8"/>
  <c r="E10" i="8"/>
  <c r="E11" i="8"/>
  <c r="E12" i="8"/>
  <c r="E13" i="8"/>
  <c r="E14" i="8"/>
  <c r="E15" i="8"/>
  <c r="E16" i="8"/>
  <c r="E17" i="8"/>
  <c r="F18" i="8"/>
  <c r="E19" i="8"/>
  <c r="H22" i="8"/>
  <c r="F25" i="8"/>
  <c r="M26" i="8"/>
  <c r="G31" i="8"/>
  <c r="F32" i="8"/>
  <c r="F33" i="8"/>
  <c r="J34" i="8"/>
  <c r="F38" i="8"/>
  <c r="D55" i="8"/>
  <c r="I22" i="8"/>
  <c r="H31" i="8"/>
  <c r="G32" i="8"/>
  <c r="G33" i="8"/>
  <c r="K34" i="8"/>
  <c r="G38" i="8"/>
  <c r="D58" i="8"/>
  <c r="J22" i="8"/>
  <c r="I31" i="8"/>
  <c r="H32" i="8"/>
  <c r="I33" i="8"/>
  <c r="L34" i="8"/>
  <c r="H38" i="8"/>
  <c r="K22" i="8"/>
  <c r="G24" i="8"/>
  <c r="J31" i="8"/>
  <c r="I32" i="8"/>
  <c r="J33" i="8"/>
  <c r="E37" i="8"/>
  <c r="N38" i="8"/>
  <c r="D73" i="8"/>
  <c r="O22" i="8"/>
  <c r="I24" i="8"/>
  <c r="F27" i="8"/>
  <c r="L31" i="8"/>
  <c r="K32" i="8"/>
  <c r="L33" i="8"/>
  <c r="E35" i="8"/>
  <c r="G37" i="8"/>
  <c r="E22" i="8"/>
  <c r="L22" i="8"/>
  <c r="K31" i="8"/>
  <c r="J32" i="8"/>
  <c r="K33" i="8"/>
  <c r="K9" i="8"/>
  <c r="K10" i="8"/>
  <c r="L16" i="8"/>
  <c r="J24" i="8"/>
  <c r="J27" i="8"/>
  <c r="O29" i="8"/>
  <c r="M31" i="8"/>
  <c r="L32" i="8"/>
  <c r="M33" i="8"/>
  <c r="G35" i="8"/>
  <c r="H37" i="8"/>
  <c r="D70" i="8"/>
  <c r="M24" i="8"/>
  <c r="L27" i="8"/>
  <c r="N31" i="8"/>
  <c r="M32" i="8"/>
  <c r="H35" i="8"/>
  <c r="I37" i="8"/>
  <c r="D71" i="8"/>
  <c r="O67" i="8"/>
  <c r="N67" i="8"/>
  <c r="M67" i="8"/>
  <c r="L67" i="8"/>
  <c r="K67" i="8"/>
  <c r="J67" i="8"/>
  <c r="F67" i="8"/>
  <c r="E67" i="8"/>
  <c r="I67" i="8"/>
  <c r="G67" i="8"/>
  <c r="H67" i="8"/>
  <c r="O79" i="8"/>
  <c r="N79" i="8"/>
  <c r="M79" i="8"/>
  <c r="L79" i="8"/>
  <c r="K79" i="8"/>
  <c r="J79" i="8"/>
  <c r="F79" i="8"/>
  <c r="E79" i="8"/>
  <c r="I79" i="8"/>
  <c r="H79" i="8"/>
  <c r="G79" i="8"/>
  <c r="F30" i="8"/>
  <c r="E30" i="8"/>
  <c r="D69" i="8"/>
  <c r="G30" i="8"/>
  <c r="D50" i="8"/>
  <c r="L11" i="8"/>
  <c r="D51" i="8"/>
  <c r="K12" i="8"/>
  <c r="D52" i="8"/>
  <c r="J13" i="8"/>
  <c r="D53" i="8"/>
  <c r="I14" i="8"/>
  <c r="D54" i="8"/>
  <c r="H15" i="8"/>
  <c r="F17" i="8"/>
  <c r="D56" i="8"/>
  <c r="E18" i="8"/>
  <c r="D57" i="8"/>
  <c r="N22" i="8"/>
  <c r="M22" i="8"/>
  <c r="D61" i="8"/>
  <c r="G25" i="8"/>
  <c r="L28" i="8"/>
  <c r="N30" i="8"/>
  <c r="L40" i="8"/>
  <c r="J72" i="8"/>
  <c r="I72" i="8"/>
  <c r="H72" i="8"/>
  <c r="G72" i="8"/>
  <c r="F72" i="8"/>
  <c r="E72" i="8"/>
  <c r="M72" i="8"/>
  <c r="L72" i="8"/>
  <c r="G29" i="8"/>
  <c r="F29" i="8"/>
  <c r="D68" i="8"/>
  <c r="M23" i="8"/>
  <c r="D62" i="8"/>
  <c r="L23" i="8"/>
  <c r="L29" i="8"/>
  <c r="M30" i="8"/>
  <c r="O21" i="8"/>
  <c r="N21" i="8"/>
  <c r="F23" i="8"/>
  <c r="M28" i="8"/>
  <c r="N29" i="8"/>
  <c r="O30" i="8"/>
  <c r="O40" i="8"/>
  <c r="K59" i="8"/>
  <c r="J59" i="8"/>
  <c r="I59" i="8"/>
  <c r="H59" i="8"/>
  <c r="G59" i="8"/>
  <c r="N59" i="8"/>
  <c r="M59" i="8"/>
  <c r="L70" i="8"/>
  <c r="K70" i="8"/>
  <c r="J70" i="8"/>
  <c r="I70" i="8"/>
  <c r="H70" i="8"/>
  <c r="G70" i="8"/>
  <c r="O70" i="8"/>
  <c r="N70" i="8"/>
  <c r="D78" i="8"/>
  <c r="L39" i="8"/>
  <c r="K39" i="8"/>
  <c r="J39" i="8"/>
  <c r="I39" i="8"/>
  <c r="H39" i="8"/>
  <c r="O39" i="8"/>
  <c r="N39" i="8"/>
  <c r="O55" i="8"/>
  <c r="N55" i="8"/>
  <c r="M55" i="8"/>
  <c r="L55" i="8"/>
  <c r="K55" i="8"/>
  <c r="F55" i="8"/>
  <c r="E55" i="8"/>
  <c r="F70" i="8"/>
  <c r="O36" i="8"/>
  <c r="N36" i="8"/>
  <c r="M36" i="8"/>
  <c r="D75" i="8"/>
  <c r="L36" i="8"/>
  <c r="K36" i="8"/>
  <c r="E36" i="8"/>
  <c r="K48" i="8"/>
  <c r="G55" i="8"/>
  <c r="L59" i="8"/>
  <c r="H28" i="8"/>
  <c r="G28" i="8"/>
  <c r="H30" i="8"/>
  <c r="O59" i="8"/>
  <c r="J21" i="8"/>
  <c r="N23" i="8"/>
  <c r="D66" i="8"/>
  <c r="I27" i="8"/>
  <c r="H27" i="8"/>
  <c r="E28" i="8"/>
  <c r="H29" i="8"/>
  <c r="I30" i="8"/>
  <c r="G36" i="8"/>
  <c r="M39" i="8"/>
  <c r="O48" i="8"/>
  <c r="I55" i="8"/>
  <c r="K71" i="8"/>
  <c r="J71" i="8"/>
  <c r="I71" i="8"/>
  <c r="H71" i="8"/>
  <c r="G71" i="8"/>
  <c r="F71" i="8"/>
  <c r="N71" i="8"/>
  <c r="M71" i="8"/>
  <c r="E48" i="8"/>
  <c r="F59" i="8"/>
  <c r="M70" i="8"/>
  <c r="E29" i="8"/>
  <c r="G39" i="8"/>
  <c r="H55" i="8"/>
  <c r="K21" i="8"/>
  <c r="O23" i="8"/>
  <c r="D65" i="8"/>
  <c r="J26" i="8"/>
  <c r="I26" i="8"/>
  <c r="E27" i="8"/>
  <c r="F28" i="8"/>
  <c r="I29" i="8"/>
  <c r="J30" i="8"/>
  <c r="H36" i="8"/>
  <c r="J55" i="8"/>
  <c r="O58" i="8"/>
  <c r="N58" i="8"/>
  <c r="D60" i="8"/>
  <c r="E71" i="8"/>
  <c r="J48" i="8"/>
  <c r="I48" i="8"/>
  <c r="H48" i="8"/>
  <c r="G48" i="8"/>
  <c r="F48" i="8"/>
  <c r="M48" i="8"/>
  <c r="L48" i="8"/>
  <c r="E59" i="8"/>
  <c r="E39" i="8"/>
  <c r="D64" i="8"/>
  <c r="K25" i="8"/>
  <c r="J25" i="8"/>
  <c r="I28" i="8"/>
  <c r="J29" i="8"/>
  <c r="K30" i="8"/>
  <c r="I36" i="8"/>
  <c r="K40" i="8"/>
  <c r="J40" i="8"/>
  <c r="I40" i="8"/>
  <c r="H40" i="8"/>
  <c r="G40" i="8"/>
  <c r="N40" i="8"/>
  <c r="M40" i="8"/>
  <c r="D49" i="8"/>
  <c r="L71" i="8"/>
  <c r="E70" i="8"/>
  <c r="F39" i="8"/>
  <c r="K23" i="8"/>
  <c r="F36" i="8"/>
  <c r="M21" i="8"/>
  <c r="D63" i="8"/>
  <c r="L24" i="8"/>
  <c r="K24" i="8"/>
  <c r="E25" i="8"/>
  <c r="F26" i="8"/>
  <c r="G27" i="8"/>
  <c r="J28" i="8"/>
  <c r="K29" i="8"/>
  <c r="L30" i="8"/>
  <c r="J36" i="8"/>
  <c r="E40" i="8"/>
  <c r="O71" i="8"/>
  <c r="H33" i="8"/>
  <c r="G34" i="8"/>
  <c r="F35" i="8"/>
  <c r="O38" i="8"/>
  <c r="K73" i="8"/>
  <c r="L73" i="8"/>
  <c r="N33" i="8"/>
  <c r="M34" i="8"/>
  <c r="L35" i="8"/>
  <c r="J37" i="8"/>
  <c r="I38" i="8"/>
  <c r="E73" i="8"/>
  <c r="D74" i="8"/>
  <c r="N34" i="8"/>
  <c r="M35" i="8"/>
  <c r="K37" i="8"/>
  <c r="J38" i="8"/>
  <c r="F73" i="8"/>
  <c r="O34" i="8"/>
  <c r="N35" i="8"/>
  <c r="L37" i="8"/>
  <c r="K38" i="8"/>
  <c r="G73" i="8"/>
  <c r="D76" i="8"/>
  <c r="M37" i="8"/>
  <c r="L38" i="8"/>
  <c r="H73" i="8"/>
  <c r="D77" i="8"/>
  <c r="M58" i="8" l="1"/>
  <c r="G58" i="8"/>
  <c r="F58" i="8"/>
  <c r="I58" i="8"/>
  <c r="J58" i="8"/>
  <c r="K58" i="8"/>
  <c r="L58" i="8"/>
  <c r="E58" i="8"/>
  <c r="H58" i="8"/>
  <c r="O72" i="8"/>
  <c r="N72" i="8"/>
  <c r="K72" i="8"/>
  <c r="I73" i="8"/>
  <c r="O73" i="8"/>
  <c r="N73" i="8"/>
  <c r="M73" i="8"/>
  <c r="J73" i="8"/>
  <c r="E65" i="8"/>
  <c r="O65" i="8"/>
  <c r="N65" i="8"/>
  <c r="M65" i="8"/>
  <c r="L65" i="8"/>
  <c r="H65" i="8"/>
  <c r="G65" i="8"/>
  <c r="K65" i="8"/>
  <c r="F65" i="8"/>
  <c r="J65" i="8"/>
  <c r="I65" i="8"/>
  <c r="H62" i="8"/>
  <c r="G62" i="8"/>
  <c r="F62" i="8"/>
  <c r="E62" i="8"/>
  <c r="O62" i="8"/>
  <c r="K62" i="8"/>
  <c r="J62" i="8"/>
  <c r="I62" i="8"/>
  <c r="N62" i="8"/>
  <c r="L62" i="8"/>
  <c r="M62" i="8"/>
  <c r="O54" i="8"/>
  <c r="N54" i="8"/>
  <c r="M54" i="8"/>
  <c r="L54" i="8"/>
  <c r="G54" i="8"/>
  <c r="F54" i="8"/>
  <c r="J54" i="8"/>
  <c r="K54" i="8"/>
  <c r="I54" i="8"/>
  <c r="H54" i="8"/>
  <c r="E54" i="8"/>
  <c r="G75" i="8"/>
  <c r="F75" i="8"/>
  <c r="E75" i="8"/>
  <c r="O75" i="8"/>
  <c r="N75" i="8"/>
  <c r="J75" i="8"/>
  <c r="I75" i="8"/>
  <c r="M75" i="8"/>
  <c r="K75" i="8"/>
  <c r="H75" i="8"/>
  <c r="L75" i="8"/>
  <c r="E53" i="8"/>
  <c r="O53" i="8"/>
  <c r="N53" i="8"/>
  <c r="M53" i="8"/>
  <c r="H53" i="8"/>
  <c r="G53" i="8"/>
  <c r="L53" i="8"/>
  <c r="K53" i="8"/>
  <c r="J53" i="8"/>
  <c r="F53" i="8"/>
  <c r="I53" i="8"/>
  <c r="O66" i="8"/>
  <c r="N66" i="8"/>
  <c r="M66" i="8"/>
  <c r="L66" i="8"/>
  <c r="K66" i="8"/>
  <c r="G66" i="8"/>
  <c r="F66" i="8"/>
  <c r="H66" i="8"/>
  <c r="E66" i="8"/>
  <c r="J66" i="8"/>
  <c r="I66" i="8"/>
  <c r="N68" i="8"/>
  <c r="M68" i="8"/>
  <c r="L68" i="8"/>
  <c r="K68" i="8"/>
  <c r="J68" i="8"/>
  <c r="I68" i="8"/>
  <c r="E68" i="8"/>
  <c r="O68" i="8"/>
  <c r="H68" i="8"/>
  <c r="F68" i="8"/>
  <c r="G68" i="8"/>
  <c r="G51" i="8"/>
  <c r="F51" i="8"/>
  <c r="E51" i="8"/>
  <c r="O51" i="8"/>
  <c r="J51" i="8"/>
  <c r="I51" i="8"/>
  <c r="L51" i="8"/>
  <c r="K51" i="8"/>
  <c r="H51" i="8"/>
  <c r="N51" i="8"/>
  <c r="M51" i="8"/>
  <c r="J60" i="8"/>
  <c r="I60" i="8"/>
  <c r="H60" i="8"/>
  <c r="G60" i="8"/>
  <c r="F60" i="8"/>
  <c r="E60" i="8"/>
  <c r="M60" i="8"/>
  <c r="L60" i="8"/>
  <c r="N60" i="8"/>
  <c r="K60" i="8"/>
  <c r="O60" i="8"/>
  <c r="M57" i="8"/>
  <c r="L57" i="8"/>
  <c r="K57" i="8"/>
  <c r="J57" i="8"/>
  <c r="I57" i="8"/>
  <c r="O57" i="8"/>
  <c r="E57" i="8"/>
  <c r="H57" i="8"/>
  <c r="G57" i="8"/>
  <c r="N57" i="8"/>
  <c r="F57" i="8"/>
  <c r="F52" i="8"/>
  <c r="E52" i="8"/>
  <c r="O52" i="8"/>
  <c r="N52" i="8"/>
  <c r="I52" i="8"/>
  <c r="H52" i="8"/>
  <c r="M52" i="8"/>
  <c r="J52" i="8"/>
  <c r="G52" i="8"/>
  <c r="L52" i="8"/>
  <c r="K52" i="8"/>
  <c r="F64" i="8"/>
  <c r="E64" i="8"/>
  <c r="O64" i="8"/>
  <c r="N64" i="8"/>
  <c r="M64" i="8"/>
  <c r="I64" i="8"/>
  <c r="H64" i="8"/>
  <c r="J64" i="8"/>
  <c r="K64" i="8"/>
  <c r="G64" i="8"/>
  <c r="L64" i="8"/>
  <c r="H50" i="8"/>
  <c r="G50" i="8"/>
  <c r="F50" i="8"/>
  <c r="E50" i="8"/>
  <c r="K50" i="8"/>
  <c r="J50" i="8"/>
  <c r="L50" i="8"/>
  <c r="I50" i="8"/>
  <c r="M50" i="8"/>
  <c r="O50" i="8"/>
  <c r="N50" i="8"/>
  <c r="E77" i="8"/>
  <c r="O77" i="8"/>
  <c r="N77" i="8"/>
  <c r="M77" i="8"/>
  <c r="L77" i="8"/>
  <c r="H77" i="8"/>
  <c r="G77" i="8"/>
  <c r="K77" i="8"/>
  <c r="J77" i="8"/>
  <c r="I77" i="8"/>
  <c r="F77" i="8"/>
  <c r="H74" i="8"/>
  <c r="G74" i="8"/>
  <c r="F74" i="8"/>
  <c r="E74" i="8"/>
  <c r="O74" i="8"/>
  <c r="K74" i="8"/>
  <c r="J74" i="8"/>
  <c r="M74" i="8"/>
  <c r="N74" i="8"/>
  <c r="L74" i="8"/>
  <c r="I74" i="8"/>
  <c r="O78" i="8"/>
  <c r="N78" i="8"/>
  <c r="M78" i="8"/>
  <c r="L78" i="8"/>
  <c r="K78" i="8"/>
  <c r="G78" i="8"/>
  <c r="F78" i="8"/>
  <c r="I78" i="8"/>
  <c r="E78" i="8"/>
  <c r="J78" i="8"/>
  <c r="H78" i="8"/>
  <c r="N56" i="8"/>
  <c r="M56" i="8"/>
  <c r="L56" i="8"/>
  <c r="K56" i="8"/>
  <c r="J56" i="8"/>
  <c r="E56" i="8"/>
  <c r="F56" i="8"/>
  <c r="I56" i="8"/>
  <c r="O56" i="8"/>
  <c r="H56" i="8"/>
  <c r="G56" i="8"/>
  <c r="I61" i="8"/>
  <c r="H61" i="8"/>
  <c r="G61" i="8"/>
  <c r="F61" i="8"/>
  <c r="E61" i="8"/>
  <c r="L61" i="8"/>
  <c r="K61" i="8"/>
  <c r="M61" i="8"/>
  <c r="N61" i="8"/>
  <c r="O61" i="8"/>
  <c r="J61" i="8"/>
  <c r="I49" i="8"/>
  <c r="H49" i="8"/>
  <c r="G49" i="8"/>
  <c r="F49" i="8"/>
  <c r="E49" i="8"/>
  <c r="L49" i="8"/>
  <c r="K49" i="8"/>
  <c r="J49" i="8"/>
  <c r="O49" i="8"/>
  <c r="N49" i="8"/>
  <c r="M49" i="8"/>
  <c r="F76" i="8"/>
  <c r="E76" i="8"/>
  <c r="O76" i="8"/>
  <c r="N76" i="8"/>
  <c r="M76" i="8"/>
  <c r="I76" i="8"/>
  <c r="H76" i="8"/>
  <c r="L76" i="8"/>
  <c r="K76" i="8"/>
  <c r="J76" i="8"/>
  <c r="G76" i="8"/>
  <c r="G63" i="8"/>
  <c r="F63" i="8"/>
  <c r="E63" i="8"/>
  <c r="O63" i="8"/>
  <c r="N63" i="8"/>
  <c r="J63" i="8"/>
  <c r="I63" i="8"/>
  <c r="K63" i="8"/>
  <c r="H63" i="8"/>
  <c r="M63" i="8"/>
  <c r="L63" i="8"/>
  <c r="M69" i="8"/>
  <c r="L69" i="8"/>
  <c r="K69" i="8"/>
  <c r="J69" i="8"/>
  <c r="I69" i="8"/>
  <c r="H69" i="8"/>
  <c r="O69" i="8"/>
  <c r="E69" i="8"/>
  <c r="N69" i="8"/>
  <c r="G69" i="8"/>
  <c r="F69" i="8"/>
  <c r="B75" i="7" l="1"/>
  <c r="D72" i="7"/>
  <c r="O72" i="7" s="1"/>
  <c r="B72" i="7"/>
  <c r="D61" i="7"/>
  <c r="O61" i="7" s="1"/>
  <c r="B61" i="7"/>
  <c r="O40" i="7"/>
  <c r="L40" i="7"/>
  <c r="D40" i="7"/>
  <c r="G40" i="7" s="1"/>
  <c r="B40" i="7"/>
  <c r="B79" i="7" s="1"/>
  <c r="D39" i="7"/>
  <c r="F39" i="7" s="1"/>
  <c r="B39" i="7"/>
  <c r="B78" i="7" s="1"/>
  <c r="N38" i="7"/>
  <c r="I38" i="7"/>
  <c r="H38" i="7"/>
  <c r="G38" i="7"/>
  <c r="D38" i="7"/>
  <c r="M38" i="7" s="1"/>
  <c r="B38" i="7"/>
  <c r="B77" i="7" s="1"/>
  <c r="K37" i="7"/>
  <c r="I37" i="7"/>
  <c r="H37" i="7"/>
  <c r="G37" i="7"/>
  <c r="F37" i="7"/>
  <c r="D37" i="7"/>
  <c r="N37" i="7" s="1"/>
  <c r="B37" i="7"/>
  <c r="B76" i="7" s="1"/>
  <c r="D36" i="7"/>
  <c r="I36" i="7" s="1"/>
  <c r="B36" i="7"/>
  <c r="M35" i="7"/>
  <c r="K35" i="7"/>
  <c r="J35" i="7"/>
  <c r="I35" i="7"/>
  <c r="H35" i="7"/>
  <c r="D35" i="7"/>
  <c r="N35" i="7" s="1"/>
  <c r="B35" i="7"/>
  <c r="B74" i="7" s="1"/>
  <c r="F34" i="7"/>
  <c r="D34" i="7"/>
  <c r="E34" i="7" s="1"/>
  <c r="B34" i="7"/>
  <c r="B73" i="7" s="1"/>
  <c r="O33" i="7"/>
  <c r="N33" i="7"/>
  <c r="M33" i="7"/>
  <c r="L33" i="7"/>
  <c r="K33" i="7"/>
  <c r="J33" i="7"/>
  <c r="H33" i="7"/>
  <c r="G33" i="7"/>
  <c r="F33" i="7"/>
  <c r="E33" i="7"/>
  <c r="D33" i="7"/>
  <c r="I33" i="7" s="1"/>
  <c r="B33" i="7"/>
  <c r="D32" i="7"/>
  <c r="G32" i="7" s="1"/>
  <c r="B32" i="7"/>
  <c r="B71" i="7" s="1"/>
  <c r="D31" i="7"/>
  <c r="I31" i="7" s="1"/>
  <c r="B31" i="7"/>
  <c r="B70" i="7" s="1"/>
  <c r="O30" i="7"/>
  <c r="N30" i="7"/>
  <c r="M30" i="7"/>
  <c r="J30" i="7"/>
  <c r="E30" i="7"/>
  <c r="D30" i="7"/>
  <c r="B30" i="7"/>
  <c r="B69" i="7" s="1"/>
  <c r="O29" i="7"/>
  <c r="N29" i="7"/>
  <c r="K29" i="7"/>
  <c r="D29" i="7"/>
  <c r="F29" i="7" s="1"/>
  <c r="B29" i="7"/>
  <c r="B68" i="7" s="1"/>
  <c r="D28" i="7"/>
  <c r="B28" i="7"/>
  <c r="B67" i="7" s="1"/>
  <c r="D27" i="7"/>
  <c r="F27" i="7" s="1"/>
  <c r="B27" i="7"/>
  <c r="B66" i="7" s="1"/>
  <c r="N26" i="7"/>
  <c r="L26" i="7"/>
  <c r="I26" i="7"/>
  <c r="H26" i="7"/>
  <c r="G26" i="7"/>
  <c r="F26" i="7"/>
  <c r="E26" i="7"/>
  <c r="D26" i="7"/>
  <c r="M26" i="7" s="1"/>
  <c r="B26" i="7"/>
  <c r="B65" i="7" s="1"/>
  <c r="O25" i="7"/>
  <c r="M25" i="7"/>
  <c r="K25" i="7"/>
  <c r="D25" i="7"/>
  <c r="N25" i="7" s="1"/>
  <c r="B25" i="7"/>
  <c r="B64" i="7" s="1"/>
  <c r="D24" i="7"/>
  <c r="K24" i="7" s="1"/>
  <c r="B24" i="7"/>
  <c r="B63" i="7" s="1"/>
  <c r="D23" i="7"/>
  <c r="N23" i="7" s="1"/>
  <c r="B23" i="7"/>
  <c r="B62" i="7" s="1"/>
  <c r="D22" i="7"/>
  <c r="E22" i="7" s="1"/>
  <c r="B22" i="7"/>
  <c r="O21" i="7"/>
  <c r="N21" i="7"/>
  <c r="D21" i="7"/>
  <c r="M21" i="7" s="1"/>
  <c r="B21" i="7"/>
  <c r="B60" i="7" s="1"/>
  <c r="O20" i="7"/>
  <c r="N20" i="7"/>
  <c r="M20" i="7"/>
  <c r="L20" i="7"/>
  <c r="K20" i="7"/>
  <c r="J20" i="7"/>
  <c r="H20" i="7"/>
  <c r="F20" i="7"/>
  <c r="D20" i="7"/>
  <c r="G20" i="7" s="1"/>
  <c r="B20" i="7"/>
  <c r="B59" i="7" s="1"/>
  <c r="D19" i="7"/>
  <c r="B19" i="7"/>
  <c r="B58" i="7" s="1"/>
  <c r="O18" i="7"/>
  <c r="D18" i="7"/>
  <c r="N18" i="7" s="1"/>
  <c r="B18" i="7"/>
  <c r="B57" i="7" s="1"/>
  <c r="D17" i="7"/>
  <c r="M17" i="7" s="1"/>
  <c r="B17" i="7"/>
  <c r="B56" i="7" s="1"/>
  <c r="D16" i="7"/>
  <c r="B16" i="7"/>
  <c r="B55" i="7" s="1"/>
  <c r="G15" i="7"/>
  <c r="E15" i="7"/>
  <c r="D15" i="7"/>
  <c r="M15" i="7" s="1"/>
  <c r="B15" i="7"/>
  <c r="B54" i="7" s="1"/>
  <c r="D14" i="7"/>
  <c r="I14" i="7" s="1"/>
  <c r="B14" i="7"/>
  <c r="B53" i="7" s="1"/>
  <c r="O13" i="7"/>
  <c r="D13" i="7"/>
  <c r="N13" i="7" s="1"/>
  <c r="B13" i="7"/>
  <c r="B52" i="7" s="1"/>
  <c r="D12" i="7"/>
  <c r="B12" i="7"/>
  <c r="B51" i="7" s="1"/>
  <c r="D11" i="7"/>
  <c r="N11" i="7" s="1"/>
  <c r="B11" i="7"/>
  <c r="B50" i="7" s="1"/>
  <c r="M10" i="7"/>
  <c r="L10" i="7"/>
  <c r="K10" i="7"/>
  <c r="J10" i="7"/>
  <c r="I10" i="7"/>
  <c r="H10" i="7"/>
  <c r="F10" i="7"/>
  <c r="D10" i="7"/>
  <c r="E10" i="7" s="1"/>
  <c r="B10" i="7"/>
  <c r="B49" i="7" s="1"/>
  <c r="O9" i="7"/>
  <c r="N9" i="7"/>
  <c r="M9" i="7"/>
  <c r="D9" i="7"/>
  <c r="L9" i="7" s="1"/>
  <c r="B9" i="7"/>
  <c r="B48" i="7" s="1"/>
  <c r="B2" i="7"/>
  <c r="G14" i="7" l="1"/>
  <c r="E21" i="7"/>
  <c r="J24" i="7"/>
  <c r="H32" i="7"/>
  <c r="J34" i="7"/>
  <c r="D48" i="7"/>
  <c r="E61" i="7"/>
  <c r="E9" i="7"/>
  <c r="G11" i="7"/>
  <c r="E13" i="7"/>
  <c r="H14" i="7"/>
  <c r="K17" i="7"/>
  <c r="F21" i="7"/>
  <c r="F22" i="7"/>
  <c r="H23" i="7"/>
  <c r="H27" i="7"/>
  <c r="J32" i="7"/>
  <c r="K34" i="7"/>
  <c r="L35" i="7"/>
  <c r="J37" i="7"/>
  <c r="D59" i="7"/>
  <c r="M61" i="7"/>
  <c r="E11" i="7"/>
  <c r="G27" i="7"/>
  <c r="H11" i="7"/>
  <c r="G21" i="7"/>
  <c r="H22" i="7"/>
  <c r="I23" i="7"/>
  <c r="K32" i="7"/>
  <c r="L34" i="7"/>
  <c r="N61" i="7"/>
  <c r="G24" i="7"/>
  <c r="F32" i="7"/>
  <c r="I11" i="7"/>
  <c r="G13" i="7"/>
  <c r="N17" i="7"/>
  <c r="H21" i="7"/>
  <c r="I22" i="7"/>
  <c r="J23" i="7"/>
  <c r="E25" i="7"/>
  <c r="L32" i="7"/>
  <c r="M34" i="7"/>
  <c r="O35" i="7"/>
  <c r="M37" i="7"/>
  <c r="M39" i="7"/>
  <c r="D73" i="7"/>
  <c r="N73" i="7" s="1"/>
  <c r="E23" i="7"/>
  <c r="F13" i="7"/>
  <c r="M27" i="7"/>
  <c r="G9" i="7"/>
  <c r="H9" i="7"/>
  <c r="J11" i="7"/>
  <c r="H13" i="7"/>
  <c r="I21" i="7"/>
  <c r="J22" i="7"/>
  <c r="K23" i="7"/>
  <c r="F25" i="7"/>
  <c r="M32" i="7"/>
  <c r="O37" i="7"/>
  <c r="D62" i="7"/>
  <c r="L62" i="7" s="1"/>
  <c r="D74" i="7"/>
  <c r="I34" i="7"/>
  <c r="G23" i="7"/>
  <c r="J21" i="7"/>
  <c r="O32" i="7"/>
  <c r="E35" i="7"/>
  <c r="E40" i="7"/>
  <c r="D49" i="7"/>
  <c r="F11" i="7"/>
  <c r="F9" i="7"/>
  <c r="I9" i="7"/>
  <c r="K11" i="7"/>
  <c r="I13" i="7"/>
  <c r="N32" i="7"/>
  <c r="J9" i="7"/>
  <c r="L11" i="7"/>
  <c r="E18" i="7"/>
  <c r="L22" i="7"/>
  <c r="O23" i="7"/>
  <c r="E29" i="7"/>
  <c r="F35" i="7"/>
  <c r="E38" i="7"/>
  <c r="F40" i="7"/>
  <c r="D60" i="7"/>
  <c r="L60" i="7" s="1"/>
  <c r="D71" i="7"/>
  <c r="F23" i="7"/>
  <c r="I24" i="7"/>
  <c r="E27" i="7"/>
  <c r="K22" i="7"/>
  <c r="L23" i="7"/>
  <c r="G25" i="7"/>
  <c r="J13" i="7"/>
  <c r="K21" i="7"/>
  <c r="M23" i="7"/>
  <c r="H25" i="7"/>
  <c r="K9" i="7"/>
  <c r="M11" i="7"/>
  <c r="K13" i="7"/>
  <c r="H15" i="7"/>
  <c r="L18" i="7"/>
  <c r="L21" i="7"/>
  <c r="M22" i="7"/>
  <c r="I25" i="7"/>
  <c r="O11" i="7"/>
  <c r="M13" i="7"/>
  <c r="O15" i="7"/>
  <c r="M18" i="7"/>
  <c r="J25" i="7"/>
  <c r="G35" i="7"/>
  <c r="E37" i="7"/>
  <c r="F38" i="7"/>
  <c r="D50" i="7"/>
  <c r="K16" i="7"/>
  <c r="J16" i="7"/>
  <c r="I16" i="7"/>
  <c r="H16" i="7"/>
  <c r="M16" i="7"/>
  <c r="D55" i="7"/>
  <c r="H19" i="7"/>
  <c r="G19" i="7"/>
  <c r="F19" i="7"/>
  <c r="E19" i="7"/>
  <c r="J19" i="7"/>
  <c r="O12" i="7"/>
  <c r="N12" i="7"/>
  <c r="M12" i="7"/>
  <c r="L12" i="7"/>
  <c r="D51" i="7"/>
  <c r="E12" i="7"/>
  <c r="M14" i="7"/>
  <c r="D53" i="7"/>
  <c r="L14" i="7"/>
  <c r="K14" i="7"/>
  <c r="J14" i="7"/>
  <c r="O14" i="7"/>
  <c r="J17" i="7"/>
  <c r="I17" i="7"/>
  <c r="H17" i="7"/>
  <c r="G17" i="7"/>
  <c r="D56" i="7"/>
  <c r="L17" i="7"/>
  <c r="J72" i="7"/>
  <c r="I72" i="7"/>
  <c r="H72" i="7"/>
  <c r="F72" i="7"/>
  <c r="G72" i="7"/>
  <c r="M72" i="7"/>
  <c r="L72" i="7"/>
  <c r="K72" i="7"/>
  <c r="E14" i="7"/>
  <c r="E17" i="7"/>
  <c r="J29" i="7"/>
  <c r="I29" i="7"/>
  <c r="H29" i="7"/>
  <c r="G29" i="7"/>
  <c r="M29" i="7"/>
  <c r="D68" i="7"/>
  <c r="L29" i="7"/>
  <c r="L50" i="7"/>
  <c r="D70" i="7"/>
  <c r="E72" i="7"/>
  <c r="F14" i="7"/>
  <c r="F17" i="7"/>
  <c r="K40" i="7"/>
  <c r="J40" i="7"/>
  <c r="I40" i="7"/>
  <c r="H40" i="7"/>
  <c r="N40" i="7"/>
  <c r="M40" i="7"/>
  <c r="D79" i="7"/>
  <c r="K59" i="7"/>
  <c r="J59" i="7"/>
  <c r="I59" i="7"/>
  <c r="H59" i="7"/>
  <c r="N59" i="7"/>
  <c r="M59" i="7"/>
  <c r="L59" i="7"/>
  <c r="I61" i="7"/>
  <c r="H61" i="7"/>
  <c r="G61" i="7"/>
  <c r="F61" i="7"/>
  <c r="L61" i="7"/>
  <c r="K61" i="7"/>
  <c r="J61" i="7"/>
  <c r="N72" i="7"/>
  <c r="I49" i="7"/>
  <c r="H49" i="7"/>
  <c r="G49" i="7"/>
  <c r="F49" i="7"/>
  <c r="L49" i="7"/>
  <c r="K49" i="7"/>
  <c r="E16" i="7"/>
  <c r="K28" i="7"/>
  <c r="J28" i="7"/>
  <c r="I28" i="7"/>
  <c r="H28" i="7"/>
  <c r="N28" i="7"/>
  <c r="M28" i="7"/>
  <c r="D67" i="7"/>
  <c r="M31" i="7"/>
  <c r="L19" i="7"/>
  <c r="K71" i="7"/>
  <c r="J71" i="7"/>
  <c r="I71" i="7"/>
  <c r="G71" i="7"/>
  <c r="H71" i="7"/>
  <c r="N71" i="7"/>
  <c r="M71" i="7"/>
  <c r="L71" i="7"/>
  <c r="H12" i="7"/>
  <c r="D54" i="7"/>
  <c r="L15" i="7"/>
  <c r="K15" i="7"/>
  <c r="J15" i="7"/>
  <c r="I15" i="7"/>
  <c r="N15" i="7"/>
  <c r="L16" i="7"/>
  <c r="I18" i="7"/>
  <c r="H18" i="7"/>
  <c r="G18" i="7"/>
  <c r="F18" i="7"/>
  <c r="D57" i="7"/>
  <c r="K18" i="7"/>
  <c r="M19" i="7"/>
  <c r="O24" i="7"/>
  <c r="N24" i="7"/>
  <c r="M24" i="7"/>
  <c r="L24" i="7"/>
  <c r="D63" i="7"/>
  <c r="F24" i="7"/>
  <c r="E24" i="7"/>
  <c r="F28" i="7"/>
  <c r="I30" i="7"/>
  <c r="H30" i="7"/>
  <c r="G30" i="7"/>
  <c r="F30" i="7"/>
  <c r="D69" i="7"/>
  <c r="L30" i="7"/>
  <c r="K30" i="7"/>
  <c r="O31" i="7"/>
  <c r="E39" i="7"/>
  <c r="N49" i="7"/>
  <c r="D58" i="7"/>
  <c r="G62" i="7"/>
  <c r="E71" i="7"/>
  <c r="O36" i="7"/>
  <c r="N36" i="7"/>
  <c r="M36" i="7"/>
  <c r="L36" i="7"/>
  <c r="D75" i="7"/>
  <c r="F36" i="7"/>
  <c r="E36" i="7"/>
  <c r="F16" i="7"/>
  <c r="K19" i="7"/>
  <c r="J49" i="7"/>
  <c r="G12" i="7"/>
  <c r="N31" i="7"/>
  <c r="H36" i="7"/>
  <c r="N16" i="7"/>
  <c r="N19" i="7"/>
  <c r="G28" i="7"/>
  <c r="J36" i="7"/>
  <c r="J48" i="7"/>
  <c r="I48" i="7"/>
  <c r="H48" i="7"/>
  <c r="G48" i="7"/>
  <c r="M48" i="7"/>
  <c r="L48" i="7"/>
  <c r="O49" i="7"/>
  <c r="F71" i="7"/>
  <c r="I73" i="7"/>
  <c r="L73" i="7"/>
  <c r="G36" i="7"/>
  <c r="G16" i="7"/>
  <c r="E28" i="7"/>
  <c r="D78" i="7"/>
  <c r="L39" i="7"/>
  <c r="K39" i="7"/>
  <c r="J39" i="7"/>
  <c r="I39" i="7"/>
  <c r="O39" i="7"/>
  <c r="N39" i="7"/>
  <c r="M49" i="7"/>
  <c r="I12" i="7"/>
  <c r="J12" i="7"/>
  <c r="F15" i="7"/>
  <c r="O16" i="7"/>
  <c r="J18" i="7"/>
  <c r="O19" i="7"/>
  <c r="H24" i="7"/>
  <c r="L28" i="7"/>
  <c r="K36" i="7"/>
  <c r="G39" i="7"/>
  <c r="O71" i="7"/>
  <c r="H74" i="7"/>
  <c r="G74" i="7"/>
  <c r="F74" i="7"/>
  <c r="E74" i="7"/>
  <c r="K74" i="7"/>
  <c r="J74" i="7"/>
  <c r="I74" i="7"/>
  <c r="H31" i="7"/>
  <c r="G31" i="7"/>
  <c r="F31" i="7"/>
  <c r="E31" i="7"/>
  <c r="K31" i="7"/>
  <c r="J31" i="7"/>
  <c r="I19" i="7"/>
  <c r="L31" i="7"/>
  <c r="E49" i="7"/>
  <c r="F12" i="7"/>
  <c r="N14" i="7"/>
  <c r="O17" i="7"/>
  <c r="K12" i="7"/>
  <c r="D66" i="7"/>
  <c r="L27" i="7"/>
  <c r="K27" i="7"/>
  <c r="J27" i="7"/>
  <c r="I27" i="7"/>
  <c r="O27" i="7"/>
  <c r="N27" i="7"/>
  <c r="O28" i="7"/>
  <c r="H39" i="7"/>
  <c r="H50" i="7"/>
  <c r="G50" i="7"/>
  <c r="F50" i="7"/>
  <c r="E50" i="7"/>
  <c r="K50" i="7"/>
  <c r="J50" i="7"/>
  <c r="G10" i="7"/>
  <c r="I20" i="7"/>
  <c r="G22" i="7"/>
  <c r="O26" i="7"/>
  <c r="I32" i="7"/>
  <c r="G34" i="7"/>
  <c r="O38" i="7"/>
  <c r="H34" i="7"/>
  <c r="N10" i="7"/>
  <c r="N22" i="7"/>
  <c r="N34" i="7"/>
  <c r="J38" i="7"/>
  <c r="J26" i="7"/>
  <c r="O10" i="7"/>
  <c r="L13" i="7"/>
  <c r="E20" i="7"/>
  <c r="O22" i="7"/>
  <c r="L25" i="7"/>
  <c r="K26" i="7"/>
  <c r="E32" i="7"/>
  <c r="O34" i="7"/>
  <c r="L37" i="7"/>
  <c r="K38" i="7"/>
  <c r="D52" i="7"/>
  <c r="D64" i="7"/>
  <c r="D76" i="7"/>
  <c r="L38" i="7"/>
  <c r="D65" i="7"/>
  <c r="D77" i="7"/>
  <c r="E60" i="7" l="1"/>
  <c r="O59" i="7"/>
  <c r="G59" i="7"/>
  <c r="F59" i="7"/>
  <c r="E59" i="7"/>
  <c r="O60" i="7"/>
  <c r="N60" i="7"/>
  <c r="K60" i="7"/>
  <c r="M60" i="7"/>
  <c r="O73" i="7"/>
  <c r="G60" i="7"/>
  <c r="O62" i="7"/>
  <c r="N62" i="7"/>
  <c r="J73" i="7"/>
  <c r="M62" i="7"/>
  <c r="K73" i="7"/>
  <c r="M73" i="7"/>
  <c r="H60" i="7"/>
  <c r="N48" i="7"/>
  <c r="O48" i="7"/>
  <c r="K48" i="7"/>
  <c r="F48" i="7"/>
  <c r="E48" i="7"/>
  <c r="F60" i="7"/>
  <c r="I62" i="7"/>
  <c r="F73" i="7"/>
  <c r="J62" i="7"/>
  <c r="J60" i="7"/>
  <c r="M50" i="7"/>
  <c r="I50" i="7"/>
  <c r="N50" i="7"/>
  <c r="O50" i="7"/>
  <c r="E73" i="7"/>
  <c r="K62" i="7"/>
  <c r="H62" i="7"/>
  <c r="I60" i="7"/>
  <c r="G73" i="7"/>
  <c r="E62" i="7"/>
  <c r="H73" i="7"/>
  <c r="F62" i="7"/>
  <c r="N74" i="7"/>
  <c r="O74" i="7"/>
  <c r="M74" i="7"/>
  <c r="L74" i="7"/>
  <c r="G63" i="7"/>
  <c r="F63" i="7"/>
  <c r="E63" i="7"/>
  <c r="J63" i="7"/>
  <c r="I63" i="7"/>
  <c r="H63" i="7"/>
  <c r="N63" i="7"/>
  <c r="O63" i="7"/>
  <c r="L63" i="7"/>
  <c r="K63" i="7"/>
  <c r="M63" i="7"/>
  <c r="E65" i="7"/>
  <c r="O65" i="7"/>
  <c r="N65" i="7"/>
  <c r="H65" i="7"/>
  <c r="G65" i="7"/>
  <c r="F65" i="7"/>
  <c r="L65" i="7"/>
  <c r="K65" i="7"/>
  <c r="M65" i="7"/>
  <c r="J65" i="7"/>
  <c r="I65" i="7"/>
  <c r="L70" i="7"/>
  <c r="K70" i="7"/>
  <c r="J70" i="7"/>
  <c r="I70" i="7"/>
  <c r="O70" i="7"/>
  <c r="N70" i="7"/>
  <c r="M70" i="7"/>
  <c r="G70" i="7"/>
  <c r="F70" i="7"/>
  <c r="H70" i="7"/>
  <c r="E70" i="7"/>
  <c r="L58" i="7"/>
  <c r="K58" i="7"/>
  <c r="J58" i="7"/>
  <c r="I58" i="7"/>
  <c r="O58" i="7"/>
  <c r="N58" i="7"/>
  <c r="M58" i="7"/>
  <c r="G58" i="7"/>
  <c r="F58" i="7"/>
  <c r="E58" i="7"/>
  <c r="H58" i="7"/>
  <c r="O66" i="7"/>
  <c r="N66" i="7"/>
  <c r="M66" i="7"/>
  <c r="G66" i="7"/>
  <c r="F66" i="7"/>
  <c r="E66" i="7"/>
  <c r="H66" i="7"/>
  <c r="I66" i="7"/>
  <c r="L66" i="7"/>
  <c r="K66" i="7"/>
  <c r="J66" i="7"/>
  <c r="O79" i="7"/>
  <c r="N79" i="7"/>
  <c r="M79" i="7"/>
  <c r="K79" i="7"/>
  <c r="L79" i="7"/>
  <c r="F79" i="7"/>
  <c r="E79" i="7"/>
  <c r="J79" i="7"/>
  <c r="I79" i="7"/>
  <c r="H79" i="7"/>
  <c r="G79" i="7"/>
  <c r="O55" i="7"/>
  <c r="N55" i="7"/>
  <c r="M55" i="7"/>
  <c r="L55" i="7"/>
  <c r="F55" i="7"/>
  <c r="E55" i="7"/>
  <c r="G55" i="7"/>
  <c r="K55" i="7"/>
  <c r="H55" i="7"/>
  <c r="J55" i="7"/>
  <c r="I55" i="7"/>
  <c r="M69" i="7"/>
  <c r="L69" i="7"/>
  <c r="K69" i="7"/>
  <c r="J69" i="7"/>
  <c r="O69" i="7"/>
  <c r="N69" i="7"/>
  <c r="H69" i="7"/>
  <c r="G69" i="7"/>
  <c r="F69" i="7"/>
  <c r="E69" i="7"/>
  <c r="I69" i="7"/>
  <c r="F76" i="7"/>
  <c r="E76" i="7"/>
  <c r="N76" i="7"/>
  <c r="O76" i="7"/>
  <c r="I76" i="7"/>
  <c r="H76" i="7"/>
  <c r="G76" i="7"/>
  <c r="M76" i="7"/>
  <c r="L76" i="7"/>
  <c r="K76" i="7"/>
  <c r="J76" i="7"/>
  <c r="N56" i="7"/>
  <c r="M56" i="7"/>
  <c r="L56" i="7"/>
  <c r="K56" i="7"/>
  <c r="E56" i="7"/>
  <c r="O56" i="7"/>
  <c r="G56" i="7"/>
  <c r="F56" i="7"/>
  <c r="J56" i="7"/>
  <c r="I56" i="7"/>
  <c r="H56" i="7"/>
  <c r="G51" i="7"/>
  <c r="F51" i="7"/>
  <c r="E51" i="7"/>
  <c r="J51" i="7"/>
  <c r="I51" i="7"/>
  <c r="O51" i="7"/>
  <c r="N51" i="7"/>
  <c r="M51" i="7"/>
  <c r="H51" i="7"/>
  <c r="L51" i="7"/>
  <c r="K51" i="7"/>
  <c r="F64" i="7"/>
  <c r="E64" i="7"/>
  <c r="O64" i="7"/>
  <c r="I64" i="7"/>
  <c r="H64" i="7"/>
  <c r="G64" i="7"/>
  <c r="N64" i="7"/>
  <c r="M64" i="7"/>
  <c r="J64" i="7"/>
  <c r="L64" i="7"/>
  <c r="K64" i="7"/>
  <c r="O54" i="7"/>
  <c r="N54" i="7"/>
  <c r="M54" i="7"/>
  <c r="G54" i="7"/>
  <c r="F54" i="7"/>
  <c r="E54" i="7"/>
  <c r="L54" i="7"/>
  <c r="K54" i="7"/>
  <c r="J54" i="7"/>
  <c r="I54" i="7"/>
  <c r="H54" i="7"/>
  <c r="O67" i="7"/>
  <c r="N67" i="7"/>
  <c r="M67" i="7"/>
  <c r="L67" i="7"/>
  <c r="F67" i="7"/>
  <c r="E67" i="7"/>
  <c r="H67" i="7"/>
  <c r="G67" i="7"/>
  <c r="K67" i="7"/>
  <c r="J67" i="7"/>
  <c r="I67" i="7"/>
  <c r="E53" i="7"/>
  <c r="O53" i="7"/>
  <c r="N53" i="7"/>
  <c r="H53" i="7"/>
  <c r="G53" i="7"/>
  <c r="M53" i="7"/>
  <c r="L53" i="7"/>
  <c r="I53" i="7"/>
  <c r="K53" i="7"/>
  <c r="F53" i="7"/>
  <c r="J53" i="7"/>
  <c r="F52" i="7"/>
  <c r="E52" i="7"/>
  <c r="O52" i="7"/>
  <c r="I52" i="7"/>
  <c r="H52" i="7"/>
  <c r="M52" i="7"/>
  <c r="N52" i="7"/>
  <c r="L52" i="7"/>
  <c r="K52" i="7"/>
  <c r="J52" i="7"/>
  <c r="G52" i="7"/>
  <c r="M57" i="7"/>
  <c r="L57" i="7"/>
  <c r="K57" i="7"/>
  <c r="J57" i="7"/>
  <c r="O57" i="7"/>
  <c r="N57" i="7"/>
  <c r="F57" i="7"/>
  <c r="I57" i="7"/>
  <c r="G57" i="7"/>
  <c r="H57" i="7"/>
  <c r="E57" i="7"/>
  <c r="N68" i="7"/>
  <c r="M68" i="7"/>
  <c r="L68" i="7"/>
  <c r="K68" i="7"/>
  <c r="E68" i="7"/>
  <c r="O68" i="7"/>
  <c r="H68" i="7"/>
  <c r="J68" i="7"/>
  <c r="I68" i="7"/>
  <c r="G68" i="7"/>
  <c r="F68" i="7"/>
  <c r="G75" i="7"/>
  <c r="F75" i="7"/>
  <c r="E75" i="7"/>
  <c r="O75" i="7"/>
  <c r="J75" i="7"/>
  <c r="I75" i="7"/>
  <c r="H75" i="7"/>
  <c r="N75" i="7"/>
  <c r="M75" i="7"/>
  <c r="L75" i="7"/>
  <c r="K75" i="7"/>
  <c r="E77" i="7"/>
  <c r="O77" i="7"/>
  <c r="M77" i="7"/>
  <c r="N77" i="7"/>
  <c r="H77" i="7"/>
  <c r="G77" i="7"/>
  <c r="F77" i="7"/>
  <c r="L77" i="7"/>
  <c r="K77" i="7"/>
  <c r="J77" i="7"/>
  <c r="I77" i="7"/>
  <c r="O78" i="7"/>
  <c r="N78" i="7"/>
  <c r="L78" i="7"/>
  <c r="M78" i="7"/>
  <c r="G78" i="7"/>
  <c r="F78" i="7"/>
  <c r="E78" i="7"/>
  <c r="J78" i="7"/>
  <c r="I78" i="7"/>
  <c r="K78" i="7"/>
  <c r="H78" i="7"/>
  <c r="D72" i="6" l="1"/>
  <c r="N72" i="6" s="1"/>
  <c r="D71" i="6"/>
  <c r="E71" i="6" s="1"/>
  <c r="B63" i="6"/>
  <c r="B60" i="6"/>
  <c r="B51" i="6"/>
  <c r="O40" i="6"/>
  <c r="L40" i="6"/>
  <c r="G40" i="6"/>
  <c r="D40" i="6"/>
  <c r="B40" i="6"/>
  <c r="B79" i="6" s="1"/>
  <c r="D39" i="6"/>
  <c r="B39" i="6"/>
  <c r="B78" i="6" s="1"/>
  <c r="D38" i="6"/>
  <c r="M38" i="6" s="1"/>
  <c r="B38" i="6"/>
  <c r="B77" i="6" s="1"/>
  <c r="J37" i="6"/>
  <c r="I37" i="6"/>
  <c r="H37" i="6"/>
  <c r="G37" i="6"/>
  <c r="D37" i="6"/>
  <c r="N37" i="6" s="1"/>
  <c r="B37" i="6"/>
  <c r="B76" i="6" s="1"/>
  <c r="D36" i="6"/>
  <c r="B36" i="6"/>
  <c r="B75" i="6" s="1"/>
  <c r="L35" i="6"/>
  <c r="J35" i="6"/>
  <c r="I35" i="6"/>
  <c r="H35" i="6"/>
  <c r="G35" i="6"/>
  <c r="D35" i="6"/>
  <c r="O35" i="6" s="1"/>
  <c r="B35" i="6"/>
  <c r="B74" i="6" s="1"/>
  <c r="D34" i="6"/>
  <c r="E34" i="6" s="1"/>
  <c r="B34" i="6"/>
  <c r="B73" i="6" s="1"/>
  <c r="M33" i="6"/>
  <c r="L33" i="6"/>
  <c r="K33" i="6"/>
  <c r="J33" i="6"/>
  <c r="I33" i="6"/>
  <c r="G33" i="6"/>
  <c r="D33" i="6"/>
  <c r="F33" i="6" s="1"/>
  <c r="B33" i="6"/>
  <c r="B72" i="6" s="1"/>
  <c r="O32" i="6"/>
  <c r="N32" i="6"/>
  <c r="M32" i="6"/>
  <c r="E32" i="6"/>
  <c r="D32" i="6"/>
  <c r="G32" i="6" s="1"/>
  <c r="B32" i="6"/>
  <c r="B71" i="6" s="1"/>
  <c r="D31" i="6"/>
  <c r="K31" i="6" s="1"/>
  <c r="B31" i="6"/>
  <c r="B70" i="6" s="1"/>
  <c r="O30" i="6"/>
  <c r="D30" i="6"/>
  <c r="N30" i="6" s="1"/>
  <c r="B30" i="6"/>
  <c r="B69" i="6" s="1"/>
  <c r="D29" i="6"/>
  <c r="N29" i="6" s="1"/>
  <c r="B29" i="6"/>
  <c r="B68" i="6" s="1"/>
  <c r="L28" i="6"/>
  <c r="D28" i="6"/>
  <c r="O28" i="6" s="1"/>
  <c r="B28" i="6"/>
  <c r="B67" i="6" s="1"/>
  <c r="O27" i="6"/>
  <c r="M27" i="6"/>
  <c r="H27" i="6"/>
  <c r="D27" i="6"/>
  <c r="B27" i="6"/>
  <c r="B66" i="6" s="1"/>
  <c r="D26" i="6"/>
  <c r="B26" i="6"/>
  <c r="B65" i="6" s="1"/>
  <c r="O25" i="6"/>
  <c r="M25" i="6"/>
  <c r="L25" i="6"/>
  <c r="I25" i="6"/>
  <c r="H25" i="6"/>
  <c r="G25" i="6"/>
  <c r="F25" i="6"/>
  <c r="D25" i="6"/>
  <c r="N25" i="6" s="1"/>
  <c r="B25" i="6"/>
  <c r="B64" i="6" s="1"/>
  <c r="K24" i="6"/>
  <c r="I24" i="6"/>
  <c r="H24" i="6"/>
  <c r="F24" i="6"/>
  <c r="D24" i="6"/>
  <c r="J24" i="6" s="1"/>
  <c r="B24" i="6"/>
  <c r="O23" i="6"/>
  <c r="N23" i="6"/>
  <c r="L23" i="6"/>
  <c r="D23" i="6"/>
  <c r="M23" i="6" s="1"/>
  <c r="B23" i="6"/>
  <c r="B62" i="6" s="1"/>
  <c r="O22" i="6"/>
  <c r="M22" i="6"/>
  <c r="L22" i="6"/>
  <c r="K22" i="6"/>
  <c r="D22" i="6"/>
  <c r="E22" i="6" s="1"/>
  <c r="B22" i="6"/>
  <c r="B61" i="6" s="1"/>
  <c r="G21" i="6"/>
  <c r="D21" i="6"/>
  <c r="D60" i="6" s="1"/>
  <c r="B21" i="6"/>
  <c r="D20" i="6"/>
  <c r="G20" i="6" s="1"/>
  <c r="B20" i="6"/>
  <c r="B59" i="6" s="1"/>
  <c r="D19" i="6"/>
  <c r="D58" i="6" s="1"/>
  <c r="B19" i="6"/>
  <c r="B58" i="6" s="1"/>
  <c r="D18" i="6"/>
  <c r="N18" i="6" s="1"/>
  <c r="B18" i="6"/>
  <c r="B57" i="6" s="1"/>
  <c r="O17" i="6"/>
  <c r="N17" i="6"/>
  <c r="M17" i="6"/>
  <c r="K17" i="6"/>
  <c r="H17" i="6"/>
  <c r="F17" i="6"/>
  <c r="D17" i="6"/>
  <c r="I17" i="6" s="1"/>
  <c r="B17" i="6"/>
  <c r="B56" i="6" s="1"/>
  <c r="D16" i="6"/>
  <c r="L16" i="6" s="1"/>
  <c r="B16" i="6"/>
  <c r="B55" i="6" s="1"/>
  <c r="O15" i="6"/>
  <c r="K15" i="6"/>
  <c r="J15" i="6"/>
  <c r="H15" i="6"/>
  <c r="D15" i="6"/>
  <c r="G15" i="6" s="1"/>
  <c r="B15" i="6"/>
  <c r="B54" i="6" s="1"/>
  <c r="D14" i="6"/>
  <c r="N14" i="6" s="1"/>
  <c r="B14" i="6"/>
  <c r="B53" i="6" s="1"/>
  <c r="M13" i="6"/>
  <c r="L13" i="6"/>
  <c r="K13" i="6"/>
  <c r="J13" i="6"/>
  <c r="D13" i="6"/>
  <c r="N13" i="6" s="1"/>
  <c r="B13" i="6"/>
  <c r="B52" i="6" s="1"/>
  <c r="D12" i="6"/>
  <c r="N12" i="6" s="1"/>
  <c r="B12" i="6"/>
  <c r="O11" i="6"/>
  <c r="N11" i="6"/>
  <c r="M11" i="6"/>
  <c r="I11" i="6"/>
  <c r="H11" i="6"/>
  <c r="G11" i="6"/>
  <c r="E11" i="6"/>
  <c r="D11" i="6"/>
  <c r="F11" i="6" s="1"/>
  <c r="B11" i="6"/>
  <c r="B50" i="6" s="1"/>
  <c r="D10" i="6"/>
  <c r="F10" i="6" s="1"/>
  <c r="B10" i="6"/>
  <c r="B49" i="6" s="1"/>
  <c r="K9" i="6"/>
  <c r="I9" i="6"/>
  <c r="G9" i="6"/>
  <c r="D9" i="6"/>
  <c r="J9" i="6" s="1"/>
  <c r="B9" i="6"/>
  <c r="B48" i="6" s="1"/>
  <c r="B2" i="6"/>
  <c r="O10" i="6" l="1"/>
  <c r="D55" i="6"/>
  <c r="O13" i="6"/>
  <c r="H20" i="6"/>
  <c r="K21" i="6"/>
  <c r="J25" i="6"/>
  <c r="I34" i="6"/>
  <c r="K35" i="6"/>
  <c r="O37" i="6"/>
  <c r="O71" i="6"/>
  <c r="F20" i="6"/>
  <c r="J34" i="6"/>
  <c r="D59" i="6"/>
  <c r="G59" i="6" s="1"/>
  <c r="H34" i="6"/>
  <c r="K20" i="6"/>
  <c r="F34" i="6"/>
  <c r="D70" i="6"/>
  <c r="M31" i="6"/>
  <c r="J20" i="6"/>
  <c r="L21" i="6"/>
  <c r="I16" i="6"/>
  <c r="G23" i="6"/>
  <c r="F32" i="6"/>
  <c r="L34" i="6"/>
  <c r="E38" i="6"/>
  <c r="E23" i="6"/>
  <c r="E13" i="6"/>
  <c r="J16" i="6"/>
  <c r="L20" i="6"/>
  <c r="H32" i="6"/>
  <c r="M34" i="6"/>
  <c r="F38" i="6"/>
  <c r="D61" i="6"/>
  <c r="M61" i="6" s="1"/>
  <c r="D73" i="6"/>
  <c r="J10" i="6"/>
  <c r="E20" i="6"/>
  <c r="I21" i="6"/>
  <c r="J18" i="6"/>
  <c r="E15" i="6"/>
  <c r="J32" i="6"/>
  <c r="G38" i="6"/>
  <c r="D48" i="6"/>
  <c r="K34" i="6"/>
  <c r="M20" i="6"/>
  <c r="H23" i="6"/>
  <c r="J11" i="6"/>
  <c r="N16" i="6"/>
  <c r="N20" i="6"/>
  <c r="H22" i="6"/>
  <c r="I23" i="6"/>
  <c r="N9" i="6"/>
  <c r="K11" i="6"/>
  <c r="H13" i="6"/>
  <c r="F15" i="6"/>
  <c r="O20" i="6"/>
  <c r="I22" i="6"/>
  <c r="J23" i="6"/>
  <c r="E37" i="6"/>
  <c r="H38" i="6"/>
  <c r="D62" i="6"/>
  <c r="F62" i="6" s="1"/>
  <c r="J21" i="6"/>
  <c r="L9" i="6"/>
  <c r="F13" i="6"/>
  <c r="F22" i="6"/>
  <c r="M9" i="6"/>
  <c r="G13" i="6"/>
  <c r="O18" i="6"/>
  <c r="M30" i="6"/>
  <c r="K32" i="6"/>
  <c r="L11" i="6"/>
  <c r="I13" i="6"/>
  <c r="J22" i="6"/>
  <c r="K23" i="6"/>
  <c r="E25" i="6"/>
  <c r="L32" i="6"/>
  <c r="N33" i="6"/>
  <c r="E35" i="6"/>
  <c r="F37" i="6"/>
  <c r="I38" i="6"/>
  <c r="D50" i="6"/>
  <c r="D74" i="6"/>
  <c r="N38" i="6"/>
  <c r="L58" i="6"/>
  <c r="K58" i="6"/>
  <c r="J58" i="6"/>
  <c r="I58" i="6"/>
  <c r="O58" i="6"/>
  <c r="N58" i="6"/>
  <c r="M58" i="6"/>
  <c r="G58" i="6"/>
  <c r="H58" i="6"/>
  <c r="F58" i="6"/>
  <c r="E58" i="6"/>
  <c r="J60" i="6"/>
  <c r="I60" i="6"/>
  <c r="H60" i="6"/>
  <c r="G60" i="6"/>
  <c r="M60" i="6"/>
  <c r="L60" i="6"/>
  <c r="K60" i="6"/>
  <c r="O60" i="6"/>
  <c r="N60" i="6"/>
  <c r="F60" i="6"/>
  <c r="E60" i="6"/>
  <c r="M26" i="6"/>
  <c r="D65" i="6"/>
  <c r="L26" i="6"/>
  <c r="K26" i="6"/>
  <c r="J26" i="6"/>
  <c r="O26" i="6"/>
  <c r="O36" i="6"/>
  <c r="N36" i="6"/>
  <c r="M36" i="6"/>
  <c r="D75" i="6"/>
  <c r="L36" i="6"/>
  <c r="F36" i="6"/>
  <c r="E36" i="6"/>
  <c r="L70" i="6"/>
  <c r="K70" i="6"/>
  <c r="J70" i="6"/>
  <c r="I70" i="6"/>
  <c r="O70" i="6"/>
  <c r="N70" i="6"/>
  <c r="M70" i="6"/>
  <c r="K16" i="6"/>
  <c r="H16" i="6"/>
  <c r="M16" i="6"/>
  <c r="D66" i="6"/>
  <c r="L27" i="6"/>
  <c r="K27" i="6"/>
  <c r="J27" i="6"/>
  <c r="I27" i="6"/>
  <c r="N27" i="6"/>
  <c r="I30" i="6"/>
  <c r="H30" i="6"/>
  <c r="G30" i="6"/>
  <c r="F30" i="6"/>
  <c r="D69" i="6"/>
  <c r="K30" i="6"/>
  <c r="K10" i="6"/>
  <c r="M12" i="6"/>
  <c r="E16" i="6"/>
  <c r="L18" i="6"/>
  <c r="N19" i="6"/>
  <c r="E27" i="6"/>
  <c r="N28" i="6"/>
  <c r="E30" i="6"/>
  <c r="N31" i="6"/>
  <c r="K40" i="6"/>
  <c r="J40" i="6"/>
  <c r="I40" i="6"/>
  <c r="H40" i="6"/>
  <c r="N40" i="6"/>
  <c r="M40" i="6"/>
  <c r="D79" i="6"/>
  <c r="O48" i="6"/>
  <c r="M14" i="6"/>
  <c r="D53" i="6"/>
  <c r="J14" i="6"/>
  <c r="O14" i="6"/>
  <c r="E29" i="6"/>
  <c r="K29" i="6"/>
  <c r="K12" i="6"/>
  <c r="M19" i="6"/>
  <c r="K71" i="6"/>
  <c r="J71" i="6"/>
  <c r="I71" i="6"/>
  <c r="H71" i="6"/>
  <c r="N71" i="6"/>
  <c r="M71" i="6"/>
  <c r="L71" i="6"/>
  <c r="L10" i="6"/>
  <c r="D54" i="6"/>
  <c r="L15" i="6"/>
  <c r="I15" i="6"/>
  <c r="N15" i="6"/>
  <c r="F16" i="6"/>
  <c r="M18" i="6"/>
  <c r="O19" i="6"/>
  <c r="F27" i="6"/>
  <c r="J30" i="6"/>
  <c r="O31" i="6"/>
  <c r="E40" i="6"/>
  <c r="N50" i="6"/>
  <c r="F71" i="6"/>
  <c r="E26" i="6"/>
  <c r="O12" i="6"/>
  <c r="D51" i="6"/>
  <c r="L12" i="6"/>
  <c r="E12" i="6"/>
  <c r="F14" i="6"/>
  <c r="F26" i="6"/>
  <c r="H74" i="6"/>
  <c r="G74" i="6"/>
  <c r="F74" i="6"/>
  <c r="E74" i="6"/>
  <c r="K74" i="6"/>
  <c r="J74" i="6"/>
  <c r="I74" i="6"/>
  <c r="F19" i="6"/>
  <c r="G26" i="6"/>
  <c r="F73" i="6"/>
  <c r="L73" i="6"/>
  <c r="K73" i="6"/>
  <c r="M10" i="6"/>
  <c r="G16" i="6"/>
  <c r="F21" i="6"/>
  <c r="E21" i="6"/>
  <c r="O21" i="6"/>
  <c r="H21" i="6"/>
  <c r="G27" i="6"/>
  <c r="L30" i="6"/>
  <c r="F40" i="6"/>
  <c r="D49" i="6"/>
  <c r="M62" i="6"/>
  <c r="G71" i="6"/>
  <c r="E14" i="6"/>
  <c r="O55" i="6"/>
  <c r="N55" i="6"/>
  <c r="M55" i="6"/>
  <c r="L55" i="6"/>
  <c r="F55" i="6"/>
  <c r="E55" i="6"/>
  <c r="H19" i="6"/>
  <c r="E19" i="6"/>
  <c r="J19" i="6"/>
  <c r="F29" i="6"/>
  <c r="D78" i="6"/>
  <c r="L39" i="6"/>
  <c r="K39" i="6"/>
  <c r="J39" i="6"/>
  <c r="I39" i="6"/>
  <c r="O39" i="6"/>
  <c r="N39" i="6"/>
  <c r="F12" i="6"/>
  <c r="I18" i="6"/>
  <c r="F18" i="6"/>
  <c r="D57" i="6"/>
  <c r="K18" i="6"/>
  <c r="G19" i="6"/>
  <c r="K28" i="6"/>
  <c r="J28" i="6"/>
  <c r="I28" i="6"/>
  <c r="H28" i="6"/>
  <c r="M28" i="6"/>
  <c r="D67" i="6"/>
  <c r="M29" i="6"/>
  <c r="H36" i="6"/>
  <c r="F39" i="6"/>
  <c r="E59" i="6"/>
  <c r="H12" i="6"/>
  <c r="I14" i="6"/>
  <c r="M15" i="6"/>
  <c r="E18" i="6"/>
  <c r="I19" i="6"/>
  <c r="M21" i="6"/>
  <c r="O24" i="6"/>
  <c r="N24" i="6"/>
  <c r="M24" i="6"/>
  <c r="D63" i="6"/>
  <c r="L24" i="6"/>
  <c r="E24" i="6"/>
  <c r="I26" i="6"/>
  <c r="E28" i="6"/>
  <c r="I31" i="6"/>
  <c r="I36" i="6"/>
  <c r="G39" i="6"/>
  <c r="E48" i="6"/>
  <c r="J55" i="6"/>
  <c r="F59" i="6"/>
  <c r="G70" i="6"/>
  <c r="N74" i="6"/>
  <c r="J29" i="6"/>
  <c r="I29" i="6"/>
  <c r="H29" i="6"/>
  <c r="G29" i="6"/>
  <c r="D68" i="6"/>
  <c r="L29" i="6"/>
  <c r="G55" i="6"/>
  <c r="J72" i="6"/>
  <c r="I72" i="6"/>
  <c r="H72" i="6"/>
  <c r="G72" i="6"/>
  <c r="M72" i="6"/>
  <c r="L72" i="6"/>
  <c r="K72" i="6"/>
  <c r="E39" i="6"/>
  <c r="H55" i="6"/>
  <c r="I61" i="6"/>
  <c r="H61" i="6"/>
  <c r="G61" i="6"/>
  <c r="F61" i="6"/>
  <c r="L61" i="6"/>
  <c r="K61" i="6"/>
  <c r="J61" i="6"/>
  <c r="E70" i="6"/>
  <c r="L74" i="6"/>
  <c r="E10" i="6"/>
  <c r="N10" i="6"/>
  <c r="G10" i="6"/>
  <c r="O16" i="6"/>
  <c r="I55" i="6"/>
  <c r="E61" i="6"/>
  <c r="F70" i="6"/>
  <c r="F72" i="6"/>
  <c r="M74" i="6"/>
  <c r="F9" i="6"/>
  <c r="O9" i="6"/>
  <c r="H9" i="6"/>
  <c r="H10" i="6"/>
  <c r="I12" i="6"/>
  <c r="K14" i="6"/>
  <c r="J17" i="6"/>
  <c r="G17" i="6"/>
  <c r="D56" i="6"/>
  <c r="L17" i="6"/>
  <c r="G18" i="6"/>
  <c r="K19" i="6"/>
  <c r="N21" i="6"/>
  <c r="N26" i="6"/>
  <c r="F28" i="6"/>
  <c r="O29" i="6"/>
  <c r="J36" i="6"/>
  <c r="H39" i="6"/>
  <c r="H50" i="6"/>
  <c r="G50" i="6"/>
  <c r="F50" i="6"/>
  <c r="E50" i="6"/>
  <c r="K50" i="6"/>
  <c r="J50" i="6"/>
  <c r="K55" i="6"/>
  <c r="N61" i="6"/>
  <c r="H70" i="6"/>
  <c r="O72" i="6"/>
  <c r="O74" i="6"/>
  <c r="G14" i="6"/>
  <c r="G36" i="6"/>
  <c r="K59" i="6"/>
  <c r="J59" i="6"/>
  <c r="I59" i="6"/>
  <c r="H59" i="6"/>
  <c r="N59" i="6"/>
  <c r="M59" i="6"/>
  <c r="L59" i="6"/>
  <c r="E72" i="6"/>
  <c r="G12" i="6"/>
  <c r="H14" i="6"/>
  <c r="H26" i="6"/>
  <c r="H31" i="6"/>
  <c r="G31" i="6"/>
  <c r="F31" i="6"/>
  <c r="E31" i="6"/>
  <c r="J31" i="6"/>
  <c r="J48" i="6"/>
  <c r="I48" i="6"/>
  <c r="H48" i="6"/>
  <c r="G48" i="6"/>
  <c r="M48" i="6"/>
  <c r="L48" i="6"/>
  <c r="E9" i="6"/>
  <c r="I10" i="6"/>
  <c r="J12" i="6"/>
  <c r="L14" i="6"/>
  <c r="E17" i="6"/>
  <c r="H18" i="6"/>
  <c r="L19" i="6"/>
  <c r="G24" i="6"/>
  <c r="G28" i="6"/>
  <c r="L31" i="6"/>
  <c r="K36" i="6"/>
  <c r="M39" i="6"/>
  <c r="K48" i="6"/>
  <c r="I50" i="6"/>
  <c r="O59" i="6"/>
  <c r="O61" i="6"/>
  <c r="I20" i="6"/>
  <c r="G22" i="6"/>
  <c r="F23" i="6"/>
  <c r="I32" i="6"/>
  <c r="H33" i="6"/>
  <c r="G34" i="6"/>
  <c r="F35" i="6"/>
  <c r="O38" i="6"/>
  <c r="N22" i="6"/>
  <c r="K25" i="6"/>
  <c r="O33" i="6"/>
  <c r="N34" i="6"/>
  <c r="M35" i="6"/>
  <c r="K37" i="6"/>
  <c r="J38" i="6"/>
  <c r="O34" i="6"/>
  <c r="N35" i="6"/>
  <c r="L37" i="6"/>
  <c r="K38" i="6"/>
  <c r="D52" i="6"/>
  <c r="D64" i="6"/>
  <c r="D76" i="6"/>
  <c r="E33" i="6"/>
  <c r="M37" i="6"/>
  <c r="L38" i="6"/>
  <c r="D77" i="6"/>
  <c r="M73" i="6" l="1"/>
  <c r="O73" i="6"/>
  <c r="G73" i="6"/>
  <c r="H73" i="6"/>
  <c r="E73" i="6"/>
  <c r="O50" i="6"/>
  <c r="L50" i="6"/>
  <c r="M50" i="6"/>
  <c r="I73" i="6"/>
  <c r="I62" i="6"/>
  <c r="J62" i="6"/>
  <c r="F48" i="6"/>
  <c r="N48" i="6"/>
  <c r="K62" i="6"/>
  <c r="E62" i="6"/>
  <c r="O62" i="6"/>
  <c r="N62" i="6"/>
  <c r="N73" i="6"/>
  <c r="G62" i="6"/>
  <c r="J73" i="6"/>
  <c r="L62" i="6"/>
  <c r="H62" i="6"/>
  <c r="E77" i="6"/>
  <c r="O77" i="6"/>
  <c r="N77" i="6"/>
  <c r="H77" i="6"/>
  <c r="G77" i="6"/>
  <c r="F77" i="6"/>
  <c r="J77" i="6"/>
  <c r="I77" i="6"/>
  <c r="M77" i="6"/>
  <c r="K77" i="6"/>
  <c r="L77" i="6"/>
  <c r="E65" i="6"/>
  <c r="O65" i="6"/>
  <c r="N65" i="6"/>
  <c r="H65" i="6"/>
  <c r="G65" i="6"/>
  <c r="F65" i="6"/>
  <c r="K65" i="6"/>
  <c r="M65" i="6"/>
  <c r="L65" i="6"/>
  <c r="J65" i="6"/>
  <c r="I65" i="6"/>
  <c r="M69" i="6"/>
  <c r="L69" i="6"/>
  <c r="K69" i="6"/>
  <c r="J69" i="6"/>
  <c r="O69" i="6"/>
  <c r="N69" i="6"/>
  <c r="H69" i="6"/>
  <c r="G69" i="6"/>
  <c r="F69" i="6"/>
  <c r="E69" i="6"/>
  <c r="I69" i="6"/>
  <c r="N56" i="6"/>
  <c r="M56" i="6"/>
  <c r="L56" i="6"/>
  <c r="K56" i="6"/>
  <c r="E56" i="6"/>
  <c r="J56" i="6"/>
  <c r="I56" i="6"/>
  <c r="H56" i="6"/>
  <c r="G56" i="6"/>
  <c r="F56" i="6"/>
  <c r="O56" i="6"/>
  <c r="G63" i="6"/>
  <c r="F63" i="6"/>
  <c r="E63" i="6"/>
  <c r="J63" i="6"/>
  <c r="I63" i="6"/>
  <c r="H63" i="6"/>
  <c r="O63" i="6"/>
  <c r="K63" i="6"/>
  <c r="N63" i="6"/>
  <c r="L63" i="6"/>
  <c r="M63" i="6"/>
  <c r="E53" i="6"/>
  <c r="O53" i="6"/>
  <c r="N53" i="6"/>
  <c r="H53" i="6"/>
  <c r="G53" i="6"/>
  <c r="K53" i="6"/>
  <c r="M53" i="6"/>
  <c r="L53" i="6"/>
  <c r="J53" i="6"/>
  <c r="F53" i="6"/>
  <c r="I53" i="6"/>
  <c r="O67" i="6"/>
  <c r="N67" i="6"/>
  <c r="M67" i="6"/>
  <c r="L67" i="6"/>
  <c r="F67" i="6"/>
  <c r="E67" i="6"/>
  <c r="K67" i="6"/>
  <c r="J67" i="6"/>
  <c r="I67" i="6"/>
  <c r="H67" i="6"/>
  <c r="G67" i="6"/>
  <c r="O66" i="6"/>
  <c r="N66" i="6"/>
  <c r="M66" i="6"/>
  <c r="G66" i="6"/>
  <c r="F66" i="6"/>
  <c r="E66" i="6"/>
  <c r="I66" i="6"/>
  <c r="H66" i="6"/>
  <c r="L66" i="6"/>
  <c r="K66" i="6"/>
  <c r="J66" i="6"/>
  <c r="F64" i="6"/>
  <c r="E64" i="6"/>
  <c r="O64" i="6"/>
  <c r="I64" i="6"/>
  <c r="H64" i="6"/>
  <c r="G64" i="6"/>
  <c r="M64" i="6"/>
  <c r="N64" i="6"/>
  <c r="L64" i="6"/>
  <c r="J64" i="6"/>
  <c r="K64" i="6"/>
  <c r="O78" i="6"/>
  <c r="N78" i="6"/>
  <c r="M78" i="6"/>
  <c r="G78" i="6"/>
  <c r="F78" i="6"/>
  <c r="E78" i="6"/>
  <c r="L78" i="6"/>
  <c r="K78" i="6"/>
  <c r="I78" i="6"/>
  <c r="H78" i="6"/>
  <c r="J78" i="6"/>
  <c r="O54" i="6"/>
  <c r="N54" i="6"/>
  <c r="M54" i="6"/>
  <c r="G54" i="6"/>
  <c r="F54" i="6"/>
  <c r="E54" i="6"/>
  <c r="K54" i="6"/>
  <c r="H54" i="6"/>
  <c r="L54" i="6"/>
  <c r="J54" i="6"/>
  <c r="I54" i="6"/>
  <c r="G51" i="6"/>
  <c r="F51" i="6"/>
  <c r="E51" i="6"/>
  <c r="J51" i="6"/>
  <c r="I51" i="6"/>
  <c r="H51" i="6"/>
  <c r="O51" i="6"/>
  <c r="L51" i="6"/>
  <c r="N51" i="6"/>
  <c r="M51" i="6"/>
  <c r="K51" i="6"/>
  <c r="F76" i="6"/>
  <c r="E76" i="6"/>
  <c r="O76" i="6"/>
  <c r="I76" i="6"/>
  <c r="H76" i="6"/>
  <c r="G76" i="6"/>
  <c r="M76" i="6"/>
  <c r="L76" i="6"/>
  <c r="N76" i="6"/>
  <c r="K76" i="6"/>
  <c r="J76" i="6"/>
  <c r="M57" i="6"/>
  <c r="L57" i="6"/>
  <c r="K57" i="6"/>
  <c r="J57" i="6"/>
  <c r="O57" i="6"/>
  <c r="N57" i="6"/>
  <c r="G57" i="6"/>
  <c r="I57" i="6"/>
  <c r="F57" i="6"/>
  <c r="H57" i="6"/>
  <c r="E57" i="6"/>
  <c r="G75" i="6"/>
  <c r="F75" i="6"/>
  <c r="E75" i="6"/>
  <c r="J75" i="6"/>
  <c r="I75" i="6"/>
  <c r="H75" i="6"/>
  <c r="N75" i="6"/>
  <c r="O75" i="6"/>
  <c r="M75" i="6"/>
  <c r="L75" i="6"/>
  <c r="K75" i="6"/>
  <c r="N68" i="6"/>
  <c r="M68" i="6"/>
  <c r="L68" i="6"/>
  <c r="K68" i="6"/>
  <c r="E68" i="6"/>
  <c r="O68" i="6"/>
  <c r="I68" i="6"/>
  <c r="F68" i="6"/>
  <c r="H68" i="6"/>
  <c r="G68" i="6"/>
  <c r="J68" i="6"/>
  <c r="F52" i="6"/>
  <c r="E52" i="6"/>
  <c r="O52" i="6"/>
  <c r="I52" i="6"/>
  <c r="H52" i="6"/>
  <c r="G52" i="6"/>
  <c r="N52" i="6"/>
  <c r="M52" i="6"/>
  <c r="L52" i="6"/>
  <c r="K52" i="6"/>
  <c r="J52" i="6"/>
  <c r="I49" i="6"/>
  <c r="H49" i="6"/>
  <c r="G49" i="6"/>
  <c r="F49" i="6"/>
  <c r="L49" i="6"/>
  <c r="K49" i="6"/>
  <c r="N49" i="6"/>
  <c r="O49" i="6"/>
  <c r="E49" i="6"/>
  <c r="M49" i="6"/>
  <c r="J49" i="6"/>
  <c r="O79" i="6"/>
  <c r="N79" i="6"/>
  <c r="M79" i="6"/>
  <c r="L79" i="6"/>
  <c r="F79" i="6"/>
  <c r="E79" i="6"/>
  <c r="K79" i="6"/>
  <c r="J79" i="6"/>
  <c r="I79" i="6"/>
  <c r="H79" i="6"/>
  <c r="G79" i="6"/>
  <c r="B74" i="5" l="1"/>
  <c r="D72" i="5"/>
  <c r="N72" i="5" s="1"/>
  <c r="B72" i="5"/>
  <c r="D59" i="5"/>
  <c r="M59" i="5" s="1"/>
  <c r="B59" i="5"/>
  <c r="D49" i="5"/>
  <c r="O49" i="5" s="1"/>
  <c r="B48" i="5"/>
  <c r="D40" i="5"/>
  <c r="L40" i="5" s="1"/>
  <c r="B40" i="5"/>
  <c r="B79" i="5" s="1"/>
  <c r="D39" i="5"/>
  <c r="N39" i="5" s="1"/>
  <c r="B39" i="5"/>
  <c r="B78" i="5" s="1"/>
  <c r="O38" i="5"/>
  <c r="N38" i="5"/>
  <c r="H38" i="5"/>
  <c r="G38" i="5"/>
  <c r="F38" i="5"/>
  <c r="E38" i="5"/>
  <c r="D38" i="5"/>
  <c r="M38" i="5" s="1"/>
  <c r="B38" i="5"/>
  <c r="B77" i="5" s="1"/>
  <c r="O37" i="5"/>
  <c r="H37" i="5"/>
  <c r="D37" i="5"/>
  <c r="I37" i="5" s="1"/>
  <c r="B37" i="5"/>
  <c r="B76" i="5" s="1"/>
  <c r="D36" i="5"/>
  <c r="B36" i="5"/>
  <c r="B75" i="5" s="1"/>
  <c r="D35" i="5"/>
  <c r="O35" i="5" s="1"/>
  <c r="B35" i="5"/>
  <c r="K34" i="5"/>
  <c r="J34" i="5"/>
  <c r="D34" i="5"/>
  <c r="O34" i="5" s="1"/>
  <c r="B34" i="5"/>
  <c r="B73" i="5" s="1"/>
  <c r="M33" i="5"/>
  <c r="K33" i="5"/>
  <c r="J33" i="5"/>
  <c r="I33" i="5"/>
  <c r="H33" i="5"/>
  <c r="G33" i="5"/>
  <c r="F33" i="5"/>
  <c r="D33" i="5"/>
  <c r="E33" i="5" s="1"/>
  <c r="B33" i="5"/>
  <c r="L32" i="5"/>
  <c r="I32" i="5"/>
  <c r="H32" i="5"/>
  <c r="D32" i="5"/>
  <c r="F32" i="5" s="1"/>
  <c r="B32" i="5"/>
  <c r="B71" i="5" s="1"/>
  <c r="K31" i="5"/>
  <c r="H31" i="5"/>
  <c r="G31" i="5"/>
  <c r="E31" i="5"/>
  <c r="D31" i="5"/>
  <c r="F31" i="5" s="1"/>
  <c r="B31" i="5"/>
  <c r="B70" i="5" s="1"/>
  <c r="D30" i="5"/>
  <c r="N30" i="5" s="1"/>
  <c r="B30" i="5"/>
  <c r="B69" i="5" s="1"/>
  <c r="N29" i="5"/>
  <c r="L29" i="5"/>
  <c r="D29" i="5"/>
  <c r="K29" i="5" s="1"/>
  <c r="B29" i="5"/>
  <c r="B68" i="5" s="1"/>
  <c r="D28" i="5"/>
  <c r="B28" i="5"/>
  <c r="B67" i="5" s="1"/>
  <c r="N27" i="5"/>
  <c r="M27" i="5"/>
  <c r="E27" i="5"/>
  <c r="D27" i="5"/>
  <c r="G27" i="5" s="1"/>
  <c r="B27" i="5"/>
  <c r="B66" i="5" s="1"/>
  <c r="O26" i="5"/>
  <c r="N26" i="5"/>
  <c r="H26" i="5"/>
  <c r="G26" i="5"/>
  <c r="F26" i="5"/>
  <c r="D26" i="5"/>
  <c r="M26" i="5" s="1"/>
  <c r="B26" i="5"/>
  <c r="B65" i="5" s="1"/>
  <c r="I25" i="5"/>
  <c r="D25" i="5"/>
  <c r="O25" i="5" s="1"/>
  <c r="B25" i="5"/>
  <c r="B64" i="5" s="1"/>
  <c r="J24" i="5"/>
  <c r="I24" i="5"/>
  <c r="H24" i="5"/>
  <c r="G24" i="5"/>
  <c r="D24" i="5"/>
  <c r="B24" i="5"/>
  <c r="B63" i="5" s="1"/>
  <c r="I23" i="5"/>
  <c r="F23" i="5"/>
  <c r="E23" i="5"/>
  <c r="D23" i="5"/>
  <c r="O23" i="5" s="1"/>
  <c r="B23" i="5"/>
  <c r="B62" i="5" s="1"/>
  <c r="D22" i="5"/>
  <c r="O22" i="5" s="1"/>
  <c r="B22" i="5"/>
  <c r="B61" i="5" s="1"/>
  <c r="M21" i="5"/>
  <c r="L21" i="5"/>
  <c r="K21" i="5"/>
  <c r="J21" i="5"/>
  <c r="I21" i="5"/>
  <c r="H21" i="5"/>
  <c r="G21" i="5"/>
  <c r="F21" i="5"/>
  <c r="D21" i="5"/>
  <c r="E21" i="5" s="1"/>
  <c r="B21" i="5"/>
  <c r="B60" i="5" s="1"/>
  <c r="N20" i="5"/>
  <c r="M20" i="5"/>
  <c r="L20" i="5"/>
  <c r="K20" i="5"/>
  <c r="J20" i="5"/>
  <c r="G20" i="5"/>
  <c r="D20" i="5"/>
  <c r="F20" i="5" s="1"/>
  <c r="B20" i="5"/>
  <c r="M19" i="5"/>
  <c r="L19" i="5"/>
  <c r="K19" i="5"/>
  <c r="J19" i="5"/>
  <c r="I19" i="5"/>
  <c r="D19" i="5"/>
  <c r="H19" i="5" s="1"/>
  <c r="B19" i="5"/>
  <c r="B58" i="5" s="1"/>
  <c r="M18" i="5"/>
  <c r="K18" i="5"/>
  <c r="D18" i="5"/>
  <c r="L18" i="5" s="1"/>
  <c r="B18" i="5"/>
  <c r="B57" i="5" s="1"/>
  <c r="D17" i="5"/>
  <c r="M17" i="5" s="1"/>
  <c r="B17" i="5"/>
  <c r="B56" i="5" s="1"/>
  <c r="D16" i="5"/>
  <c r="L16" i="5" s="1"/>
  <c r="B16" i="5"/>
  <c r="B55" i="5" s="1"/>
  <c r="N15" i="5"/>
  <c r="M15" i="5"/>
  <c r="L15" i="5"/>
  <c r="G15" i="5"/>
  <c r="F15" i="5"/>
  <c r="E15" i="5"/>
  <c r="D15" i="5"/>
  <c r="O15" i="5" s="1"/>
  <c r="B15" i="5"/>
  <c r="B54" i="5" s="1"/>
  <c r="D14" i="5"/>
  <c r="E14" i="5" s="1"/>
  <c r="B14" i="5"/>
  <c r="B53" i="5" s="1"/>
  <c r="D13" i="5"/>
  <c r="I13" i="5" s="1"/>
  <c r="B13" i="5"/>
  <c r="B52" i="5" s="1"/>
  <c r="D12" i="5"/>
  <c r="H12" i="5" s="1"/>
  <c r="B12" i="5"/>
  <c r="B51" i="5" s="1"/>
  <c r="D11" i="5"/>
  <c r="K11" i="5" s="1"/>
  <c r="B11" i="5"/>
  <c r="B50" i="5" s="1"/>
  <c r="L10" i="5"/>
  <c r="K10" i="5"/>
  <c r="I10" i="5"/>
  <c r="H10" i="5"/>
  <c r="G10" i="5"/>
  <c r="F10" i="5"/>
  <c r="D10" i="5"/>
  <c r="O10" i="5" s="1"/>
  <c r="B10" i="5"/>
  <c r="B49" i="5" s="1"/>
  <c r="M9" i="5"/>
  <c r="L9" i="5"/>
  <c r="K9" i="5"/>
  <c r="J9" i="5"/>
  <c r="D9" i="5"/>
  <c r="E9" i="5" s="1"/>
  <c r="B9" i="5"/>
  <c r="B2" i="5"/>
  <c r="K49" i="5" l="1"/>
  <c r="F11" i="5"/>
  <c r="G14" i="5"/>
  <c r="O18" i="5"/>
  <c r="N19" i="5"/>
  <c r="E22" i="5"/>
  <c r="G23" i="5"/>
  <c r="O29" i="5"/>
  <c r="I31" i="5"/>
  <c r="J32" i="5"/>
  <c r="L34" i="5"/>
  <c r="M49" i="5"/>
  <c r="E10" i="5"/>
  <c r="G11" i="5"/>
  <c r="H14" i="5"/>
  <c r="O19" i="5"/>
  <c r="F22" i="5"/>
  <c r="H23" i="5"/>
  <c r="H25" i="5"/>
  <c r="J31" i="5"/>
  <c r="K32" i="5"/>
  <c r="L33" i="5"/>
  <c r="G37" i="5"/>
  <c r="N49" i="5"/>
  <c r="D60" i="5"/>
  <c r="G22" i="5"/>
  <c r="D73" i="5"/>
  <c r="F9" i="5"/>
  <c r="I11" i="5"/>
  <c r="N14" i="5"/>
  <c r="E19" i="5"/>
  <c r="H22" i="5"/>
  <c r="J23" i="5"/>
  <c r="M30" i="5"/>
  <c r="L31" i="5"/>
  <c r="M32" i="5"/>
  <c r="E35" i="5"/>
  <c r="D68" i="5"/>
  <c r="H68" i="5" s="1"/>
  <c r="N18" i="5"/>
  <c r="G9" i="5"/>
  <c r="J11" i="5"/>
  <c r="F35" i="5"/>
  <c r="D70" i="5"/>
  <c r="M70" i="5" s="1"/>
  <c r="E11" i="5"/>
  <c r="M14" i="5"/>
  <c r="F19" i="5"/>
  <c r="H9" i="5"/>
  <c r="J22" i="5"/>
  <c r="O30" i="5"/>
  <c r="N31" i="5"/>
  <c r="E34" i="5"/>
  <c r="H35" i="5"/>
  <c r="M40" i="5"/>
  <c r="D58" i="5"/>
  <c r="H11" i="5"/>
  <c r="O14" i="5"/>
  <c r="I22" i="5"/>
  <c r="K23" i="5"/>
  <c r="M31" i="5"/>
  <c r="N32" i="5"/>
  <c r="G19" i="5"/>
  <c r="H20" i="5"/>
  <c r="I9" i="5"/>
  <c r="J10" i="5"/>
  <c r="I20" i="5"/>
  <c r="K22" i="5"/>
  <c r="E26" i="5"/>
  <c r="O31" i="5"/>
  <c r="F34" i="5"/>
  <c r="I35" i="5"/>
  <c r="O40" i="5"/>
  <c r="D71" i="5"/>
  <c r="L22" i="5"/>
  <c r="G34" i="5"/>
  <c r="J35" i="5"/>
  <c r="D61" i="5"/>
  <c r="H34" i="5"/>
  <c r="K35" i="5"/>
  <c r="D48" i="5"/>
  <c r="K48" i="5" s="1"/>
  <c r="G32" i="5"/>
  <c r="I34" i="5"/>
  <c r="D79" i="5"/>
  <c r="L79" i="5" s="1"/>
  <c r="K72" i="5"/>
  <c r="N16" i="5"/>
  <c r="H18" i="5"/>
  <c r="G18" i="5"/>
  <c r="F18" i="5"/>
  <c r="E18" i="5"/>
  <c r="D57" i="5"/>
  <c r="E40" i="5"/>
  <c r="E39" i="5"/>
  <c r="L59" i="5"/>
  <c r="E70" i="5"/>
  <c r="G13" i="5"/>
  <c r="K17" i="5"/>
  <c r="J12" i="5"/>
  <c r="O12" i="5"/>
  <c r="O16" i="5"/>
  <c r="I18" i="5"/>
  <c r="O24" i="5"/>
  <c r="N24" i="5"/>
  <c r="M24" i="5"/>
  <c r="D63" i="5"/>
  <c r="L24" i="5"/>
  <c r="K24" i="5"/>
  <c r="F24" i="5"/>
  <c r="F27" i="5"/>
  <c r="J29" i="5"/>
  <c r="I29" i="5"/>
  <c r="H29" i="5"/>
  <c r="G29" i="5"/>
  <c r="F29" i="5"/>
  <c r="M29" i="5"/>
  <c r="N37" i="5"/>
  <c r="M37" i="5"/>
  <c r="D76" i="5"/>
  <c r="L37" i="5"/>
  <c r="K37" i="5"/>
  <c r="J37" i="5"/>
  <c r="E37" i="5"/>
  <c r="F40" i="5"/>
  <c r="I49" i="5"/>
  <c r="H49" i="5"/>
  <c r="G49" i="5"/>
  <c r="F49" i="5"/>
  <c r="E49" i="5"/>
  <c r="L49" i="5"/>
  <c r="F39" i="5"/>
  <c r="L17" i="5"/>
  <c r="D53" i="5"/>
  <c r="L14" i="5"/>
  <c r="K14" i="5"/>
  <c r="J14" i="5"/>
  <c r="I14" i="5"/>
  <c r="F14" i="5"/>
  <c r="J18" i="5"/>
  <c r="E24" i="5"/>
  <c r="E29" i="5"/>
  <c r="F37" i="5"/>
  <c r="J49" i="5"/>
  <c r="D55" i="5"/>
  <c r="O79" i="5"/>
  <c r="K59" i="5"/>
  <c r="J59" i="5"/>
  <c r="I59" i="5"/>
  <c r="H59" i="5"/>
  <c r="G59" i="5"/>
  <c r="F59" i="5"/>
  <c r="N59" i="5"/>
  <c r="F13" i="5"/>
  <c r="J17" i="5"/>
  <c r="E72" i="5"/>
  <c r="K28" i="5"/>
  <c r="J28" i="5"/>
  <c r="I28" i="5"/>
  <c r="H28" i="5"/>
  <c r="G28" i="5"/>
  <c r="N28" i="5"/>
  <c r="O36" i="5"/>
  <c r="N36" i="5"/>
  <c r="M36" i="5"/>
  <c r="D75" i="5"/>
  <c r="L36" i="5"/>
  <c r="K36" i="5"/>
  <c r="F36" i="5"/>
  <c r="E36" i="5"/>
  <c r="L72" i="5"/>
  <c r="F12" i="5"/>
  <c r="F16" i="5"/>
  <c r="N25" i="5"/>
  <c r="M25" i="5"/>
  <c r="D64" i="5"/>
  <c r="L25" i="5"/>
  <c r="K25" i="5"/>
  <c r="J25" i="5"/>
  <c r="E25" i="5"/>
  <c r="F28" i="5"/>
  <c r="I30" i="5"/>
  <c r="H30" i="5"/>
  <c r="G30" i="5"/>
  <c r="F30" i="5"/>
  <c r="E30" i="5"/>
  <c r="D69" i="5"/>
  <c r="L30" i="5"/>
  <c r="G36" i="5"/>
  <c r="M39" i="5"/>
  <c r="N70" i="5"/>
  <c r="M13" i="5"/>
  <c r="D52" i="5"/>
  <c r="L13" i="5"/>
  <c r="K13" i="5"/>
  <c r="J13" i="5"/>
  <c r="I17" i="5"/>
  <c r="H17" i="5"/>
  <c r="G17" i="5"/>
  <c r="F17" i="5"/>
  <c r="J72" i="5"/>
  <c r="I72" i="5"/>
  <c r="H72" i="5"/>
  <c r="G72" i="5"/>
  <c r="F72" i="5"/>
  <c r="M72" i="5"/>
  <c r="N68" i="5"/>
  <c r="M68" i="5"/>
  <c r="L68" i="5"/>
  <c r="K68" i="5"/>
  <c r="J68" i="5"/>
  <c r="I68" i="5"/>
  <c r="E68" i="5"/>
  <c r="J48" i="5"/>
  <c r="I48" i="5"/>
  <c r="H48" i="5"/>
  <c r="G48" i="5"/>
  <c r="F48" i="5"/>
  <c r="M48" i="5"/>
  <c r="F68" i="5"/>
  <c r="G39" i="5"/>
  <c r="E48" i="5"/>
  <c r="O59" i="5"/>
  <c r="O11" i="5"/>
  <c r="N11" i="5"/>
  <c r="M11" i="5"/>
  <c r="D50" i="5"/>
  <c r="L11" i="5"/>
  <c r="G12" i="5"/>
  <c r="N13" i="5"/>
  <c r="D54" i="5"/>
  <c r="K15" i="5"/>
  <c r="J15" i="5"/>
  <c r="I15" i="5"/>
  <c r="H15" i="5"/>
  <c r="K16" i="5"/>
  <c r="N17" i="5"/>
  <c r="F25" i="5"/>
  <c r="L28" i="5"/>
  <c r="J30" i="5"/>
  <c r="H36" i="5"/>
  <c r="L48" i="5"/>
  <c r="D56" i="5"/>
  <c r="L58" i="5"/>
  <c r="K58" i="5"/>
  <c r="J58" i="5"/>
  <c r="I58" i="5"/>
  <c r="H58" i="5"/>
  <c r="G58" i="5"/>
  <c r="O58" i="5"/>
  <c r="J60" i="5"/>
  <c r="I60" i="5"/>
  <c r="H60" i="5"/>
  <c r="G60" i="5"/>
  <c r="F60" i="5"/>
  <c r="E60" i="5"/>
  <c r="M60" i="5"/>
  <c r="O68" i="5"/>
  <c r="O72" i="5"/>
  <c r="E13" i="5"/>
  <c r="E17" i="5"/>
  <c r="D78" i="5"/>
  <c r="L39" i="5"/>
  <c r="K39" i="5"/>
  <c r="J39" i="5"/>
  <c r="I39" i="5"/>
  <c r="H39" i="5"/>
  <c r="O39" i="5"/>
  <c r="E59" i="5"/>
  <c r="H13" i="5"/>
  <c r="E28" i="5"/>
  <c r="G68" i="5"/>
  <c r="O13" i="5"/>
  <c r="O17" i="5"/>
  <c r="G25" i="5"/>
  <c r="M28" i="5"/>
  <c r="K30" i="5"/>
  <c r="I36" i="5"/>
  <c r="N48" i="5"/>
  <c r="K71" i="5"/>
  <c r="J71" i="5"/>
  <c r="I71" i="5"/>
  <c r="H71" i="5"/>
  <c r="G71" i="5"/>
  <c r="F71" i="5"/>
  <c r="N71" i="5"/>
  <c r="L70" i="5"/>
  <c r="K70" i="5"/>
  <c r="J70" i="5"/>
  <c r="I70" i="5"/>
  <c r="H70" i="5"/>
  <c r="G70" i="5"/>
  <c r="O70" i="5"/>
  <c r="N12" i="5"/>
  <c r="M12" i="5"/>
  <c r="D51" i="5"/>
  <c r="L12" i="5"/>
  <c r="K12" i="5"/>
  <c r="J16" i="5"/>
  <c r="I16" i="5"/>
  <c r="H16" i="5"/>
  <c r="G16" i="5"/>
  <c r="F70" i="5"/>
  <c r="E12" i="5"/>
  <c r="E16" i="5"/>
  <c r="I12" i="5"/>
  <c r="M16" i="5"/>
  <c r="D66" i="5"/>
  <c r="L27" i="5"/>
  <c r="K27" i="5"/>
  <c r="J27" i="5"/>
  <c r="I27" i="5"/>
  <c r="H27" i="5"/>
  <c r="O27" i="5"/>
  <c r="O28" i="5"/>
  <c r="J36" i="5"/>
  <c r="K40" i="5"/>
  <c r="J40" i="5"/>
  <c r="I40" i="5"/>
  <c r="H40" i="5"/>
  <c r="G40" i="5"/>
  <c r="N40" i="5"/>
  <c r="O48" i="5"/>
  <c r="D67" i="5"/>
  <c r="G35" i="5"/>
  <c r="L61" i="5"/>
  <c r="L73" i="5"/>
  <c r="N9" i="5"/>
  <c r="M10" i="5"/>
  <c r="O20" i="5"/>
  <c r="N21" i="5"/>
  <c r="M22" i="5"/>
  <c r="L23" i="5"/>
  <c r="I26" i="5"/>
  <c r="O32" i="5"/>
  <c r="N33" i="5"/>
  <c r="M34" i="5"/>
  <c r="L35" i="5"/>
  <c r="I38" i="5"/>
  <c r="E61" i="5"/>
  <c r="D62" i="5"/>
  <c r="E73" i="5"/>
  <c r="D74" i="5"/>
  <c r="O9" i="5"/>
  <c r="N10" i="5"/>
  <c r="O21" i="5"/>
  <c r="N22" i="5"/>
  <c r="M23" i="5"/>
  <c r="J26" i="5"/>
  <c r="O33" i="5"/>
  <c r="N34" i="5"/>
  <c r="M35" i="5"/>
  <c r="J38" i="5"/>
  <c r="F61" i="5"/>
  <c r="F73" i="5"/>
  <c r="E20" i="5"/>
  <c r="N23" i="5"/>
  <c r="K26" i="5"/>
  <c r="E32" i="5"/>
  <c r="N35" i="5"/>
  <c r="K38" i="5"/>
  <c r="G61" i="5"/>
  <c r="G73" i="5"/>
  <c r="L26" i="5"/>
  <c r="L38" i="5"/>
  <c r="H61" i="5"/>
  <c r="D65" i="5"/>
  <c r="H73" i="5"/>
  <c r="D77" i="5"/>
  <c r="M79" i="5" l="1"/>
  <c r="M71" i="5"/>
  <c r="L71" i="5"/>
  <c r="E71" i="5"/>
  <c r="O71" i="5"/>
  <c r="G79" i="5"/>
  <c r="N79" i="5"/>
  <c r="I79" i="5"/>
  <c r="N58" i="5"/>
  <c r="M58" i="5"/>
  <c r="F58" i="5"/>
  <c r="E58" i="5"/>
  <c r="F79" i="5"/>
  <c r="I61" i="5"/>
  <c r="K61" i="5"/>
  <c r="J61" i="5"/>
  <c r="O61" i="5"/>
  <c r="N61" i="5"/>
  <c r="M61" i="5"/>
  <c r="H79" i="5"/>
  <c r="J79" i="5"/>
  <c r="I73" i="5"/>
  <c r="O73" i="5"/>
  <c r="N73" i="5"/>
  <c r="M73" i="5"/>
  <c r="K73" i="5"/>
  <c r="J73" i="5"/>
  <c r="E79" i="5"/>
  <c r="K79" i="5"/>
  <c r="O60" i="5"/>
  <c r="N60" i="5"/>
  <c r="L60" i="5"/>
  <c r="K60" i="5"/>
  <c r="F64" i="5"/>
  <c r="E64" i="5"/>
  <c r="O64" i="5"/>
  <c r="N64" i="5"/>
  <c r="M64" i="5"/>
  <c r="I64" i="5"/>
  <c r="K64" i="5"/>
  <c r="J64" i="5"/>
  <c r="H64" i="5"/>
  <c r="G64" i="5"/>
  <c r="L64" i="5"/>
  <c r="E53" i="5"/>
  <c r="O53" i="5"/>
  <c r="N53" i="5"/>
  <c r="M53" i="5"/>
  <c r="H53" i="5"/>
  <c r="I53" i="5"/>
  <c r="L53" i="5"/>
  <c r="F53" i="5"/>
  <c r="J53" i="5"/>
  <c r="G53" i="5"/>
  <c r="K53" i="5"/>
  <c r="N56" i="5"/>
  <c r="M56" i="5"/>
  <c r="L56" i="5"/>
  <c r="K56" i="5"/>
  <c r="J56" i="5"/>
  <c r="E56" i="5"/>
  <c r="G56" i="5"/>
  <c r="F56" i="5"/>
  <c r="O56" i="5"/>
  <c r="I56" i="5"/>
  <c r="H56" i="5"/>
  <c r="H62" i="5"/>
  <c r="G62" i="5"/>
  <c r="F62" i="5"/>
  <c r="E62" i="5"/>
  <c r="O62" i="5"/>
  <c r="K62" i="5"/>
  <c r="J62" i="5"/>
  <c r="I62" i="5"/>
  <c r="N62" i="5"/>
  <c r="M62" i="5"/>
  <c r="L62" i="5"/>
  <c r="M69" i="5"/>
  <c r="L69" i="5"/>
  <c r="K69" i="5"/>
  <c r="J69" i="5"/>
  <c r="I69" i="5"/>
  <c r="H69" i="5"/>
  <c r="E69" i="5"/>
  <c r="N69" i="5"/>
  <c r="G69" i="5"/>
  <c r="O69" i="5"/>
  <c r="F69" i="5"/>
  <c r="O55" i="5"/>
  <c r="N55" i="5"/>
  <c r="M55" i="5"/>
  <c r="L55" i="5"/>
  <c r="K55" i="5"/>
  <c r="F55" i="5"/>
  <c r="I55" i="5"/>
  <c r="J55" i="5"/>
  <c r="E55" i="5"/>
  <c r="G55" i="5"/>
  <c r="H55" i="5"/>
  <c r="F52" i="5"/>
  <c r="E52" i="5"/>
  <c r="O52" i="5"/>
  <c r="N52" i="5"/>
  <c r="I52" i="5"/>
  <c r="K52" i="5"/>
  <c r="J52" i="5"/>
  <c r="H52" i="5"/>
  <c r="G52" i="5"/>
  <c r="M52" i="5"/>
  <c r="L52" i="5"/>
  <c r="F76" i="5"/>
  <c r="E76" i="5"/>
  <c r="O76" i="5"/>
  <c r="N76" i="5"/>
  <c r="M76" i="5"/>
  <c r="I76" i="5"/>
  <c r="H76" i="5"/>
  <c r="K76" i="5"/>
  <c r="L76" i="5"/>
  <c r="J76" i="5"/>
  <c r="G76" i="5"/>
  <c r="O67" i="5"/>
  <c r="N67" i="5"/>
  <c r="M67" i="5"/>
  <c r="L67" i="5"/>
  <c r="K67" i="5"/>
  <c r="J67" i="5"/>
  <c r="F67" i="5"/>
  <c r="H67" i="5"/>
  <c r="G67" i="5"/>
  <c r="E67" i="5"/>
  <c r="I67" i="5"/>
  <c r="O78" i="5"/>
  <c r="N78" i="5"/>
  <c r="M78" i="5"/>
  <c r="L78" i="5"/>
  <c r="K78" i="5"/>
  <c r="G78" i="5"/>
  <c r="J78" i="5"/>
  <c r="H78" i="5"/>
  <c r="F78" i="5"/>
  <c r="E78" i="5"/>
  <c r="I78" i="5"/>
  <c r="H50" i="5"/>
  <c r="G50" i="5"/>
  <c r="F50" i="5"/>
  <c r="E50" i="5"/>
  <c r="K50" i="5"/>
  <c r="M50" i="5"/>
  <c r="L50" i="5"/>
  <c r="J50" i="5"/>
  <c r="I50" i="5"/>
  <c r="O50" i="5"/>
  <c r="N50" i="5"/>
  <c r="G63" i="5"/>
  <c r="F63" i="5"/>
  <c r="E63" i="5"/>
  <c r="O63" i="5"/>
  <c r="N63" i="5"/>
  <c r="J63" i="5"/>
  <c r="L63" i="5"/>
  <c r="K63" i="5"/>
  <c r="M63" i="5"/>
  <c r="H63" i="5"/>
  <c r="I63" i="5"/>
  <c r="M57" i="5"/>
  <c r="L57" i="5"/>
  <c r="K57" i="5"/>
  <c r="J57" i="5"/>
  <c r="I57" i="5"/>
  <c r="H57" i="5"/>
  <c r="N57" i="5"/>
  <c r="O57" i="5"/>
  <c r="F57" i="5"/>
  <c r="E57" i="5"/>
  <c r="G57" i="5"/>
  <c r="E65" i="5"/>
  <c r="O65" i="5"/>
  <c r="N65" i="5"/>
  <c r="M65" i="5"/>
  <c r="L65" i="5"/>
  <c r="H65" i="5"/>
  <c r="I65" i="5"/>
  <c r="J65" i="5"/>
  <c r="G65" i="5"/>
  <c r="K65" i="5"/>
  <c r="F65" i="5"/>
  <c r="H74" i="5"/>
  <c r="G74" i="5"/>
  <c r="F74" i="5"/>
  <c r="E74" i="5"/>
  <c r="O74" i="5"/>
  <c r="K74" i="5"/>
  <c r="N74" i="5"/>
  <c r="J74" i="5"/>
  <c r="M74" i="5"/>
  <c r="L74" i="5"/>
  <c r="I74" i="5"/>
  <c r="O66" i="5"/>
  <c r="N66" i="5"/>
  <c r="M66" i="5"/>
  <c r="L66" i="5"/>
  <c r="K66" i="5"/>
  <c r="G66" i="5"/>
  <c r="J66" i="5"/>
  <c r="F66" i="5"/>
  <c r="I66" i="5"/>
  <c r="H66" i="5"/>
  <c r="E66" i="5"/>
  <c r="G51" i="5"/>
  <c r="F51" i="5"/>
  <c r="E51" i="5"/>
  <c r="O51" i="5"/>
  <c r="J51" i="5"/>
  <c r="L51" i="5"/>
  <c r="N51" i="5"/>
  <c r="I51" i="5"/>
  <c r="K51" i="5"/>
  <c r="H51" i="5"/>
  <c r="M51" i="5"/>
  <c r="E77" i="5"/>
  <c r="O77" i="5"/>
  <c r="N77" i="5"/>
  <c r="M77" i="5"/>
  <c r="L77" i="5"/>
  <c r="H77" i="5"/>
  <c r="I77" i="5"/>
  <c r="G77" i="5"/>
  <c r="F77" i="5"/>
  <c r="K77" i="5"/>
  <c r="J77" i="5"/>
  <c r="G75" i="5"/>
  <c r="F75" i="5"/>
  <c r="E75" i="5"/>
  <c r="O75" i="5"/>
  <c r="N75" i="5"/>
  <c r="J75" i="5"/>
  <c r="H75" i="5"/>
  <c r="L75" i="5"/>
  <c r="M75" i="5"/>
  <c r="K75" i="5"/>
  <c r="I75" i="5"/>
  <c r="O54" i="5"/>
  <c r="N54" i="5"/>
  <c r="M54" i="5"/>
  <c r="L54" i="5"/>
  <c r="G54" i="5"/>
  <c r="I54" i="5"/>
  <c r="H54" i="5"/>
  <c r="F54" i="5"/>
  <c r="E54" i="5"/>
  <c r="K54" i="5"/>
  <c r="J54" i="5"/>
  <c r="B75" i="4" l="1"/>
  <c r="D70" i="4"/>
  <c r="E70" i="4" s="1"/>
  <c r="D67" i="4"/>
  <c r="H67" i="4" s="1"/>
  <c r="B62" i="4"/>
  <c r="D58" i="4"/>
  <c r="D40" i="4"/>
  <c r="O40" i="4" s="1"/>
  <c r="B40" i="4"/>
  <c r="B79" i="4" s="1"/>
  <c r="D39" i="4"/>
  <c r="M39" i="4" s="1"/>
  <c r="B39" i="4"/>
  <c r="B78" i="4" s="1"/>
  <c r="N38" i="4"/>
  <c r="I38" i="4"/>
  <c r="H38" i="4"/>
  <c r="G38" i="4"/>
  <c r="F38" i="4"/>
  <c r="E38" i="4"/>
  <c r="D38" i="4"/>
  <c r="M38" i="4" s="1"/>
  <c r="B38" i="4"/>
  <c r="B77" i="4" s="1"/>
  <c r="O37" i="4"/>
  <c r="J37" i="4"/>
  <c r="I37" i="4"/>
  <c r="D37" i="4"/>
  <c r="N37" i="4" s="1"/>
  <c r="B37" i="4"/>
  <c r="B76" i="4" s="1"/>
  <c r="D36" i="4"/>
  <c r="G36" i="4" s="1"/>
  <c r="B36" i="4"/>
  <c r="K35" i="4"/>
  <c r="J35" i="4"/>
  <c r="I35" i="4"/>
  <c r="D35" i="4"/>
  <c r="O35" i="4" s="1"/>
  <c r="B35" i="4"/>
  <c r="B74" i="4" s="1"/>
  <c r="M34" i="4"/>
  <c r="I34" i="4"/>
  <c r="H34" i="4"/>
  <c r="G34" i="4"/>
  <c r="D34" i="4"/>
  <c r="O34" i="4" s="1"/>
  <c r="B34" i="4"/>
  <c r="B73" i="4" s="1"/>
  <c r="N33" i="4"/>
  <c r="M33" i="4"/>
  <c r="I33" i="4"/>
  <c r="H33" i="4"/>
  <c r="G33" i="4"/>
  <c r="D33" i="4"/>
  <c r="E33" i="4" s="1"/>
  <c r="B33" i="4"/>
  <c r="B72" i="4" s="1"/>
  <c r="O32" i="4"/>
  <c r="N32" i="4"/>
  <c r="M32" i="4"/>
  <c r="L32" i="4"/>
  <c r="K32" i="4"/>
  <c r="I32" i="4"/>
  <c r="H32" i="4"/>
  <c r="G32" i="4"/>
  <c r="D32" i="4"/>
  <c r="F32" i="4" s="1"/>
  <c r="B32" i="4"/>
  <c r="B71" i="4" s="1"/>
  <c r="O31" i="4"/>
  <c r="N31" i="4"/>
  <c r="M31" i="4"/>
  <c r="L31" i="4"/>
  <c r="I31" i="4"/>
  <c r="D31" i="4"/>
  <c r="H31" i="4" s="1"/>
  <c r="B31" i="4"/>
  <c r="B70" i="4" s="1"/>
  <c r="D30" i="4"/>
  <c r="J30" i="4" s="1"/>
  <c r="B30" i="4"/>
  <c r="B69" i="4" s="1"/>
  <c r="D29" i="4"/>
  <c r="N29" i="4" s="1"/>
  <c r="B29" i="4"/>
  <c r="B68" i="4" s="1"/>
  <c r="D28" i="4"/>
  <c r="O28" i="4" s="1"/>
  <c r="B28" i="4"/>
  <c r="B67" i="4" s="1"/>
  <c r="M27" i="4"/>
  <c r="D27" i="4"/>
  <c r="E27" i="4" s="1"/>
  <c r="B27" i="4"/>
  <c r="B66" i="4" s="1"/>
  <c r="D26" i="4"/>
  <c r="M26" i="4" s="1"/>
  <c r="B26" i="4"/>
  <c r="B65" i="4" s="1"/>
  <c r="O25" i="4"/>
  <c r="J25" i="4"/>
  <c r="I25" i="4"/>
  <c r="H25" i="4"/>
  <c r="G25" i="4"/>
  <c r="F25" i="4"/>
  <c r="E25" i="4"/>
  <c r="D25" i="4"/>
  <c r="N25" i="4" s="1"/>
  <c r="B25" i="4"/>
  <c r="B64" i="4" s="1"/>
  <c r="D24" i="4"/>
  <c r="B24" i="4"/>
  <c r="B63" i="4" s="1"/>
  <c r="K23" i="4"/>
  <c r="J23" i="4"/>
  <c r="I23" i="4"/>
  <c r="H23" i="4"/>
  <c r="G23" i="4"/>
  <c r="E23" i="4"/>
  <c r="D23" i="4"/>
  <c r="O23" i="4" s="1"/>
  <c r="B23" i="4"/>
  <c r="M22" i="4"/>
  <c r="L22" i="4"/>
  <c r="K22" i="4"/>
  <c r="H22" i="4"/>
  <c r="G22" i="4"/>
  <c r="F22" i="4"/>
  <c r="E22" i="4"/>
  <c r="D22" i="4"/>
  <c r="O22" i="4" s="1"/>
  <c r="B22" i="4"/>
  <c r="B61" i="4" s="1"/>
  <c r="L21" i="4"/>
  <c r="K21" i="4"/>
  <c r="D21" i="4"/>
  <c r="E21" i="4" s="1"/>
  <c r="B21" i="4"/>
  <c r="B60" i="4" s="1"/>
  <c r="L20" i="4"/>
  <c r="K20" i="4"/>
  <c r="D20" i="4"/>
  <c r="F20" i="4" s="1"/>
  <c r="B20" i="4"/>
  <c r="B59" i="4" s="1"/>
  <c r="O19" i="4"/>
  <c r="N19" i="4"/>
  <c r="L19" i="4"/>
  <c r="K19" i="4"/>
  <c r="I19" i="4"/>
  <c r="D19" i="4"/>
  <c r="H19" i="4" s="1"/>
  <c r="B19" i="4"/>
  <c r="B58" i="4" s="1"/>
  <c r="D18" i="4"/>
  <c r="B18" i="4"/>
  <c r="B57" i="4" s="1"/>
  <c r="O17" i="4"/>
  <c r="N17" i="4"/>
  <c r="K17" i="4"/>
  <c r="E17" i="4"/>
  <c r="D17" i="4"/>
  <c r="B17" i="4"/>
  <c r="B56" i="4" s="1"/>
  <c r="D16" i="4"/>
  <c r="L16" i="4" s="1"/>
  <c r="B16" i="4"/>
  <c r="B55" i="4" s="1"/>
  <c r="D15" i="4"/>
  <c r="M15" i="4" s="1"/>
  <c r="B15" i="4"/>
  <c r="B54" i="4" s="1"/>
  <c r="D14" i="4"/>
  <c r="M14" i="4" s="1"/>
  <c r="B14" i="4"/>
  <c r="B53" i="4" s="1"/>
  <c r="O13" i="4"/>
  <c r="J13" i="4"/>
  <c r="I13" i="4"/>
  <c r="H13" i="4"/>
  <c r="G13" i="4"/>
  <c r="F13" i="4"/>
  <c r="E13" i="4"/>
  <c r="D13" i="4"/>
  <c r="N13" i="4" s="1"/>
  <c r="B13" i="4"/>
  <c r="B52" i="4" s="1"/>
  <c r="D12" i="4"/>
  <c r="J12" i="4" s="1"/>
  <c r="B12" i="4"/>
  <c r="B51" i="4" s="1"/>
  <c r="L11" i="4"/>
  <c r="K11" i="4"/>
  <c r="J11" i="4"/>
  <c r="I11" i="4"/>
  <c r="H11" i="4"/>
  <c r="G11" i="4"/>
  <c r="F11" i="4"/>
  <c r="E11" i="4"/>
  <c r="D11" i="4"/>
  <c r="O11" i="4" s="1"/>
  <c r="B11" i="4"/>
  <c r="B50" i="4" s="1"/>
  <c r="M10" i="4"/>
  <c r="L10" i="4"/>
  <c r="J10" i="4"/>
  <c r="I10" i="4"/>
  <c r="H10" i="4"/>
  <c r="G10" i="4"/>
  <c r="F10" i="4"/>
  <c r="E10" i="4"/>
  <c r="D10" i="4"/>
  <c r="O10" i="4" s="1"/>
  <c r="B10" i="4"/>
  <c r="B49" i="4" s="1"/>
  <c r="M9" i="4"/>
  <c r="L9" i="4"/>
  <c r="F9" i="4"/>
  <c r="D9" i="4"/>
  <c r="E9" i="4" s="1"/>
  <c r="B9" i="4"/>
  <c r="B48" i="4" s="1"/>
  <c r="B2" i="4"/>
  <c r="H9" i="4" l="1"/>
  <c r="E15" i="4"/>
  <c r="F15" i="4"/>
  <c r="H20" i="4"/>
  <c r="H21" i="4"/>
  <c r="J9" i="4"/>
  <c r="G15" i="4"/>
  <c r="I20" i="4"/>
  <c r="I21" i="4"/>
  <c r="I22" i="4"/>
  <c r="F27" i="4"/>
  <c r="O29" i="4"/>
  <c r="E34" i="4"/>
  <c r="G35" i="4"/>
  <c r="G37" i="4"/>
  <c r="D48" i="4"/>
  <c r="J48" i="4" s="1"/>
  <c r="K9" i="4"/>
  <c r="K10" i="4"/>
  <c r="J20" i="4"/>
  <c r="J21" i="4"/>
  <c r="J22" i="4"/>
  <c r="L23" i="4"/>
  <c r="G27" i="4"/>
  <c r="F33" i="4"/>
  <c r="F34" i="4"/>
  <c r="H35" i="4"/>
  <c r="H37" i="4"/>
  <c r="D59" i="4"/>
  <c r="F26" i="4"/>
  <c r="O30" i="4"/>
  <c r="G14" i="4"/>
  <c r="M19" i="4"/>
  <c r="N20" i="4"/>
  <c r="N21" i="4"/>
  <c r="G26" i="4"/>
  <c r="E28" i="4"/>
  <c r="J32" i="4"/>
  <c r="J33" i="4"/>
  <c r="J34" i="4"/>
  <c r="L35" i="4"/>
  <c r="G39" i="4"/>
  <c r="D74" i="4"/>
  <c r="E26" i="4"/>
  <c r="E39" i="4"/>
  <c r="N9" i="4"/>
  <c r="F14" i="4"/>
  <c r="M20" i="4"/>
  <c r="M21" i="4"/>
  <c r="F39" i="4"/>
  <c r="H14" i="4"/>
  <c r="O20" i="4"/>
  <c r="H26" i="4"/>
  <c r="K33" i="4"/>
  <c r="K34" i="4"/>
  <c r="D49" i="4"/>
  <c r="D71" i="4"/>
  <c r="E14" i="4"/>
  <c r="N14" i="4"/>
  <c r="I26" i="4"/>
  <c r="L33" i="4"/>
  <c r="L34" i="4"/>
  <c r="D60" i="4"/>
  <c r="G60" i="4" s="1"/>
  <c r="N26" i="4"/>
  <c r="G9" i="4"/>
  <c r="F21" i="4"/>
  <c r="E29" i="4"/>
  <c r="E40" i="4"/>
  <c r="D61" i="4"/>
  <c r="F61" i="4" s="1"/>
  <c r="D72" i="4"/>
  <c r="J72" i="4" s="1"/>
  <c r="K29" i="4"/>
  <c r="E37" i="4"/>
  <c r="D55" i="4"/>
  <c r="J55" i="4" s="1"/>
  <c r="G20" i="4"/>
  <c r="G21" i="4"/>
  <c r="I9" i="4"/>
  <c r="E35" i="4"/>
  <c r="F37" i="4"/>
  <c r="D73" i="4"/>
  <c r="D54" i="4"/>
  <c r="L15" i="4"/>
  <c r="K15" i="4"/>
  <c r="H15" i="4"/>
  <c r="J15" i="4"/>
  <c r="I15" i="4"/>
  <c r="O15" i="4"/>
  <c r="N15" i="4"/>
  <c r="J17" i="4"/>
  <c r="I17" i="4"/>
  <c r="H17" i="4"/>
  <c r="F17" i="4"/>
  <c r="G17" i="4"/>
  <c r="M17" i="4"/>
  <c r="D56" i="4"/>
  <c r="L17" i="4"/>
  <c r="K59" i="4"/>
  <c r="J59" i="4"/>
  <c r="I59" i="4"/>
  <c r="G59" i="4"/>
  <c r="H59" i="4"/>
  <c r="N59" i="4"/>
  <c r="M59" i="4"/>
  <c r="H61" i="4"/>
  <c r="E61" i="4"/>
  <c r="G61" i="4"/>
  <c r="L61" i="4"/>
  <c r="O24" i="4"/>
  <c r="N24" i="4"/>
  <c r="M24" i="4"/>
  <c r="K24" i="4"/>
  <c r="D63" i="4"/>
  <c r="L24" i="4"/>
  <c r="F24" i="4"/>
  <c r="E24" i="4"/>
  <c r="O36" i="4"/>
  <c r="N36" i="4"/>
  <c r="K36" i="4"/>
  <c r="M36" i="4"/>
  <c r="D75" i="4"/>
  <c r="L36" i="4"/>
  <c r="F36" i="4"/>
  <c r="E36" i="4"/>
  <c r="H24" i="4"/>
  <c r="D66" i="4"/>
  <c r="L27" i="4"/>
  <c r="K27" i="4"/>
  <c r="J27" i="4"/>
  <c r="I27" i="4"/>
  <c r="H27" i="4"/>
  <c r="O27" i="4"/>
  <c r="N27" i="4"/>
  <c r="J29" i="4"/>
  <c r="I29" i="4"/>
  <c r="H29" i="4"/>
  <c r="G29" i="4"/>
  <c r="F29" i="4"/>
  <c r="M29" i="4"/>
  <c r="D68" i="4"/>
  <c r="L29" i="4"/>
  <c r="D78" i="4"/>
  <c r="L39" i="4"/>
  <c r="K39" i="4"/>
  <c r="H39" i="4"/>
  <c r="J39" i="4"/>
  <c r="I39" i="4"/>
  <c r="O39" i="4"/>
  <c r="N39" i="4"/>
  <c r="I48" i="4"/>
  <c r="H48" i="4"/>
  <c r="G48" i="4"/>
  <c r="F48" i="4"/>
  <c r="M48" i="4"/>
  <c r="L48" i="4"/>
  <c r="L72" i="4"/>
  <c r="G67" i="4"/>
  <c r="I12" i="4"/>
  <c r="O72" i="4"/>
  <c r="I18" i="4"/>
  <c r="H18" i="4"/>
  <c r="G18" i="4"/>
  <c r="F18" i="4"/>
  <c r="E18" i="4"/>
  <c r="D57" i="4"/>
  <c r="L18" i="4"/>
  <c r="K18" i="4"/>
  <c r="L58" i="4"/>
  <c r="K58" i="4"/>
  <c r="H58" i="4"/>
  <c r="J58" i="4"/>
  <c r="I58" i="4"/>
  <c r="O58" i="4"/>
  <c r="N58" i="4"/>
  <c r="J60" i="4"/>
  <c r="I60" i="4"/>
  <c r="H60" i="4"/>
  <c r="F60" i="4"/>
  <c r="M60" i="4"/>
  <c r="L60" i="4"/>
  <c r="I67" i="4"/>
  <c r="F70" i="4"/>
  <c r="E16" i="4"/>
  <c r="J18" i="4"/>
  <c r="K28" i="4"/>
  <c r="J28" i="4"/>
  <c r="I28" i="4"/>
  <c r="H28" i="4"/>
  <c r="G28" i="4"/>
  <c r="N28" i="4"/>
  <c r="M28" i="4"/>
  <c r="I30" i="4"/>
  <c r="H30" i="4"/>
  <c r="G30" i="4"/>
  <c r="F30" i="4"/>
  <c r="E30" i="4"/>
  <c r="D69" i="4"/>
  <c r="L30" i="4"/>
  <c r="K30" i="4"/>
  <c r="K40" i="4"/>
  <c r="J40" i="4"/>
  <c r="I40" i="4"/>
  <c r="G40" i="4"/>
  <c r="H40" i="4"/>
  <c r="N40" i="4"/>
  <c r="M40" i="4"/>
  <c r="D79" i="4"/>
  <c r="I49" i="4"/>
  <c r="H49" i="4"/>
  <c r="E49" i="4"/>
  <c r="G49" i="4"/>
  <c r="F49" i="4"/>
  <c r="L49" i="4"/>
  <c r="K49" i="4"/>
  <c r="E58" i="4"/>
  <c r="E60" i="4"/>
  <c r="M70" i="4"/>
  <c r="O55" i="4"/>
  <c r="F55" i="4"/>
  <c r="H12" i="4"/>
  <c r="I36" i="4"/>
  <c r="F16" i="4"/>
  <c r="M18" i="4"/>
  <c r="F58" i="4"/>
  <c r="K60" i="4"/>
  <c r="H36" i="4"/>
  <c r="N18" i="4"/>
  <c r="F28" i="4"/>
  <c r="M30" i="4"/>
  <c r="F40" i="4"/>
  <c r="M49" i="4"/>
  <c r="G58" i="4"/>
  <c r="N60" i="4"/>
  <c r="K71" i="4"/>
  <c r="J71" i="4"/>
  <c r="I71" i="4"/>
  <c r="G71" i="4"/>
  <c r="F71" i="4"/>
  <c r="H71" i="4"/>
  <c r="M71" i="4"/>
  <c r="O12" i="4"/>
  <c r="N12" i="4"/>
  <c r="M12" i="4"/>
  <c r="K12" i="4"/>
  <c r="D51" i="4"/>
  <c r="L12" i="4"/>
  <c r="F12" i="4"/>
  <c r="E12" i="4"/>
  <c r="G12" i="4"/>
  <c r="G24" i="4"/>
  <c r="O67" i="4"/>
  <c r="N67" i="4"/>
  <c r="M67" i="4"/>
  <c r="K67" i="4"/>
  <c r="J67" i="4"/>
  <c r="L67" i="4"/>
  <c r="F67" i="4"/>
  <c r="E67" i="4"/>
  <c r="L70" i="4"/>
  <c r="K70" i="4"/>
  <c r="H70" i="4"/>
  <c r="G70" i="4"/>
  <c r="J70" i="4"/>
  <c r="I70" i="4"/>
  <c r="O70" i="4"/>
  <c r="N70" i="4"/>
  <c r="I24" i="4"/>
  <c r="K16" i="4"/>
  <c r="J16" i="4"/>
  <c r="I16" i="4"/>
  <c r="H16" i="4"/>
  <c r="G16" i="4"/>
  <c r="N16" i="4"/>
  <c r="M16" i="4"/>
  <c r="J24" i="4"/>
  <c r="J36" i="4"/>
  <c r="O16" i="4"/>
  <c r="O18" i="4"/>
  <c r="L28" i="4"/>
  <c r="N30" i="4"/>
  <c r="L40" i="4"/>
  <c r="N49" i="4"/>
  <c r="M58" i="4"/>
  <c r="O60" i="4"/>
  <c r="E71" i="4"/>
  <c r="O14" i="4"/>
  <c r="J19" i="4"/>
  <c r="F23" i="4"/>
  <c r="O26" i="4"/>
  <c r="J31" i="4"/>
  <c r="F35" i="4"/>
  <c r="O38" i="4"/>
  <c r="K73" i="4"/>
  <c r="J74" i="4"/>
  <c r="K31" i="4"/>
  <c r="L73" i="4"/>
  <c r="K74" i="4"/>
  <c r="E73" i="4"/>
  <c r="O9" i="4"/>
  <c r="N10" i="4"/>
  <c r="M11" i="4"/>
  <c r="K13" i="4"/>
  <c r="J14" i="4"/>
  <c r="E19" i="4"/>
  <c r="O21" i="4"/>
  <c r="N22" i="4"/>
  <c r="M23" i="4"/>
  <c r="K25" i="4"/>
  <c r="J26" i="4"/>
  <c r="E31" i="4"/>
  <c r="O33" i="4"/>
  <c r="N34" i="4"/>
  <c r="M35" i="4"/>
  <c r="K37" i="4"/>
  <c r="J38" i="4"/>
  <c r="F73" i="4"/>
  <c r="E74" i="4"/>
  <c r="D50" i="4"/>
  <c r="D62" i="4"/>
  <c r="N11" i="4"/>
  <c r="L13" i="4"/>
  <c r="K14" i="4"/>
  <c r="F19" i="4"/>
  <c r="E20" i="4"/>
  <c r="N23" i="4"/>
  <c r="L25" i="4"/>
  <c r="K26" i="4"/>
  <c r="F31" i="4"/>
  <c r="E32" i="4"/>
  <c r="N35" i="4"/>
  <c r="L37" i="4"/>
  <c r="K38" i="4"/>
  <c r="D52" i="4"/>
  <c r="D64" i="4"/>
  <c r="G73" i="4"/>
  <c r="F74" i="4"/>
  <c r="D76" i="4"/>
  <c r="M13" i="4"/>
  <c r="L14" i="4"/>
  <c r="G19" i="4"/>
  <c r="M25" i="4"/>
  <c r="L26" i="4"/>
  <c r="G31" i="4"/>
  <c r="M37" i="4"/>
  <c r="L38" i="4"/>
  <c r="D53" i="4"/>
  <c r="D65" i="4"/>
  <c r="H73" i="4"/>
  <c r="G74" i="4"/>
  <c r="D77" i="4"/>
  <c r="I14" i="4"/>
  <c r="N72" i="4" l="1"/>
  <c r="M72" i="4"/>
  <c r="M61" i="4"/>
  <c r="J61" i="4"/>
  <c r="O61" i="4"/>
  <c r="N61" i="4"/>
  <c r="O71" i="4"/>
  <c r="L71" i="4"/>
  <c r="N71" i="4"/>
  <c r="F72" i="4"/>
  <c r="I61" i="4"/>
  <c r="G55" i="4"/>
  <c r="O49" i="4"/>
  <c r="J49" i="4"/>
  <c r="E55" i="4"/>
  <c r="G72" i="4"/>
  <c r="I73" i="4"/>
  <c r="O73" i="4"/>
  <c r="M73" i="4"/>
  <c r="J73" i="4"/>
  <c r="N73" i="4"/>
  <c r="H74" i="4"/>
  <c r="O74" i="4"/>
  <c r="N74" i="4"/>
  <c r="M74" i="4"/>
  <c r="L74" i="4"/>
  <c r="I74" i="4"/>
  <c r="I55" i="4"/>
  <c r="H72" i="4"/>
  <c r="H55" i="4"/>
  <c r="L55" i="4"/>
  <c r="E72" i="4"/>
  <c r="L59" i="4"/>
  <c r="F59" i="4"/>
  <c r="O59" i="4"/>
  <c r="E59" i="4"/>
  <c r="K48" i="4"/>
  <c r="O48" i="4"/>
  <c r="N48" i="4"/>
  <c r="E48" i="4"/>
  <c r="M55" i="4"/>
  <c r="I72" i="4"/>
  <c r="K72" i="4"/>
  <c r="K55" i="4"/>
  <c r="N55" i="4"/>
  <c r="K61" i="4"/>
  <c r="M57" i="4"/>
  <c r="L57" i="4"/>
  <c r="K57" i="4"/>
  <c r="I57" i="4"/>
  <c r="J57" i="4"/>
  <c r="O57" i="4"/>
  <c r="G57" i="4"/>
  <c r="N57" i="4"/>
  <c r="H57" i="4"/>
  <c r="F57" i="4"/>
  <c r="E57" i="4"/>
  <c r="G63" i="4"/>
  <c r="F63" i="4"/>
  <c r="O63" i="4"/>
  <c r="E63" i="4"/>
  <c r="J63" i="4"/>
  <c r="I63" i="4"/>
  <c r="H63" i="4"/>
  <c r="M63" i="4"/>
  <c r="L63" i="4"/>
  <c r="K63" i="4"/>
  <c r="N63" i="4"/>
  <c r="F52" i="4"/>
  <c r="E52" i="4"/>
  <c r="N52" i="4"/>
  <c r="O52" i="4"/>
  <c r="I52" i="4"/>
  <c r="H52" i="4"/>
  <c r="K52" i="4"/>
  <c r="L52" i="4"/>
  <c r="J52" i="4"/>
  <c r="G52" i="4"/>
  <c r="M52" i="4"/>
  <c r="O78" i="4"/>
  <c r="L78" i="4"/>
  <c r="N78" i="4"/>
  <c r="K78" i="4"/>
  <c r="M78" i="4"/>
  <c r="G78" i="4"/>
  <c r="F78" i="4"/>
  <c r="E78" i="4"/>
  <c r="H78" i="4"/>
  <c r="J78" i="4"/>
  <c r="I78" i="4"/>
  <c r="H62" i="4"/>
  <c r="G62" i="4"/>
  <c r="O62" i="4"/>
  <c r="F62" i="4"/>
  <c r="E62" i="4"/>
  <c r="K62" i="4"/>
  <c r="J62" i="4"/>
  <c r="N62" i="4"/>
  <c r="M62" i="4"/>
  <c r="L62" i="4"/>
  <c r="I62" i="4"/>
  <c r="G75" i="4"/>
  <c r="F75" i="4"/>
  <c r="E75" i="4"/>
  <c r="N75" i="4"/>
  <c r="O75" i="4"/>
  <c r="J75" i="4"/>
  <c r="I75" i="4"/>
  <c r="H75" i="4"/>
  <c r="M75" i="4"/>
  <c r="L75" i="4"/>
  <c r="K75" i="4"/>
  <c r="E77" i="4"/>
  <c r="L77" i="4"/>
  <c r="O77" i="4"/>
  <c r="M77" i="4"/>
  <c r="N77" i="4"/>
  <c r="H77" i="4"/>
  <c r="G77" i="4"/>
  <c r="F77" i="4"/>
  <c r="I77" i="4"/>
  <c r="J77" i="4"/>
  <c r="K77" i="4"/>
  <c r="N56" i="4"/>
  <c r="M56" i="4"/>
  <c r="L56" i="4"/>
  <c r="K56" i="4"/>
  <c r="J56" i="4"/>
  <c r="E56" i="4"/>
  <c r="H56" i="4"/>
  <c r="G56" i="4"/>
  <c r="F56" i="4"/>
  <c r="O56" i="4"/>
  <c r="I56" i="4"/>
  <c r="F76" i="4"/>
  <c r="E76" i="4"/>
  <c r="M76" i="4"/>
  <c r="N76" i="4"/>
  <c r="O76" i="4"/>
  <c r="I76" i="4"/>
  <c r="H76" i="4"/>
  <c r="G76" i="4"/>
  <c r="L76" i="4"/>
  <c r="K76" i="4"/>
  <c r="J76" i="4"/>
  <c r="N68" i="4"/>
  <c r="M68" i="4"/>
  <c r="L68" i="4"/>
  <c r="I68" i="4"/>
  <c r="K68" i="4"/>
  <c r="J68" i="4"/>
  <c r="E68" i="4"/>
  <c r="H68" i="4"/>
  <c r="G68" i="4"/>
  <c r="F68" i="4"/>
  <c r="O68" i="4"/>
  <c r="E53" i="4"/>
  <c r="O53" i="4"/>
  <c r="N53" i="4"/>
  <c r="M53" i="4"/>
  <c r="H53" i="4"/>
  <c r="G53" i="4"/>
  <c r="L53" i="4"/>
  <c r="I53" i="4"/>
  <c r="K53" i="4"/>
  <c r="J53" i="4"/>
  <c r="F53" i="4"/>
  <c r="F64" i="4"/>
  <c r="E64" i="4"/>
  <c r="M64" i="4"/>
  <c r="N64" i="4"/>
  <c r="O64" i="4"/>
  <c r="I64" i="4"/>
  <c r="H64" i="4"/>
  <c r="K64" i="4"/>
  <c r="J64" i="4"/>
  <c r="L64" i="4"/>
  <c r="G64" i="4"/>
  <c r="O79" i="4"/>
  <c r="N79" i="4"/>
  <c r="J79" i="4"/>
  <c r="M79" i="4"/>
  <c r="L79" i="4"/>
  <c r="K79" i="4"/>
  <c r="F79" i="4"/>
  <c r="E79" i="4"/>
  <c r="I79" i="4"/>
  <c r="H79" i="4"/>
  <c r="G79" i="4"/>
  <c r="O54" i="4"/>
  <c r="N54" i="4"/>
  <c r="L54" i="4"/>
  <c r="M54" i="4"/>
  <c r="G54" i="4"/>
  <c r="F54" i="4"/>
  <c r="H54" i="4"/>
  <c r="E54" i="4"/>
  <c r="K54" i="4"/>
  <c r="J54" i="4"/>
  <c r="I54" i="4"/>
  <c r="M69" i="4"/>
  <c r="L69" i="4"/>
  <c r="H69" i="4"/>
  <c r="K69" i="4"/>
  <c r="J69" i="4"/>
  <c r="I69" i="4"/>
  <c r="O69" i="4"/>
  <c r="G69" i="4"/>
  <c r="F69" i="4"/>
  <c r="E69" i="4"/>
  <c r="N69" i="4"/>
  <c r="H50" i="4"/>
  <c r="G50" i="4"/>
  <c r="F50" i="4"/>
  <c r="E50" i="4"/>
  <c r="K50" i="4"/>
  <c r="J50" i="4"/>
  <c r="M50" i="4"/>
  <c r="O50" i="4"/>
  <c r="N50" i="4"/>
  <c r="L50" i="4"/>
  <c r="I50" i="4"/>
  <c r="G51" i="4"/>
  <c r="F51" i="4"/>
  <c r="E51" i="4"/>
  <c r="O51" i="4"/>
  <c r="J51" i="4"/>
  <c r="I51" i="4"/>
  <c r="N51" i="4"/>
  <c r="M51" i="4"/>
  <c r="L51" i="4"/>
  <c r="K51" i="4"/>
  <c r="H51" i="4"/>
  <c r="E65" i="4"/>
  <c r="O65" i="4"/>
  <c r="L65" i="4"/>
  <c r="N65" i="4"/>
  <c r="M65" i="4"/>
  <c r="H65" i="4"/>
  <c r="G65" i="4"/>
  <c r="K65" i="4"/>
  <c r="J65" i="4"/>
  <c r="I65" i="4"/>
  <c r="F65" i="4"/>
  <c r="O66" i="4"/>
  <c r="L66" i="4"/>
  <c r="K66" i="4"/>
  <c r="N66" i="4"/>
  <c r="M66" i="4"/>
  <c r="G66" i="4"/>
  <c r="F66" i="4"/>
  <c r="I66" i="4"/>
  <c r="J66" i="4"/>
  <c r="H66" i="4"/>
  <c r="E66" i="4"/>
  <c r="D40" i="3" l="1"/>
  <c r="D79" i="3" s="1"/>
  <c r="B40" i="3"/>
  <c r="B79" i="3" s="1"/>
  <c r="D39" i="3"/>
  <c r="E39" i="3" s="1"/>
  <c r="B39" i="3"/>
  <c r="B78" i="3" s="1"/>
  <c r="D38" i="3"/>
  <c r="M38" i="3" s="1"/>
  <c r="B38" i="3"/>
  <c r="B77" i="3" s="1"/>
  <c r="D37" i="3"/>
  <c r="H37" i="3" s="1"/>
  <c r="B37" i="3"/>
  <c r="B76" i="3" s="1"/>
  <c r="D36" i="3"/>
  <c r="H36" i="3" s="1"/>
  <c r="B36" i="3"/>
  <c r="B75" i="3" s="1"/>
  <c r="D35" i="3"/>
  <c r="O35" i="3" s="1"/>
  <c r="B35" i="3"/>
  <c r="B74" i="3" s="1"/>
  <c r="D34" i="3"/>
  <c r="E34" i="3" s="1"/>
  <c r="B34" i="3"/>
  <c r="B73" i="3" s="1"/>
  <c r="L33" i="3"/>
  <c r="J33" i="3"/>
  <c r="D33" i="3"/>
  <c r="O33" i="3" s="1"/>
  <c r="B33" i="3"/>
  <c r="B72" i="3" s="1"/>
  <c r="D32" i="3"/>
  <c r="E32" i="3" s="1"/>
  <c r="B32" i="3"/>
  <c r="B71" i="3" s="1"/>
  <c r="D31" i="3"/>
  <c r="F31" i="3" s="1"/>
  <c r="B31" i="3"/>
  <c r="B70" i="3" s="1"/>
  <c r="D30" i="3"/>
  <c r="L30" i="3" s="1"/>
  <c r="B30" i="3"/>
  <c r="B69" i="3" s="1"/>
  <c r="D29" i="3"/>
  <c r="D68" i="3" s="1"/>
  <c r="B29" i="3"/>
  <c r="B68" i="3" s="1"/>
  <c r="D28" i="3"/>
  <c r="N28" i="3" s="1"/>
  <c r="B28" i="3"/>
  <c r="B67" i="3" s="1"/>
  <c r="D27" i="3"/>
  <c r="B27" i="3"/>
  <c r="B66" i="3" s="1"/>
  <c r="D26" i="3"/>
  <c r="O26" i="3" s="1"/>
  <c r="B26" i="3"/>
  <c r="B65" i="3" s="1"/>
  <c r="D25" i="3"/>
  <c r="I25" i="3" s="1"/>
  <c r="B25" i="3"/>
  <c r="B64" i="3" s="1"/>
  <c r="D24" i="3"/>
  <c r="G24" i="3" s="1"/>
  <c r="B24" i="3"/>
  <c r="B63" i="3" s="1"/>
  <c r="D23" i="3"/>
  <c r="O23" i="3" s="1"/>
  <c r="B23" i="3"/>
  <c r="B62" i="3" s="1"/>
  <c r="D22" i="3"/>
  <c r="O22" i="3" s="1"/>
  <c r="B22" i="3"/>
  <c r="B61" i="3" s="1"/>
  <c r="D21" i="3"/>
  <c r="G21" i="3" s="1"/>
  <c r="B21" i="3"/>
  <c r="B60" i="3" s="1"/>
  <c r="D20" i="3"/>
  <c r="E20" i="3" s="1"/>
  <c r="B20" i="3"/>
  <c r="B59" i="3" s="1"/>
  <c r="D19" i="3"/>
  <c r="F19" i="3" s="1"/>
  <c r="B19" i="3"/>
  <c r="B58" i="3" s="1"/>
  <c r="D18" i="3"/>
  <c r="O18" i="3" s="1"/>
  <c r="B18" i="3"/>
  <c r="B57" i="3" s="1"/>
  <c r="D17" i="3"/>
  <c r="E17" i="3" s="1"/>
  <c r="B17" i="3"/>
  <c r="B56" i="3" s="1"/>
  <c r="D16" i="3"/>
  <c r="K16" i="3" s="1"/>
  <c r="B16" i="3"/>
  <c r="B55" i="3" s="1"/>
  <c r="D15" i="3"/>
  <c r="O15" i="3" s="1"/>
  <c r="B15" i="3"/>
  <c r="B54" i="3" s="1"/>
  <c r="D14" i="3"/>
  <c r="N14" i="3" s="1"/>
  <c r="B14" i="3"/>
  <c r="B53" i="3" s="1"/>
  <c r="D13" i="3"/>
  <c r="O13" i="3" s="1"/>
  <c r="B13" i="3"/>
  <c r="B52" i="3" s="1"/>
  <c r="D12" i="3"/>
  <c r="J12" i="3" s="1"/>
  <c r="B12" i="3"/>
  <c r="B51" i="3" s="1"/>
  <c r="D11" i="3"/>
  <c r="I11" i="3" s="1"/>
  <c r="B11" i="3"/>
  <c r="B50" i="3" s="1"/>
  <c r="D10" i="3"/>
  <c r="K10" i="3" s="1"/>
  <c r="B10" i="3"/>
  <c r="B49" i="3" s="1"/>
  <c r="D9" i="3"/>
  <c r="L9" i="3" s="1"/>
  <c r="B9" i="3"/>
  <c r="B48" i="3" s="1"/>
  <c r="B2" i="3"/>
  <c r="G33" i="3" l="1"/>
  <c r="H33" i="3"/>
  <c r="K33" i="3"/>
  <c r="N13" i="3"/>
  <c r="O38" i="3"/>
  <c r="I18" i="3"/>
  <c r="K18" i="3"/>
  <c r="F40" i="3"/>
  <c r="M40" i="3"/>
  <c r="I35" i="3"/>
  <c r="G31" i="3"/>
  <c r="L19" i="3"/>
  <c r="K34" i="3"/>
  <c r="F38" i="3"/>
  <c r="L14" i="3"/>
  <c r="K35" i="3"/>
  <c r="H19" i="3"/>
  <c r="H13" i="3"/>
  <c r="M13" i="3"/>
  <c r="L34" i="3"/>
  <c r="G38" i="3"/>
  <c r="N38" i="3"/>
  <c r="G22" i="3"/>
  <c r="H31" i="3"/>
  <c r="I19" i="3"/>
  <c r="H22" i="3"/>
  <c r="I31" i="3"/>
  <c r="J19" i="3"/>
  <c r="I22" i="3"/>
  <c r="J31" i="3"/>
  <c r="K22" i="3"/>
  <c r="K31" i="3"/>
  <c r="M19" i="3"/>
  <c r="L22" i="3"/>
  <c r="O31" i="3"/>
  <c r="I34" i="3"/>
  <c r="N19" i="3"/>
  <c r="J34" i="3"/>
  <c r="D73" i="3"/>
  <c r="I73" i="3" s="1"/>
  <c r="E9" i="3"/>
  <c r="H21" i="3"/>
  <c r="F9" i="3"/>
  <c r="H14" i="3"/>
  <c r="H18" i="3"/>
  <c r="O19" i="3"/>
  <c r="L21" i="3"/>
  <c r="I33" i="3"/>
  <c r="G35" i="3"/>
  <c r="H38" i="3"/>
  <c r="D48" i="3"/>
  <c r="L48" i="3" s="1"/>
  <c r="G9" i="3"/>
  <c r="I12" i="3"/>
  <c r="D59" i="3"/>
  <c r="L59" i="3" s="1"/>
  <c r="O14" i="3"/>
  <c r="L18" i="3"/>
  <c r="H20" i="3"/>
  <c r="O21" i="3"/>
  <c r="H32" i="3"/>
  <c r="I20" i="3"/>
  <c r="I32" i="3"/>
  <c r="D60" i="3"/>
  <c r="O60" i="3" s="1"/>
  <c r="J9" i="3"/>
  <c r="M9" i="3"/>
  <c r="G13" i="3"/>
  <c r="J20" i="3"/>
  <c r="J32" i="3"/>
  <c r="F39" i="3"/>
  <c r="H9" i="3"/>
  <c r="M14" i="3"/>
  <c r="I9" i="3"/>
  <c r="L20" i="3"/>
  <c r="K32" i="3"/>
  <c r="D72" i="3"/>
  <c r="M21" i="3"/>
  <c r="N21" i="3"/>
  <c r="G32" i="3"/>
  <c r="N9" i="3"/>
  <c r="O9" i="3"/>
  <c r="I13" i="3"/>
  <c r="M20" i="3"/>
  <c r="N26" i="3"/>
  <c r="O37" i="3"/>
  <c r="N20" i="3"/>
  <c r="E33" i="3"/>
  <c r="L40" i="3"/>
  <c r="I21" i="3"/>
  <c r="J23" i="3"/>
  <c r="F34" i="3"/>
  <c r="H35" i="3"/>
  <c r="G39" i="3"/>
  <c r="D61" i="3"/>
  <c r="M15" i="3"/>
  <c r="J21" i="3"/>
  <c r="G34" i="3"/>
  <c r="I23" i="3"/>
  <c r="K23" i="3"/>
  <c r="F13" i="3"/>
  <c r="K19" i="3"/>
  <c r="K20" i="3"/>
  <c r="K21" i="3"/>
  <c r="J22" i="3"/>
  <c r="E31" i="3"/>
  <c r="F32" i="3"/>
  <c r="F33" i="3"/>
  <c r="H34" i="3"/>
  <c r="J35" i="3"/>
  <c r="E38" i="3"/>
  <c r="L29" i="3"/>
  <c r="F37" i="3"/>
  <c r="D70" i="3"/>
  <c r="N70" i="3" s="1"/>
  <c r="M73" i="3"/>
  <c r="E29" i="3"/>
  <c r="N15" i="3"/>
  <c r="K60" i="3"/>
  <c r="E21" i="3"/>
  <c r="K9" i="3"/>
  <c r="F12" i="3"/>
  <c r="E19" i="3"/>
  <c r="F20" i="3"/>
  <c r="F21" i="3"/>
  <c r="E22" i="3"/>
  <c r="G23" i="3"/>
  <c r="G26" i="3"/>
  <c r="N29" i="3"/>
  <c r="M31" i="3"/>
  <c r="M32" i="3"/>
  <c r="M33" i="3"/>
  <c r="E35" i="3"/>
  <c r="G37" i="3"/>
  <c r="N60" i="3"/>
  <c r="E23" i="3"/>
  <c r="E12" i="3"/>
  <c r="F23" i="3"/>
  <c r="E26" i="3"/>
  <c r="M29" i="3"/>
  <c r="L31" i="3"/>
  <c r="L32" i="3"/>
  <c r="H12" i="3"/>
  <c r="G19" i="3"/>
  <c r="G20" i="3"/>
  <c r="F22" i="3"/>
  <c r="H23" i="3"/>
  <c r="H26" i="3"/>
  <c r="N31" i="3"/>
  <c r="N32" i="3"/>
  <c r="F35" i="3"/>
  <c r="I37" i="3"/>
  <c r="D58" i="3"/>
  <c r="K58" i="3" s="1"/>
  <c r="D71" i="3"/>
  <c r="I71" i="3" s="1"/>
  <c r="O79" i="3"/>
  <c r="N79" i="3"/>
  <c r="M79" i="3"/>
  <c r="J79" i="3"/>
  <c r="L79" i="3"/>
  <c r="K79" i="3"/>
  <c r="F79" i="3"/>
  <c r="I79" i="3"/>
  <c r="H79" i="3"/>
  <c r="G79" i="3"/>
  <c r="E79" i="3"/>
  <c r="N68" i="3"/>
  <c r="M68" i="3"/>
  <c r="L68" i="3"/>
  <c r="K68" i="3"/>
  <c r="I68" i="3"/>
  <c r="J68" i="3"/>
  <c r="E68" i="3"/>
  <c r="O68" i="3"/>
  <c r="H68" i="3"/>
  <c r="G68" i="3"/>
  <c r="F68" i="3"/>
  <c r="E11" i="3"/>
  <c r="G12" i="3"/>
  <c r="J18" i="3"/>
  <c r="F25" i="3"/>
  <c r="F28" i="3"/>
  <c r="O29" i="3"/>
  <c r="D78" i="3"/>
  <c r="L39" i="3"/>
  <c r="K39" i="3"/>
  <c r="J39" i="3"/>
  <c r="I39" i="3"/>
  <c r="H39" i="3"/>
  <c r="O39" i="3"/>
  <c r="O40" i="3"/>
  <c r="D67" i="3"/>
  <c r="H17" i="3"/>
  <c r="G17" i="3"/>
  <c r="F17" i="3"/>
  <c r="D66" i="3"/>
  <c r="L27" i="3"/>
  <c r="K27" i="3"/>
  <c r="J27" i="3"/>
  <c r="I27" i="3"/>
  <c r="H27" i="3"/>
  <c r="H11" i="3"/>
  <c r="D54" i="3"/>
  <c r="J15" i="3"/>
  <c r="I15" i="3"/>
  <c r="H15" i="3"/>
  <c r="M18" i="3"/>
  <c r="E27" i="3"/>
  <c r="J30" i="3"/>
  <c r="E48" i="3"/>
  <c r="D55" i="3"/>
  <c r="E59" i="3"/>
  <c r="L70" i="3"/>
  <c r="J70" i="3"/>
  <c r="I70" i="3"/>
  <c r="J72" i="3"/>
  <c r="I72" i="3"/>
  <c r="H72" i="3"/>
  <c r="G72" i="3"/>
  <c r="E72" i="3"/>
  <c r="F72" i="3"/>
  <c r="M72" i="3"/>
  <c r="G10" i="3"/>
  <c r="N12" i="3"/>
  <c r="E15" i="3"/>
  <c r="J16" i="3"/>
  <c r="L17" i="3"/>
  <c r="N18" i="3"/>
  <c r="F24" i="3"/>
  <c r="O25" i="3"/>
  <c r="F27" i="3"/>
  <c r="O28" i="3"/>
  <c r="K30" i="3"/>
  <c r="G36" i="3"/>
  <c r="M39" i="3"/>
  <c r="K48" i="3"/>
  <c r="E70" i="3"/>
  <c r="K72" i="3"/>
  <c r="E28" i="3"/>
  <c r="G25" i="3"/>
  <c r="M28" i="3"/>
  <c r="H59" i="3"/>
  <c r="G59" i="3"/>
  <c r="E36" i="3"/>
  <c r="D53" i="3"/>
  <c r="K14" i="3"/>
  <c r="J14" i="3"/>
  <c r="I14" i="3"/>
  <c r="M17" i="3"/>
  <c r="G27" i="3"/>
  <c r="N39" i="3"/>
  <c r="L72" i="3"/>
  <c r="N11" i="3"/>
  <c r="M11" i="3"/>
  <c r="D50" i="3"/>
  <c r="L11" i="3"/>
  <c r="E25" i="3"/>
  <c r="I16" i="3"/>
  <c r="H16" i="3"/>
  <c r="G16" i="3"/>
  <c r="L28" i="3"/>
  <c r="O24" i="3"/>
  <c r="N24" i="3"/>
  <c r="M24" i="3"/>
  <c r="L24" i="3"/>
  <c r="D63" i="3"/>
  <c r="K24" i="3"/>
  <c r="H25" i="3"/>
  <c r="I30" i="3"/>
  <c r="H30" i="3"/>
  <c r="G30" i="3"/>
  <c r="F30" i="3"/>
  <c r="E30" i="3"/>
  <c r="D69" i="3"/>
  <c r="O36" i="3"/>
  <c r="N36" i="3"/>
  <c r="M36" i="3"/>
  <c r="D75" i="3"/>
  <c r="L36" i="3"/>
  <c r="K36" i="3"/>
  <c r="F36" i="3"/>
  <c r="J48" i="3"/>
  <c r="I48" i="3"/>
  <c r="H48" i="3"/>
  <c r="G48" i="3"/>
  <c r="F48" i="3"/>
  <c r="M48" i="3"/>
  <c r="K17" i="3"/>
  <c r="E24" i="3"/>
  <c r="H10" i="3"/>
  <c r="J11" i="3"/>
  <c r="O12" i="3"/>
  <c r="F15" i="3"/>
  <c r="I10" i="3"/>
  <c r="K11" i="3"/>
  <c r="E14" i="3"/>
  <c r="G15" i="3"/>
  <c r="L16" i="3"/>
  <c r="N17" i="3"/>
  <c r="H24" i="3"/>
  <c r="M26" i="3"/>
  <c r="D65" i="3"/>
  <c r="L26" i="3"/>
  <c r="K26" i="3"/>
  <c r="J26" i="3"/>
  <c r="I26" i="3"/>
  <c r="M27" i="3"/>
  <c r="J29" i="3"/>
  <c r="I29" i="3"/>
  <c r="H29" i="3"/>
  <c r="G29" i="3"/>
  <c r="F29" i="3"/>
  <c r="M30" i="3"/>
  <c r="I36" i="3"/>
  <c r="N48" i="3"/>
  <c r="M70" i="3"/>
  <c r="N72" i="3"/>
  <c r="F11" i="3"/>
  <c r="F10" i="3"/>
  <c r="F16" i="3"/>
  <c r="O11" i="3"/>
  <c r="N27" i="3"/>
  <c r="J36" i="3"/>
  <c r="K40" i="3"/>
  <c r="J40" i="3"/>
  <c r="I40" i="3"/>
  <c r="H40" i="3"/>
  <c r="G40" i="3"/>
  <c r="N40" i="3"/>
  <c r="O48" i="3"/>
  <c r="O72" i="3"/>
  <c r="I17" i="3"/>
  <c r="E10" i="3"/>
  <c r="G11" i="3"/>
  <c r="E16" i="3"/>
  <c r="J17" i="3"/>
  <c r="J10" i="3"/>
  <c r="D52" i="3"/>
  <c r="L13" i="3"/>
  <c r="K13" i="3"/>
  <c r="J13" i="3"/>
  <c r="F14" i="3"/>
  <c r="K15" i="3"/>
  <c r="M16" i="3"/>
  <c r="O17" i="3"/>
  <c r="I24" i="3"/>
  <c r="N30" i="3"/>
  <c r="E13" i="3"/>
  <c r="G14" i="3"/>
  <c r="L15" i="3"/>
  <c r="N16" i="3"/>
  <c r="J24" i="3"/>
  <c r="F26" i="3"/>
  <c r="O27" i="3"/>
  <c r="K29" i="3"/>
  <c r="O30" i="3"/>
  <c r="E40" i="3"/>
  <c r="L58" i="3"/>
  <c r="J60" i="3"/>
  <c r="I60" i="3"/>
  <c r="H60" i="3"/>
  <c r="G60" i="3"/>
  <c r="F60" i="3"/>
  <c r="E60" i="3"/>
  <c r="M60" i="3"/>
  <c r="N25" i="3"/>
  <c r="M25" i="3"/>
  <c r="D64" i="3"/>
  <c r="L25" i="3"/>
  <c r="K25" i="3"/>
  <c r="J25" i="3"/>
  <c r="K28" i="3"/>
  <c r="J28" i="3"/>
  <c r="I28" i="3"/>
  <c r="H28" i="3"/>
  <c r="G28" i="3"/>
  <c r="O10" i="3"/>
  <c r="N10" i="3"/>
  <c r="D49" i="3"/>
  <c r="M10" i="3"/>
  <c r="L10" i="3"/>
  <c r="M12" i="3"/>
  <c r="D51" i="3"/>
  <c r="L12" i="3"/>
  <c r="K12" i="3"/>
  <c r="O16" i="3"/>
  <c r="G18" i="3"/>
  <c r="F18" i="3"/>
  <c r="E18" i="3"/>
  <c r="D57" i="3"/>
  <c r="N37" i="3"/>
  <c r="M37" i="3"/>
  <c r="D76" i="3"/>
  <c r="L37" i="3"/>
  <c r="K37" i="3"/>
  <c r="J37" i="3"/>
  <c r="E37" i="3"/>
  <c r="D56" i="3"/>
  <c r="K71" i="3"/>
  <c r="J71" i="3"/>
  <c r="O20" i="3"/>
  <c r="M22" i="3"/>
  <c r="L23" i="3"/>
  <c r="O32" i="3"/>
  <c r="N33" i="3"/>
  <c r="M34" i="3"/>
  <c r="L35" i="3"/>
  <c r="I38" i="3"/>
  <c r="D62" i="3"/>
  <c r="D74" i="3"/>
  <c r="N34" i="3"/>
  <c r="M35" i="3"/>
  <c r="J38" i="3"/>
  <c r="F61" i="3"/>
  <c r="N22" i="3"/>
  <c r="M23" i="3"/>
  <c r="N23" i="3"/>
  <c r="O34" i="3"/>
  <c r="N35" i="3"/>
  <c r="K38" i="3"/>
  <c r="L38" i="3"/>
  <c r="H61" i="3"/>
  <c r="H73" i="3"/>
  <c r="D77" i="3"/>
  <c r="G70" i="3" l="1"/>
  <c r="L73" i="3"/>
  <c r="J73" i="3"/>
  <c r="F73" i="3"/>
  <c r="E73" i="3"/>
  <c r="O59" i="3"/>
  <c r="O73" i="3"/>
  <c r="G73" i="3"/>
  <c r="K73" i="3"/>
  <c r="M59" i="3"/>
  <c r="N59" i="3"/>
  <c r="J59" i="3"/>
  <c r="K59" i="3"/>
  <c r="N73" i="3"/>
  <c r="F59" i="3"/>
  <c r="I59" i="3"/>
  <c r="O70" i="3"/>
  <c r="L60" i="3"/>
  <c r="H70" i="3"/>
  <c r="F70" i="3"/>
  <c r="K70" i="3"/>
  <c r="H71" i="3"/>
  <c r="I58" i="3"/>
  <c r="I61" i="3"/>
  <c r="M61" i="3"/>
  <c r="K61" i="3"/>
  <c r="N61" i="3"/>
  <c r="J61" i="3"/>
  <c r="O61" i="3"/>
  <c r="G61" i="3"/>
  <c r="G71" i="3"/>
  <c r="F71" i="3"/>
  <c r="J58" i="3"/>
  <c r="L61" i="3"/>
  <c r="O58" i="3"/>
  <c r="E61" i="3"/>
  <c r="H58" i="3"/>
  <c r="N58" i="3"/>
  <c r="E58" i="3"/>
  <c r="M58" i="3"/>
  <c r="F58" i="3"/>
  <c r="M71" i="3"/>
  <c r="E71" i="3"/>
  <c r="O71" i="3"/>
  <c r="L71" i="3"/>
  <c r="N71" i="3"/>
  <c r="G58" i="3"/>
  <c r="N56" i="3"/>
  <c r="M56" i="3"/>
  <c r="L56" i="3"/>
  <c r="K56" i="3"/>
  <c r="J56" i="3"/>
  <c r="I56" i="3"/>
  <c r="E56" i="3"/>
  <c r="O56" i="3"/>
  <c r="F56" i="3"/>
  <c r="H56" i="3"/>
  <c r="G56" i="3"/>
  <c r="M69" i="3"/>
  <c r="L69" i="3"/>
  <c r="K69" i="3"/>
  <c r="H69" i="3"/>
  <c r="J69" i="3"/>
  <c r="I69" i="3"/>
  <c r="N69" i="3"/>
  <c r="O69" i="3"/>
  <c r="G69" i="3"/>
  <c r="F69" i="3"/>
  <c r="E69" i="3"/>
  <c r="H62" i="3"/>
  <c r="G62" i="3"/>
  <c r="F62" i="3"/>
  <c r="E62" i="3"/>
  <c r="O62" i="3"/>
  <c r="K62" i="3"/>
  <c r="I62" i="3"/>
  <c r="J62" i="3"/>
  <c r="N62" i="3"/>
  <c r="M62" i="3"/>
  <c r="L62" i="3"/>
  <c r="F76" i="3"/>
  <c r="E76" i="3"/>
  <c r="M76" i="3"/>
  <c r="O76" i="3"/>
  <c r="N76" i="3"/>
  <c r="I76" i="3"/>
  <c r="L76" i="3"/>
  <c r="K76" i="3"/>
  <c r="G76" i="3"/>
  <c r="J76" i="3"/>
  <c r="H76" i="3"/>
  <c r="O66" i="3"/>
  <c r="N66" i="3"/>
  <c r="M66" i="3"/>
  <c r="K66" i="3"/>
  <c r="L66" i="3"/>
  <c r="G66" i="3"/>
  <c r="J66" i="3"/>
  <c r="I66" i="3"/>
  <c r="H66" i="3"/>
  <c r="F66" i="3"/>
  <c r="E66" i="3"/>
  <c r="O78" i="3"/>
  <c r="N78" i="3"/>
  <c r="M78" i="3"/>
  <c r="K78" i="3"/>
  <c r="L78" i="3"/>
  <c r="G78" i="3"/>
  <c r="H78" i="3"/>
  <c r="F78" i="3"/>
  <c r="J78" i="3"/>
  <c r="I78" i="3"/>
  <c r="E78" i="3"/>
  <c r="H74" i="3"/>
  <c r="G74" i="3"/>
  <c r="F74" i="3"/>
  <c r="O74" i="3"/>
  <c r="E74" i="3"/>
  <c r="K74" i="3"/>
  <c r="N74" i="3"/>
  <c r="M74" i="3"/>
  <c r="L74" i="3"/>
  <c r="J74" i="3"/>
  <c r="I74" i="3"/>
  <c r="F64" i="3"/>
  <c r="E64" i="3"/>
  <c r="O64" i="3"/>
  <c r="M64" i="3"/>
  <c r="N64" i="3"/>
  <c r="I64" i="3"/>
  <c r="J64" i="3"/>
  <c r="H64" i="3"/>
  <c r="G64" i="3"/>
  <c r="K64" i="3"/>
  <c r="L64" i="3"/>
  <c r="F52" i="3"/>
  <c r="E52" i="3"/>
  <c r="O52" i="3"/>
  <c r="N52" i="3"/>
  <c r="M52" i="3"/>
  <c r="I52" i="3"/>
  <c r="H52" i="3"/>
  <c r="J52" i="3"/>
  <c r="L52" i="3"/>
  <c r="K52" i="3"/>
  <c r="G52" i="3"/>
  <c r="I49" i="3"/>
  <c r="H49" i="3"/>
  <c r="G49" i="3"/>
  <c r="F49" i="3"/>
  <c r="E49" i="3"/>
  <c r="L49" i="3"/>
  <c r="J49" i="3"/>
  <c r="O49" i="3"/>
  <c r="K49" i="3"/>
  <c r="N49" i="3"/>
  <c r="M49" i="3"/>
  <c r="H50" i="3"/>
  <c r="G50" i="3"/>
  <c r="F50" i="3"/>
  <c r="O50" i="3"/>
  <c r="E50" i="3"/>
  <c r="K50" i="3"/>
  <c r="I50" i="3"/>
  <c r="N50" i="3"/>
  <c r="M50" i="3"/>
  <c r="L50" i="3"/>
  <c r="J50" i="3"/>
  <c r="E53" i="3"/>
  <c r="O53" i="3"/>
  <c r="L53" i="3"/>
  <c r="N53" i="3"/>
  <c r="M53" i="3"/>
  <c r="H53" i="3"/>
  <c r="K53" i="3"/>
  <c r="J53" i="3"/>
  <c r="I53" i="3"/>
  <c r="G53" i="3"/>
  <c r="F53" i="3"/>
  <c r="M57" i="3"/>
  <c r="L57" i="3"/>
  <c r="K57" i="3"/>
  <c r="J57" i="3"/>
  <c r="H57" i="3"/>
  <c r="I57" i="3"/>
  <c r="O57" i="3"/>
  <c r="N57" i="3"/>
  <c r="G57" i="3"/>
  <c r="F57" i="3"/>
  <c r="E57" i="3"/>
  <c r="E65" i="3"/>
  <c r="O65" i="3"/>
  <c r="L65" i="3"/>
  <c r="N65" i="3"/>
  <c r="M65" i="3"/>
  <c r="H65" i="3"/>
  <c r="K65" i="3"/>
  <c r="J65" i="3"/>
  <c r="I65" i="3"/>
  <c r="G65" i="3"/>
  <c r="F65" i="3"/>
  <c r="G75" i="3"/>
  <c r="F75" i="3"/>
  <c r="E75" i="3"/>
  <c r="N75" i="3"/>
  <c r="O75" i="3"/>
  <c r="J75" i="3"/>
  <c r="H75" i="3"/>
  <c r="I75" i="3"/>
  <c r="M75" i="3"/>
  <c r="L75" i="3"/>
  <c r="K75" i="3"/>
  <c r="G63" i="3"/>
  <c r="F63" i="3"/>
  <c r="E63" i="3"/>
  <c r="N63" i="3"/>
  <c r="O63" i="3"/>
  <c r="J63" i="3"/>
  <c r="H63" i="3"/>
  <c r="M63" i="3"/>
  <c r="L63" i="3"/>
  <c r="K63" i="3"/>
  <c r="I63" i="3"/>
  <c r="E77" i="3"/>
  <c r="O77" i="3"/>
  <c r="N77" i="3"/>
  <c r="M77" i="3"/>
  <c r="L77" i="3"/>
  <c r="H77" i="3"/>
  <c r="I77" i="3"/>
  <c r="G77" i="3"/>
  <c r="F77" i="3"/>
  <c r="J77" i="3"/>
  <c r="K77" i="3"/>
  <c r="O54" i="3"/>
  <c r="N54" i="3"/>
  <c r="M54" i="3"/>
  <c r="K54" i="3"/>
  <c r="L54" i="3"/>
  <c r="G54" i="3"/>
  <c r="J54" i="3"/>
  <c r="I54" i="3"/>
  <c r="E54" i="3"/>
  <c r="H54" i="3"/>
  <c r="F54" i="3"/>
  <c r="O55" i="3"/>
  <c r="N55" i="3"/>
  <c r="M55" i="3"/>
  <c r="J55" i="3"/>
  <c r="L55" i="3"/>
  <c r="K55" i="3"/>
  <c r="F55" i="3"/>
  <c r="I55" i="3"/>
  <c r="H55" i="3"/>
  <c r="G55" i="3"/>
  <c r="E55" i="3"/>
  <c r="G51" i="3"/>
  <c r="F51" i="3"/>
  <c r="E51" i="3"/>
  <c r="N51" i="3"/>
  <c r="O51" i="3"/>
  <c r="J51" i="3"/>
  <c r="K51" i="3"/>
  <c r="L51" i="3"/>
  <c r="I51" i="3"/>
  <c r="H51" i="3"/>
  <c r="M51" i="3"/>
  <c r="O67" i="3"/>
  <c r="N67" i="3"/>
  <c r="M67" i="3"/>
  <c r="J67" i="3"/>
  <c r="L67" i="3"/>
  <c r="K67" i="3"/>
  <c r="F67" i="3"/>
  <c r="H67" i="3"/>
  <c r="I67" i="3"/>
  <c r="G67" i="3"/>
  <c r="E67" i="3"/>
  <c r="D40" i="2" l="1"/>
  <c r="L40" i="2" s="1"/>
  <c r="B40" i="2"/>
  <c r="B79" i="2" s="1"/>
  <c r="D39" i="2"/>
  <c r="B39" i="2"/>
  <c r="B78" i="2" s="1"/>
  <c r="D38" i="2"/>
  <c r="M38" i="2" s="1"/>
  <c r="B38" i="2"/>
  <c r="B77" i="2" s="1"/>
  <c r="D37" i="2"/>
  <c r="I37" i="2" s="1"/>
  <c r="B37" i="2"/>
  <c r="B76" i="2" s="1"/>
  <c r="D36" i="2"/>
  <c r="B36" i="2"/>
  <c r="B75" i="2" s="1"/>
  <c r="D35" i="2"/>
  <c r="O35" i="2" s="1"/>
  <c r="B35" i="2"/>
  <c r="B74" i="2" s="1"/>
  <c r="D34" i="2"/>
  <c r="E34" i="2" s="1"/>
  <c r="B34" i="2"/>
  <c r="B73" i="2" s="1"/>
  <c r="D33" i="2"/>
  <c r="O33" i="2" s="1"/>
  <c r="B33" i="2"/>
  <c r="B72" i="2" s="1"/>
  <c r="D32" i="2"/>
  <c r="E32" i="2" s="1"/>
  <c r="B32" i="2"/>
  <c r="B71" i="2" s="1"/>
  <c r="D31" i="2"/>
  <c r="H31" i="2" s="1"/>
  <c r="B31" i="2"/>
  <c r="B70" i="2" s="1"/>
  <c r="D30" i="2"/>
  <c r="M30" i="2" s="1"/>
  <c r="B30" i="2"/>
  <c r="B69" i="2" s="1"/>
  <c r="D29" i="2"/>
  <c r="L29" i="2" s="1"/>
  <c r="B29" i="2"/>
  <c r="B68" i="2" s="1"/>
  <c r="D28" i="2"/>
  <c r="N28" i="2" s="1"/>
  <c r="B28" i="2"/>
  <c r="B67" i="2" s="1"/>
  <c r="D27" i="2"/>
  <c r="K27" i="2" s="1"/>
  <c r="B27" i="2"/>
  <c r="B66" i="2" s="1"/>
  <c r="D26" i="2"/>
  <c r="G26" i="2" s="1"/>
  <c r="B26" i="2"/>
  <c r="B65" i="2" s="1"/>
  <c r="D25" i="2"/>
  <c r="G25" i="2" s="1"/>
  <c r="B25" i="2"/>
  <c r="B64" i="2" s="1"/>
  <c r="D24" i="2"/>
  <c r="I24" i="2" s="1"/>
  <c r="B24" i="2"/>
  <c r="B63" i="2" s="1"/>
  <c r="D23" i="2"/>
  <c r="G23" i="2" s="1"/>
  <c r="B23" i="2"/>
  <c r="B62" i="2" s="1"/>
  <c r="D22" i="2"/>
  <c r="K22" i="2" s="1"/>
  <c r="B22" i="2"/>
  <c r="B61" i="2" s="1"/>
  <c r="D21" i="2"/>
  <c r="O21" i="2" s="1"/>
  <c r="B21" i="2"/>
  <c r="B60" i="2" s="1"/>
  <c r="D20" i="2"/>
  <c r="O20" i="2" s="1"/>
  <c r="B20" i="2"/>
  <c r="B59" i="2" s="1"/>
  <c r="D19" i="2"/>
  <c r="O19" i="2" s="1"/>
  <c r="B19" i="2"/>
  <c r="B58" i="2" s="1"/>
  <c r="D18" i="2"/>
  <c r="O18" i="2" s="1"/>
  <c r="B18" i="2"/>
  <c r="B57" i="2" s="1"/>
  <c r="D17" i="2"/>
  <c r="M17" i="2" s="1"/>
  <c r="B17" i="2"/>
  <c r="B56" i="2" s="1"/>
  <c r="D16" i="2"/>
  <c r="D55" i="2" s="1"/>
  <c r="B16" i="2"/>
  <c r="B55" i="2" s="1"/>
  <c r="D15" i="2"/>
  <c r="O15" i="2" s="1"/>
  <c r="B15" i="2"/>
  <c r="B54" i="2" s="1"/>
  <c r="D14" i="2"/>
  <c r="O14" i="2" s="1"/>
  <c r="B14" i="2"/>
  <c r="B53" i="2" s="1"/>
  <c r="D13" i="2"/>
  <c r="O13" i="2" s="1"/>
  <c r="B13" i="2"/>
  <c r="B52" i="2" s="1"/>
  <c r="D12" i="2"/>
  <c r="O12" i="2" s="1"/>
  <c r="B12" i="2"/>
  <c r="B51" i="2" s="1"/>
  <c r="D11" i="2"/>
  <c r="O11" i="2" s="1"/>
  <c r="B11" i="2"/>
  <c r="B50" i="2" s="1"/>
  <c r="D10" i="2"/>
  <c r="M10" i="2" s="1"/>
  <c r="B10" i="2"/>
  <c r="B49" i="2" s="1"/>
  <c r="D9" i="2"/>
  <c r="N9" i="2" s="1"/>
  <c r="B9" i="2"/>
  <c r="B48" i="2" s="1"/>
  <c r="B2" i="2"/>
  <c r="N12" i="2" l="1"/>
  <c r="N26" i="2"/>
  <c r="H26" i="2"/>
  <c r="L12" i="2"/>
  <c r="L26" i="2"/>
  <c r="M12" i="2"/>
  <c r="H20" i="2"/>
  <c r="F11" i="2"/>
  <c r="J18" i="2"/>
  <c r="L31" i="2"/>
  <c r="G11" i="2"/>
  <c r="I20" i="2"/>
  <c r="N31" i="2"/>
  <c r="H11" i="2"/>
  <c r="J20" i="2"/>
  <c r="E26" i="2"/>
  <c r="N14" i="2"/>
  <c r="K11" i="2"/>
  <c r="M13" i="2"/>
  <c r="M18" i="2"/>
  <c r="G20" i="2"/>
  <c r="I11" i="2"/>
  <c r="K10" i="2"/>
  <c r="N10" i="2"/>
  <c r="H12" i="2"/>
  <c r="M26" i="2"/>
  <c r="J10" i="2"/>
  <c r="G12" i="2"/>
  <c r="I12" i="2"/>
  <c r="J12" i="2"/>
  <c r="F10" i="2"/>
  <c r="O28" i="2"/>
  <c r="J32" i="2"/>
  <c r="G10" i="2"/>
  <c r="J11" i="2"/>
  <c r="K20" i="2"/>
  <c r="K32" i="2"/>
  <c r="H32" i="2"/>
  <c r="H10" i="2"/>
  <c r="I10" i="2"/>
  <c r="L18" i="2"/>
  <c r="F26" i="2"/>
  <c r="E10" i="2"/>
  <c r="O29" i="2"/>
  <c r="I32" i="2"/>
  <c r="H9" i="2"/>
  <c r="M11" i="2"/>
  <c r="J19" i="2"/>
  <c r="H21" i="2"/>
  <c r="F25" i="2"/>
  <c r="L27" i="2"/>
  <c r="L32" i="2"/>
  <c r="I9" i="2"/>
  <c r="L10" i="2"/>
  <c r="N11" i="2"/>
  <c r="H13" i="2"/>
  <c r="K19" i="2"/>
  <c r="I21" i="2"/>
  <c r="M27" i="2"/>
  <c r="M32" i="2"/>
  <c r="H19" i="2"/>
  <c r="I19" i="2"/>
  <c r="J9" i="2"/>
  <c r="J21" i="2"/>
  <c r="N27" i="2"/>
  <c r="N32" i="2"/>
  <c r="K9" i="2"/>
  <c r="N13" i="2"/>
  <c r="I18" i="2"/>
  <c r="K21" i="2"/>
  <c r="O27" i="2"/>
  <c r="M31" i="2"/>
  <c r="G37" i="2"/>
  <c r="D60" i="2"/>
  <c r="G60" i="2" s="1"/>
  <c r="H37" i="2"/>
  <c r="G21" i="2"/>
  <c r="E11" i="2"/>
  <c r="K18" i="2"/>
  <c r="O31" i="2"/>
  <c r="L33" i="2"/>
  <c r="D67" i="2"/>
  <c r="H67" i="2" s="1"/>
  <c r="M33" i="2"/>
  <c r="D73" i="2"/>
  <c r="I73" i="2" s="1"/>
  <c r="K15" i="2"/>
  <c r="I13" i="2"/>
  <c r="K14" i="2"/>
  <c r="L15" i="2"/>
  <c r="N16" i="2"/>
  <c r="O17" i="2"/>
  <c r="E19" i="2"/>
  <c r="I22" i="2"/>
  <c r="F27" i="2"/>
  <c r="I31" i="2"/>
  <c r="I33" i="2"/>
  <c r="K34" i="2"/>
  <c r="N38" i="2"/>
  <c r="E35" i="2"/>
  <c r="K23" i="2"/>
  <c r="F9" i="2"/>
  <c r="K13" i="2"/>
  <c r="L14" i="2"/>
  <c r="M15" i="2"/>
  <c r="O16" i="2"/>
  <c r="F19" i="2"/>
  <c r="E20" i="2"/>
  <c r="E21" i="2"/>
  <c r="J22" i="2"/>
  <c r="G27" i="2"/>
  <c r="J31" i="2"/>
  <c r="J33" i="2"/>
  <c r="L34" i="2"/>
  <c r="O38" i="2"/>
  <c r="D49" i="2"/>
  <c r="J49" i="2" s="1"/>
  <c r="E15" i="2"/>
  <c r="N17" i="2"/>
  <c r="E9" i="2"/>
  <c r="G9" i="2"/>
  <c r="L13" i="2"/>
  <c r="M14" i="2"/>
  <c r="N15" i="2"/>
  <c r="G19" i="2"/>
  <c r="F20" i="2"/>
  <c r="F21" i="2"/>
  <c r="L22" i="2"/>
  <c r="N29" i="2"/>
  <c r="K31" i="2"/>
  <c r="K33" i="2"/>
  <c r="D59" i="2"/>
  <c r="M59" i="2" s="1"/>
  <c r="D72" i="2"/>
  <c r="O72" i="2" s="1"/>
  <c r="F16" i="2"/>
  <c r="I17" i="2"/>
  <c r="O23" i="2"/>
  <c r="G35" i="2"/>
  <c r="L9" i="2"/>
  <c r="L19" i="2"/>
  <c r="F34" i="2"/>
  <c r="H35" i="2"/>
  <c r="F40" i="2"/>
  <c r="D58" i="2"/>
  <c r="L58" i="2" s="1"/>
  <c r="D70" i="2"/>
  <c r="M70" i="2" s="1"/>
  <c r="E16" i="2"/>
  <c r="F35" i="2"/>
  <c r="E40" i="2"/>
  <c r="E14" i="2"/>
  <c r="F15" i="2"/>
  <c r="J17" i="2"/>
  <c r="F14" i="2"/>
  <c r="G15" i="2"/>
  <c r="K17" i="2"/>
  <c r="N18" i="2"/>
  <c r="M19" i="2"/>
  <c r="L21" i="2"/>
  <c r="E31" i="2"/>
  <c r="E33" i="2"/>
  <c r="G34" i="2"/>
  <c r="I35" i="2"/>
  <c r="E38" i="2"/>
  <c r="M40" i="2"/>
  <c r="N73" i="2"/>
  <c r="J73" i="2"/>
  <c r="K73" i="2"/>
  <c r="E13" i="2"/>
  <c r="J16" i="2"/>
  <c r="L20" i="2"/>
  <c r="E12" i="2"/>
  <c r="F13" i="2"/>
  <c r="G14" i="2"/>
  <c r="I15" i="2"/>
  <c r="K16" i="2"/>
  <c r="L17" i="2"/>
  <c r="N19" i="2"/>
  <c r="M20" i="2"/>
  <c r="M21" i="2"/>
  <c r="O26" i="2"/>
  <c r="L28" i="2"/>
  <c r="F31" i="2"/>
  <c r="F32" i="2"/>
  <c r="F33" i="2"/>
  <c r="H34" i="2"/>
  <c r="J35" i="2"/>
  <c r="F38" i="2"/>
  <c r="O40" i="2"/>
  <c r="D71" i="2"/>
  <c r="K71" i="2" s="1"/>
  <c r="O73" i="2"/>
  <c r="E17" i="2"/>
  <c r="H17" i="2"/>
  <c r="I16" i="2"/>
  <c r="M9" i="2"/>
  <c r="F12" i="2"/>
  <c r="G13" i="2"/>
  <c r="H14" i="2"/>
  <c r="J15" i="2"/>
  <c r="L16" i="2"/>
  <c r="N20" i="2"/>
  <c r="M28" i="2"/>
  <c r="G31" i="2"/>
  <c r="G32" i="2"/>
  <c r="G33" i="2"/>
  <c r="I34" i="2"/>
  <c r="K35" i="2"/>
  <c r="G38" i="2"/>
  <c r="J14" i="2"/>
  <c r="M16" i="2"/>
  <c r="H33" i="2"/>
  <c r="J34" i="2"/>
  <c r="H38" i="2"/>
  <c r="D48" i="2"/>
  <c r="K48" i="2" s="1"/>
  <c r="D79" i="2"/>
  <c r="F79" i="2" s="1"/>
  <c r="O55" i="2"/>
  <c r="N55" i="2"/>
  <c r="M55" i="2"/>
  <c r="L55" i="2"/>
  <c r="K55" i="2"/>
  <c r="F55" i="2"/>
  <c r="H55" i="2"/>
  <c r="G55" i="2"/>
  <c r="E55" i="2"/>
  <c r="J55" i="2"/>
  <c r="I55" i="2"/>
  <c r="D64" i="2"/>
  <c r="L25" i="2"/>
  <c r="K25" i="2"/>
  <c r="J25" i="2"/>
  <c r="N37" i="2"/>
  <c r="M37" i="2"/>
  <c r="D76" i="2"/>
  <c r="L37" i="2"/>
  <c r="K37" i="2"/>
  <c r="J37" i="2"/>
  <c r="E37" i="2"/>
  <c r="E25" i="2"/>
  <c r="F37" i="2"/>
  <c r="D78" i="2"/>
  <c r="L39" i="2"/>
  <c r="K39" i="2"/>
  <c r="J39" i="2"/>
  <c r="I39" i="2"/>
  <c r="H39" i="2"/>
  <c r="O39" i="2"/>
  <c r="I30" i="2"/>
  <c r="E39" i="2"/>
  <c r="E29" i="2"/>
  <c r="J30" i="2"/>
  <c r="O36" i="2"/>
  <c r="N36" i="2"/>
  <c r="M36" i="2"/>
  <c r="D75" i="2"/>
  <c r="L36" i="2"/>
  <c r="K36" i="2"/>
  <c r="F36" i="2"/>
  <c r="O22" i="2"/>
  <c r="N22" i="2"/>
  <c r="M22" i="2"/>
  <c r="D61" i="2"/>
  <c r="F23" i="2"/>
  <c r="H24" i="2"/>
  <c r="M25" i="2"/>
  <c r="I28" i="2"/>
  <c r="H28" i="2"/>
  <c r="G28" i="2"/>
  <c r="I29" i="2"/>
  <c r="K30" i="2"/>
  <c r="E36" i="2"/>
  <c r="O9" i="2"/>
  <c r="O10" i="2"/>
  <c r="F18" i="2"/>
  <c r="E18" i="2"/>
  <c r="D57" i="2"/>
  <c r="E22" i="2"/>
  <c r="N25" i="2"/>
  <c r="E28" i="2"/>
  <c r="J29" i="2"/>
  <c r="L30" i="2"/>
  <c r="G36" i="2"/>
  <c r="M39" i="2"/>
  <c r="M24" i="2"/>
  <c r="D63" i="2"/>
  <c r="L24" i="2"/>
  <c r="K24" i="2"/>
  <c r="N60" i="2"/>
  <c r="N23" i="2"/>
  <c r="M23" i="2"/>
  <c r="D62" i="2"/>
  <c r="L23" i="2"/>
  <c r="G24" i="2"/>
  <c r="G17" i="2"/>
  <c r="F17" i="2"/>
  <c r="G18" i="2"/>
  <c r="F22" i="2"/>
  <c r="H23" i="2"/>
  <c r="J24" i="2"/>
  <c r="O25" i="2"/>
  <c r="D66" i="2"/>
  <c r="J27" i="2"/>
  <c r="I27" i="2"/>
  <c r="H27" i="2"/>
  <c r="F28" i="2"/>
  <c r="K29" i="2"/>
  <c r="H36" i="2"/>
  <c r="N39" i="2"/>
  <c r="D56" i="2"/>
  <c r="G30" i="2"/>
  <c r="F30" i="2"/>
  <c r="E30" i="2"/>
  <c r="D69" i="2"/>
  <c r="H30" i="2"/>
  <c r="F24" i="2"/>
  <c r="H25" i="2"/>
  <c r="E23" i="2"/>
  <c r="I25" i="2"/>
  <c r="F39" i="2"/>
  <c r="G39" i="2"/>
  <c r="D50" i="2"/>
  <c r="L11" i="2"/>
  <c r="D51" i="2"/>
  <c r="K12" i="2"/>
  <c r="D52" i="2"/>
  <c r="J13" i="2"/>
  <c r="D53" i="2"/>
  <c r="I14" i="2"/>
  <c r="D54" i="2"/>
  <c r="H15" i="2"/>
  <c r="H16" i="2"/>
  <c r="G16" i="2"/>
  <c r="H18" i="2"/>
  <c r="G22" i="2"/>
  <c r="I23" i="2"/>
  <c r="N24" i="2"/>
  <c r="E27" i="2"/>
  <c r="J28" i="2"/>
  <c r="N30" i="2"/>
  <c r="I36" i="2"/>
  <c r="E24" i="2"/>
  <c r="H29" i="2"/>
  <c r="G29" i="2"/>
  <c r="F29" i="2"/>
  <c r="O37" i="2"/>
  <c r="D68" i="2"/>
  <c r="H22" i="2"/>
  <c r="J23" i="2"/>
  <c r="O24" i="2"/>
  <c r="D65" i="2"/>
  <c r="K26" i="2"/>
  <c r="J26" i="2"/>
  <c r="I26" i="2"/>
  <c r="K28" i="2"/>
  <c r="M29" i="2"/>
  <c r="O30" i="2"/>
  <c r="J36" i="2"/>
  <c r="K40" i="2"/>
  <c r="J40" i="2"/>
  <c r="I40" i="2"/>
  <c r="H40" i="2"/>
  <c r="G40" i="2"/>
  <c r="N40" i="2"/>
  <c r="L73" i="2"/>
  <c r="N21" i="2"/>
  <c r="O32" i="2"/>
  <c r="N33" i="2"/>
  <c r="M34" i="2"/>
  <c r="L35" i="2"/>
  <c r="I38" i="2"/>
  <c r="E73" i="2"/>
  <c r="D74" i="2"/>
  <c r="N34" i="2"/>
  <c r="M35" i="2"/>
  <c r="J38" i="2"/>
  <c r="F73" i="2"/>
  <c r="O34" i="2"/>
  <c r="N35" i="2"/>
  <c r="K38" i="2"/>
  <c r="G73" i="2"/>
  <c r="L38" i="2"/>
  <c r="H73" i="2"/>
  <c r="D77" i="2"/>
  <c r="F67" i="2" l="1"/>
  <c r="N72" i="2"/>
  <c r="M72" i="2"/>
  <c r="K72" i="2"/>
  <c r="L72" i="2"/>
  <c r="E72" i="2"/>
  <c r="F72" i="2"/>
  <c r="O59" i="2"/>
  <c r="J59" i="2"/>
  <c r="H72" i="2"/>
  <c r="M67" i="2"/>
  <c r="I72" i="2"/>
  <c r="K67" i="2"/>
  <c r="G72" i="2"/>
  <c r="L67" i="2"/>
  <c r="G67" i="2"/>
  <c r="I67" i="2"/>
  <c r="O67" i="2"/>
  <c r="E67" i="2"/>
  <c r="J67" i="2"/>
  <c r="N67" i="2"/>
  <c r="J72" i="2"/>
  <c r="L60" i="2"/>
  <c r="I79" i="2"/>
  <c r="O58" i="2"/>
  <c r="O79" i="2"/>
  <c r="M73" i="2"/>
  <c r="N79" i="2"/>
  <c r="M79" i="2"/>
  <c r="O48" i="2"/>
  <c r="H60" i="2"/>
  <c r="I60" i="2"/>
  <c r="M48" i="2"/>
  <c r="F71" i="2"/>
  <c r="N48" i="2"/>
  <c r="E48" i="2"/>
  <c r="J60" i="2"/>
  <c r="F48" i="2"/>
  <c r="O60" i="2"/>
  <c r="H48" i="2"/>
  <c r="H71" i="2"/>
  <c r="I48" i="2"/>
  <c r="K60" i="2"/>
  <c r="M60" i="2"/>
  <c r="N71" i="2"/>
  <c r="G71" i="2"/>
  <c r="I71" i="2"/>
  <c r="E60" i="2"/>
  <c r="G48" i="2"/>
  <c r="J48" i="2"/>
  <c r="J71" i="2"/>
  <c r="L48" i="2"/>
  <c r="F60" i="2"/>
  <c r="J79" i="2"/>
  <c r="I49" i="2"/>
  <c r="H59" i="2"/>
  <c r="K79" i="2"/>
  <c r="O70" i="2"/>
  <c r="H70" i="2"/>
  <c r="G59" i="2"/>
  <c r="H79" i="2"/>
  <c r="I59" i="2"/>
  <c r="L79" i="2"/>
  <c r="F59" i="2"/>
  <c r="G70" i="2"/>
  <c r="N49" i="2"/>
  <c r="M49" i="2"/>
  <c r="K49" i="2"/>
  <c r="J58" i="2"/>
  <c r="I70" i="2"/>
  <c r="F70" i="2"/>
  <c r="L49" i="2"/>
  <c r="M71" i="2"/>
  <c r="L71" i="2"/>
  <c r="E71" i="2"/>
  <c r="O71" i="2"/>
  <c r="H58" i="2"/>
  <c r="K58" i="2"/>
  <c r="E59" i="2"/>
  <c r="J70" i="2"/>
  <c r="E79" i="2"/>
  <c r="E49" i="2"/>
  <c r="G79" i="2"/>
  <c r="K70" i="2"/>
  <c r="F49" i="2"/>
  <c r="E70" i="2"/>
  <c r="L70" i="2"/>
  <c r="L59" i="2"/>
  <c r="O49" i="2"/>
  <c r="G49" i="2"/>
  <c r="K59" i="2"/>
  <c r="M58" i="2"/>
  <c r="G58" i="2"/>
  <c r="F58" i="2"/>
  <c r="E58" i="2"/>
  <c r="N58" i="2"/>
  <c r="I58" i="2"/>
  <c r="N59" i="2"/>
  <c r="N70" i="2"/>
  <c r="H49" i="2"/>
  <c r="H74" i="2"/>
  <c r="G74" i="2"/>
  <c r="F74" i="2"/>
  <c r="E74" i="2"/>
  <c r="O74" i="2"/>
  <c r="K74" i="2"/>
  <c r="N74" i="2"/>
  <c r="J74" i="2"/>
  <c r="I74" i="2"/>
  <c r="M74" i="2"/>
  <c r="L74" i="2"/>
  <c r="H50" i="2"/>
  <c r="G50" i="2"/>
  <c r="F50" i="2"/>
  <c r="E50" i="2"/>
  <c r="K50" i="2"/>
  <c r="M50" i="2"/>
  <c r="N50" i="2"/>
  <c r="L50" i="2"/>
  <c r="J50" i="2"/>
  <c r="I50" i="2"/>
  <c r="O50" i="2"/>
  <c r="G63" i="2"/>
  <c r="F63" i="2"/>
  <c r="E63" i="2"/>
  <c r="O63" i="2"/>
  <c r="N63" i="2"/>
  <c r="J63" i="2"/>
  <c r="H63" i="2"/>
  <c r="I63" i="2"/>
  <c r="M63" i="2"/>
  <c r="L63" i="2"/>
  <c r="K63" i="2"/>
  <c r="M57" i="2"/>
  <c r="L57" i="2"/>
  <c r="K57" i="2"/>
  <c r="J57" i="2"/>
  <c r="I57" i="2"/>
  <c r="E57" i="2"/>
  <c r="G57" i="2"/>
  <c r="O57" i="2"/>
  <c r="N57" i="2"/>
  <c r="H57" i="2"/>
  <c r="F57" i="2"/>
  <c r="O66" i="2"/>
  <c r="N66" i="2"/>
  <c r="M66" i="2"/>
  <c r="L66" i="2"/>
  <c r="K66" i="2"/>
  <c r="G66" i="2"/>
  <c r="J66" i="2"/>
  <c r="I66" i="2"/>
  <c r="H66" i="2"/>
  <c r="F66" i="2"/>
  <c r="E66" i="2"/>
  <c r="M69" i="2"/>
  <c r="L69" i="2"/>
  <c r="K69" i="2"/>
  <c r="J69" i="2"/>
  <c r="I69" i="2"/>
  <c r="H69" i="2"/>
  <c r="O69" i="2"/>
  <c r="E69" i="2"/>
  <c r="N69" i="2"/>
  <c r="G69" i="2"/>
  <c r="F69" i="2"/>
  <c r="N56" i="2"/>
  <c r="M56" i="2"/>
  <c r="L56" i="2"/>
  <c r="K56" i="2"/>
  <c r="J56" i="2"/>
  <c r="E56" i="2"/>
  <c r="G56" i="2"/>
  <c r="F56" i="2"/>
  <c r="H56" i="2"/>
  <c r="O56" i="2"/>
  <c r="I56" i="2"/>
  <c r="N68" i="2"/>
  <c r="M68" i="2"/>
  <c r="L68" i="2"/>
  <c r="K68" i="2"/>
  <c r="J68" i="2"/>
  <c r="I68" i="2"/>
  <c r="E68" i="2"/>
  <c r="O68" i="2"/>
  <c r="H68" i="2"/>
  <c r="G68" i="2"/>
  <c r="F68" i="2"/>
  <c r="E77" i="2"/>
  <c r="O77" i="2"/>
  <c r="N77" i="2"/>
  <c r="M77" i="2"/>
  <c r="L77" i="2"/>
  <c r="H77" i="2"/>
  <c r="I77" i="2"/>
  <c r="G77" i="2"/>
  <c r="F77" i="2"/>
  <c r="K77" i="2"/>
  <c r="J77" i="2"/>
  <c r="F52" i="2"/>
  <c r="E52" i="2"/>
  <c r="O52" i="2"/>
  <c r="N52" i="2"/>
  <c r="I52" i="2"/>
  <c r="K52" i="2"/>
  <c r="J52" i="2"/>
  <c r="H52" i="2"/>
  <c r="G52" i="2"/>
  <c r="M52" i="2"/>
  <c r="L52" i="2"/>
  <c r="G75" i="2"/>
  <c r="F75" i="2"/>
  <c r="E75" i="2"/>
  <c r="O75" i="2"/>
  <c r="N75" i="2"/>
  <c r="J75" i="2"/>
  <c r="H75" i="2"/>
  <c r="M75" i="2"/>
  <c r="L75" i="2"/>
  <c r="K75" i="2"/>
  <c r="I75" i="2"/>
  <c r="O78" i="2"/>
  <c r="N78" i="2"/>
  <c r="M78" i="2"/>
  <c r="L78" i="2"/>
  <c r="K78" i="2"/>
  <c r="G78" i="2"/>
  <c r="J78" i="2"/>
  <c r="H78" i="2"/>
  <c r="I78" i="2"/>
  <c r="F78" i="2"/>
  <c r="E78" i="2"/>
  <c r="E53" i="2"/>
  <c r="O53" i="2"/>
  <c r="N53" i="2"/>
  <c r="M53" i="2"/>
  <c r="H53" i="2"/>
  <c r="K53" i="2"/>
  <c r="I53" i="2"/>
  <c r="L53" i="2"/>
  <c r="J53" i="2"/>
  <c r="G53" i="2"/>
  <c r="F53" i="2"/>
  <c r="H62" i="2"/>
  <c r="G62" i="2"/>
  <c r="F62" i="2"/>
  <c r="E62" i="2"/>
  <c r="O62" i="2"/>
  <c r="K62" i="2"/>
  <c r="I62" i="2"/>
  <c r="N62" i="2"/>
  <c r="M62" i="2"/>
  <c r="L62" i="2"/>
  <c r="J62" i="2"/>
  <c r="E65" i="2"/>
  <c r="O65" i="2"/>
  <c r="N65" i="2"/>
  <c r="M65" i="2"/>
  <c r="L65" i="2"/>
  <c r="H65" i="2"/>
  <c r="J65" i="2"/>
  <c r="K65" i="2"/>
  <c r="G65" i="2"/>
  <c r="I65" i="2"/>
  <c r="F65" i="2"/>
  <c r="G51" i="2"/>
  <c r="F51" i="2"/>
  <c r="E51" i="2"/>
  <c r="O51" i="2"/>
  <c r="J51" i="2"/>
  <c r="N51" i="2"/>
  <c r="M51" i="2"/>
  <c r="I51" i="2"/>
  <c r="L51" i="2"/>
  <c r="K51" i="2"/>
  <c r="H51" i="2"/>
  <c r="O54" i="2"/>
  <c r="N54" i="2"/>
  <c r="M54" i="2"/>
  <c r="L54" i="2"/>
  <c r="G54" i="2"/>
  <c r="I54" i="2"/>
  <c r="J54" i="2"/>
  <c r="H54" i="2"/>
  <c r="F54" i="2"/>
  <c r="E54" i="2"/>
  <c r="K54" i="2"/>
  <c r="F64" i="2"/>
  <c r="E64" i="2"/>
  <c r="O64" i="2"/>
  <c r="N64" i="2"/>
  <c r="M64" i="2"/>
  <c r="I64" i="2"/>
  <c r="J64" i="2"/>
  <c r="H64" i="2"/>
  <c r="G64" i="2"/>
  <c r="K64" i="2"/>
  <c r="L64" i="2"/>
  <c r="I61" i="2"/>
  <c r="H61" i="2"/>
  <c r="G61" i="2"/>
  <c r="F61" i="2"/>
  <c r="E61" i="2"/>
  <c r="L61" i="2"/>
  <c r="J61" i="2"/>
  <c r="O61" i="2"/>
  <c r="K61" i="2"/>
  <c r="N61" i="2"/>
  <c r="M61" i="2"/>
  <c r="F76" i="2"/>
  <c r="E76" i="2"/>
  <c r="O76" i="2"/>
  <c r="N76" i="2"/>
  <c r="M76" i="2"/>
  <c r="I76" i="2"/>
  <c r="G76" i="2"/>
  <c r="K76" i="2"/>
  <c r="H76" i="2"/>
  <c r="L76" i="2"/>
  <c r="J76" i="2"/>
  <c r="D40" i="1" l="1"/>
  <c r="K40" i="1" s="1"/>
  <c r="B40" i="1"/>
  <c r="B79" i="1" s="1"/>
  <c r="D39" i="1"/>
  <c r="D78" i="1" s="1"/>
  <c r="B39" i="1"/>
  <c r="B78" i="1" s="1"/>
  <c r="D38" i="1"/>
  <c r="M38" i="1" s="1"/>
  <c r="B38" i="1"/>
  <c r="B77" i="1" s="1"/>
  <c r="D37" i="1"/>
  <c r="N37" i="1" s="1"/>
  <c r="B37" i="1"/>
  <c r="B76" i="1" s="1"/>
  <c r="D36" i="1"/>
  <c r="O36" i="1" s="1"/>
  <c r="B36" i="1"/>
  <c r="B75" i="1" s="1"/>
  <c r="D35" i="1"/>
  <c r="O35" i="1" s="1"/>
  <c r="B35" i="1"/>
  <c r="B74" i="1" s="1"/>
  <c r="D34" i="1"/>
  <c r="E34" i="1" s="1"/>
  <c r="B34" i="1"/>
  <c r="B73" i="1" s="1"/>
  <c r="D33" i="1"/>
  <c r="O33" i="1" s="1"/>
  <c r="B33" i="1"/>
  <c r="B72" i="1" s="1"/>
  <c r="L32" i="1"/>
  <c r="D32" i="1"/>
  <c r="E32" i="1" s="1"/>
  <c r="B32" i="1"/>
  <c r="B71" i="1" s="1"/>
  <c r="D31" i="1"/>
  <c r="F31" i="1" s="1"/>
  <c r="B31" i="1"/>
  <c r="B70" i="1" s="1"/>
  <c r="D30" i="1"/>
  <c r="I30" i="1" s="1"/>
  <c r="B30" i="1"/>
  <c r="B69" i="1" s="1"/>
  <c r="D29" i="1"/>
  <c r="J29" i="1" s="1"/>
  <c r="B29" i="1"/>
  <c r="B68" i="1" s="1"/>
  <c r="D28" i="1"/>
  <c r="K28" i="1" s="1"/>
  <c r="B28" i="1"/>
  <c r="B67" i="1" s="1"/>
  <c r="D27" i="1"/>
  <c r="D66" i="1" s="1"/>
  <c r="B27" i="1"/>
  <c r="B66" i="1" s="1"/>
  <c r="D26" i="1"/>
  <c r="M26" i="1" s="1"/>
  <c r="B26" i="1"/>
  <c r="B65" i="1" s="1"/>
  <c r="D25" i="1"/>
  <c r="N25" i="1" s="1"/>
  <c r="B25" i="1"/>
  <c r="B64" i="1" s="1"/>
  <c r="D24" i="1"/>
  <c r="O24" i="1" s="1"/>
  <c r="B24" i="1"/>
  <c r="B63" i="1" s="1"/>
  <c r="D23" i="1"/>
  <c r="D62" i="1" s="1"/>
  <c r="B23" i="1"/>
  <c r="B62" i="1" s="1"/>
  <c r="D22" i="1"/>
  <c r="E22" i="1" s="1"/>
  <c r="B22" i="1"/>
  <c r="B61" i="1" s="1"/>
  <c r="D21" i="1"/>
  <c r="F21" i="1" s="1"/>
  <c r="B21" i="1"/>
  <c r="B60" i="1" s="1"/>
  <c r="D20" i="1"/>
  <c r="G20" i="1" s="1"/>
  <c r="B20" i="1"/>
  <c r="B59" i="1" s="1"/>
  <c r="D19" i="1"/>
  <c r="L19" i="1" s="1"/>
  <c r="B19" i="1"/>
  <c r="B58" i="1" s="1"/>
  <c r="D18" i="1"/>
  <c r="I18" i="1" s="1"/>
  <c r="B18" i="1"/>
  <c r="B57" i="1" s="1"/>
  <c r="D17" i="1"/>
  <c r="J17" i="1" s="1"/>
  <c r="B17" i="1"/>
  <c r="B56" i="1" s="1"/>
  <c r="D16" i="1"/>
  <c r="K16" i="1" s="1"/>
  <c r="B16" i="1"/>
  <c r="B55" i="1" s="1"/>
  <c r="D15" i="1"/>
  <c r="D54" i="1" s="1"/>
  <c r="B15" i="1"/>
  <c r="B54" i="1" s="1"/>
  <c r="D14" i="1"/>
  <c r="M14" i="1" s="1"/>
  <c r="B14" i="1"/>
  <c r="B53" i="1" s="1"/>
  <c r="D13" i="1"/>
  <c r="N13" i="1" s="1"/>
  <c r="B13" i="1"/>
  <c r="B52" i="1" s="1"/>
  <c r="D12" i="1"/>
  <c r="O12" i="1" s="1"/>
  <c r="B12" i="1"/>
  <c r="B51" i="1" s="1"/>
  <c r="D11" i="1"/>
  <c r="D50" i="1" s="1"/>
  <c r="B11" i="1"/>
  <c r="B50" i="1" s="1"/>
  <c r="D10" i="1"/>
  <c r="E10" i="1" s="1"/>
  <c r="B10" i="1"/>
  <c r="B49" i="1" s="1"/>
  <c r="D9" i="1"/>
  <c r="F9" i="1" s="1"/>
  <c r="B9" i="1"/>
  <c r="B48" i="1" s="1"/>
  <c r="B2" i="1"/>
  <c r="I25" i="1" l="1"/>
  <c r="O19" i="1"/>
  <c r="H25" i="1"/>
  <c r="O25" i="1"/>
  <c r="I27" i="1"/>
  <c r="K22" i="1"/>
  <c r="N31" i="1"/>
  <c r="L22" i="1"/>
  <c r="E25" i="1"/>
  <c r="O31" i="1"/>
  <c r="N22" i="1"/>
  <c r="G25" i="1"/>
  <c r="O22" i="1"/>
  <c r="H38" i="1"/>
  <c r="N38" i="1"/>
  <c r="O21" i="1"/>
  <c r="O23" i="1"/>
  <c r="H31" i="1"/>
  <c r="O38" i="1"/>
  <c r="N23" i="1"/>
  <c r="G31" i="1"/>
  <c r="K31" i="1"/>
  <c r="G38" i="1"/>
  <c r="H23" i="1"/>
  <c r="L31" i="1"/>
  <c r="G22" i="1"/>
  <c r="M31" i="1"/>
  <c r="K19" i="1"/>
  <c r="M19" i="1"/>
  <c r="K23" i="1"/>
  <c r="M27" i="1"/>
  <c r="M32" i="1"/>
  <c r="N19" i="1"/>
  <c r="M23" i="1"/>
  <c r="N27" i="1"/>
  <c r="I31" i="1"/>
  <c r="N32" i="1"/>
  <c r="G33" i="1"/>
  <c r="E39" i="1"/>
  <c r="H33" i="1"/>
  <c r="J36" i="1"/>
  <c r="G19" i="1"/>
  <c r="J21" i="1"/>
  <c r="I24" i="1"/>
  <c r="I33" i="1"/>
  <c r="F24" i="1"/>
  <c r="G26" i="1"/>
  <c r="K21" i="1"/>
  <c r="K33" i="1"/>
  <c r="D70" i="1"/>
  <c r="L70" i="1" s="1"/>
  <c r="I36" i="1"/>
  <c r="I19" i="1"/>
  <c r="L21" i="1"/>
  <c r="E23" i="1"/>
  <c r="F27" i="1"/>
  <c r="G32" i="1"/>
  <c r="L33" i="1"/>
  <c r="E33" i="1"/>
  <c r="E19" i="1"/>
  <c r="F19" i="1"/>
  <c r="H19" i="1"/>
  <c r="J24" i="1"/>
  <c r="J19" i="1"/>
  <c r="M21" i="1"/>
  <c r="G23" i="1"/>
  <c r="G27" i="1"/>
  <c r="E31" i="1"/>
  <c r="K32" i="1"/>
  <c r="M33" i="1"/>
  <c r="D71" i="1"/>
  <c r="K71" i="1" s="1"/>
  <c r="M17" i="1"/>
  <c r="G9" i="1"/>
  <c r="J12" i="1"/>
  <c r="L10" i="1"/>
  <c r="M11" i="1"/>
  <c r="G13" i="1"/>
  <c r="M15" i="1"/>
  <c r="N18" i="1"/>
  <c r="L9" i="1"/>
  <c r="N15" i="1"/>
  <c r="H32" i="1"/>
  <c r="J34" i="1"/>
  <c r="D58" i="1"/>
  <c r="K58" i="1" s="1"/>
  <c r="F10" i="1"/>
  <c r="H12" i="1"/>
  <c r="I20" i="1"/>
  <c r="J20" i="1"/>
  <c r="O30" i="1"/>
  <c r="I34" i="1"/>
  <c r="N10" i="1"/>
  <c r="G21" i="1"/>
  <c r="H22" i="1"/>
  <c r="H21" i="1"/>
  <c r="I22" i="1"/>
  <c r="I23" i="1"/>
  <c r="O29" i="1"/>
  <c r="K34" i="1"/>
  <c r="E38" i="1"/>
  <c r="L30" i="1"/>
  <c r="N30" i="1"/>
  <c r="G10" i="1"/>
  <c r="I12" i="1"/>
  <c r="J10" i="1"/>
  <c r="N11" i="1"/>
  <c r="H13" i="1"/>
  <c r="O18" i="1"/>
  <c r="M9" i="1"/>
  <c r="O10" i="1"/>
  <c r="O11" i="1"/>
  <c r="I13" i="1"/>
  <c r="O15" i="1"/>
  <c r="I32" i="1"/>
  <c r="O9" i="1"/>
  <c r="O13" i="1"/>
  <c r="I21" i="1"/>
  <c r="J22" i="1"/>
  <c r="J23" i="1"/>
  <c r="E27" i="1"/>
  <c r="J31" i="1"/>
  <c r="J32" i="1"/>
  <c r="J33" i="1"/>
  <c r="L34" i="1"/>
  <c r="H36" i="1"/>
  <c r="F38" i="1"/>
  <c r="E35" i="1"/>
  <c r="G35" i="1"/>
  <c r="G37" i="1"/>
  <c r="F11" i="1"/>
  <c r="G11" i="1"/>
  <c r="H10" i="1"/>
  <c r="H9" i="1"/>
  <c r="I10" i="1"/>
  <c r="I11" i="1"/>
  <c r="E15" i="1"/>
  <c r="M20" i="1"/>
  <c r="O27" i="1"/>
  <c r="F34" i="1"/>
  <c r="H35" i="1"/>
  <c r="H37" i="1"/>
  <c r="D72" i="1"/>
  <c r="H72" i="1" s="1"/>
  <c r="E11" i="1"/>
  <c r="H11" i="1"/>
  <c r="O17" i="1"/>
  <c r="L20" i="1"/>
  <c r="N20" i="1"/>
  <c r="G34" i="1"/>
  <c r="I35" i="1"/>
  <c r="I37" i="1"/>
  <c r="H20" i="1"/>
  <c r="F14" i="1"/>
  <c r="J11" i="1"/>
  <c r="F15" i="1"/>
  <c r="J9" i="1"/>
  <c r="K10" i="1"/>
  <c r="K11" i="1"/>
  <c r="E13" i="1"/>
  <c r="G15" i="1"/>
  <c r="L18" i="1"/>
  <c r="F22" i="1"/>
  <c r="F23" i="1"/>
  <c r="H24" i="1"/>
  <c r="F26" i="1"/>
  <c r="F32" i="1"/>
  <c r="F33" i="1"/>
  <c r="H34" i="1"/>
  <c r="J35" i="1"/>
  <c r="O37" i="1"/>
  <c r="F12" i="1"/>
  <c r="F35" i="1"/>
  <c r="I9" i="1"/>
  <c r="K9" i="1"/>
  <c r="K35" i="1"/>
  <c r="O66" i="1"/>
  <c r="N66" i="1"/>
  <c r="M66" i="1"/>
  <c r="L66" i="1"/>
  <c r="K66" i="1"/>
  <c r="J66" i="1"/>
  <c r="I66" i="1"/>
  <c r="H66" i="1"/>
  <c r="G66" i="1"/>
  <c r="F66" i="1"/>
  <c r="E66" i="1"/>
  <c r="O54" i="1"/>
  <c r="N54" i="1"/>
  <c r="M54" i="1"/>
  <c r="L54" i="1"/>
  <c r="K54" i="1"/>
  <c r="J54" i="1"/>
  <c r="I54" i="1"/>
  <c r="H54" i="1"/>
  <c r="G54" i="1"/>
  <c r="F54" i="1"/>
  <c r="E54" i="1"/>
  <c r="H62" i="1"/>
  <c r="G62" i="1"/>
  <c r="F62" i="1"/>
  <c r="E62" i="1"/>
  <c r="O62" i="1"/>
  <c r="N62" i="1"/>
  <c r="M62" i="1"/>
  <c r="L62" i="1"/>
  <c r="K62" i="1"/>
  <c r="J62" i="1"/>
  <c r="I62" i="1"/>
  <c r="H50" i="1"/>
  <c r="G50" i="1"/>
  <c r="F50" i="1"/>
  <c r="E50" i="1"/>
  <c r="O50" i="1"/>
  <c r="N50" i="1"/>
  <c r="M50" i="1"/>
  <c r="L50" i="1"/>
  <c r="K50" i="1"/>
  <c r="J50" i="1"/>
  <c r="I50" i="1"/>
  <c r="O78" i="1"/>
  <c r="N78" i="1"/>
  <c r="M78" i="1"/>
  <c r="L78" i="1"/>
  <c r="K78" i="1"/>
  <c r="J78" i="1"/>
  <c r="I78" i="1"/>
  <c r="H78" i="1"/>
  <c r="G78" i="1"/>
  <c r="F78" i="1"/>
  <c r="E78" i="1"/>
  <c r="E16" i="1"/>
  <c r="F16" i="1"/>
  <c r="L16" i="1"/>
  <c r="K17" i="1"/>
  <c r="J18" i="1"/>
  <c r="N26" i="1"/>
  <c r="L28" i="1"/>
  <c r="K29" i="1"/>
  <c r="J30" i="1"/>
  <c r="M39" i="1"/>
  <c r="L40" i="1"/>
  <c r="D55" i="1"/>
  <c r="D67" i="1"/>
  <c r="M70" i="1"/>
  <c r="D79" i="1"/>
  <c r="E17" i="1"/>
  <c r="N14" i="1"/>
  <c r="E12" i="1"/>
  <c r="O14" i="1"/>
  <c r="M16" i="1"/>
  <c r="L17" i="1"/>
  <c r="K18" i="1"/>
  <c r="E24" i="1"/>
  <c r="O26" i="1"/>
  <c r="M28" i="1"/>
  <c r="L29" i="1"/>
  <c r="K30" i="1"/>
  <c r="E36" i="1"/>
  <c r="N39" i="1"/>
  <c r="M40" i="1"/>
  <c r="D56" i="1"/>
  <c r="D68" i="1"/>
  <c r="L72" i="1"/>
  <c r="F36" i="1"/>
  <c r="E37" i="1"/>
  <c r="O39" i="1"/>
  <c r="N40" i="1"/>
  <c r="D57" i="1"/>
  <c r="D69" i="1"/>
  <c r="N16" i="1"/>
  <c r="N28" i="1"/>
  <c r="M29" i="1"/>
  <c r="G12" i="1"/>
  <c r="F13" i="1"/>
  <c r="E14" i="1"/>
  <c r="O16" i="1"/>
  <c r="N17" i="1"/>
  <c r="M18" i="1"/>
  <c r="K20" i="1"/>
  <c r="G24" i="1"/>
  <c r="F25" i="1"/>
  <c r="E26" i="1"/>
  <c r="O28" i="1"/>
  <c r="N29" i="1"/>
  <c r="M30" i="1"/>
  <c r="G36" i="1"/>
  <c r="F37" i="1"/>
  <c r="O40" i="1"/>
  <c r="D59" i="1"/>
  <c r="F39" i="1"/>
  <c r="E40" i="1"/>
  <c r="D48" i="1"/>
  <c r="D60" i="1"/>
  <c r="G39" i="1"/>
  <c r="F40" i="1"/>
  <c r="D49" i="1"/>
  <c r="D61" i="1"/>
  <c r="D73" i="1"/>
  <c r="N9" i="1"/>
  <c r="M10" i="1"/>
  <c r="L11" i="1"/>
  <c r="K12" i="1"/>
  <c r="J13" i="1"/>
  <c r="I14" i="1"/>
  <c r="H15" i="1"/>
  <c r="G16" i="1"/>
  <c r="F17" i="1"/>
  <c r="E18" i="1"/>
  <c r="O20" i="1"/>
  <c r="N21" i="1"/>
  <c r="M22" i="1"/>
  <c r="L23" i="1"/>
  <c r="K24" i="1"/>
  <c r="J25" i="1"/>
  <c r="I26" i="1"/>
  <c r="H27" i="1"/>
  <c r="G28" i="1"/>
  <c r="F29" i="1"/>
  <c r="E30" i="1"/>
  <c r="O32" i="1"/>
  <c r="N33" i="1"/>
  <c r="M34" i="1"/>
  <c r="L35" i="1"/>
  <c r="K36" i="1"/>
  <c r="J37" i="1"/>
  <c r="I38" i="1"/>
  <c r="H39" i="1"/>
  <c r="G40" i="1"/>
  <c r="F72" i="1"/>
  <c r="D74" i="1"/>
  <c r="N34" i="1"/>
  <c r="M35" i="1"/>
  <c r="L36" i="1"/>
  <c r="K37" i="1"/>
  <c r="J38" i="1"/>
  <c r="I39" i="1"/>
  <c r="H40" i="1"/>
  <c r="D51" i="1"/>
  <c r="D63" i="1"/>
  <c r="D75" i="1"/>
  <c r="O34" i="1"/>
  <c r="N35" i="1"/>
  <c r="M36" i="1"/>
  <c r="L37" i="1"/>
  <c r="K38" i="1"/>
  <c r="J39" i="1"/>
  <c r="I40" i="1"/>
  <c r="D52" i="1"/>
  <c r="D64" i="1"/>
  <c r="D76" i="1"/>
  <c r="G14" i="1"/>
  <c r="E28" i="1"/>
  <c r="F28" i="1"/>
  <c r="E29" i="1"/>
  <c r="K13" i="1"/>
  <c r="I15" i="1"/>
  <c r="G17" i="1"/>
  <c r="L24" i="1"/>
  <c r="K25" i="1"/>
  <c r="J26" i="1"/>
  <c r="H28" i="1"/>
  <c r="F30" i="1"/>
  <c r="L25" i="1"/>
  <c r="J27" i="1"/>
  <c r="H29" i="1"/>
  <c r="N12" i="1"/>
  <c r="M13" i="1"/>
  <c r="L14" i="1"/>
  <c r="K15" i="1"/>
  <c r="J16" i="1"/>
  <c r="I17" i="1"/>
  <c r="H18" i="1"/>
  <c r="F20" i="1"/>
  <c r="N24" i="1"/>
  <c r="M25" i="1"/>
  <c r="L26" i="1"/>
  <c r="K27" i="1"/>
  <c r="J28" i="1"/>
  <c r="I29" i="1"/>
  <c r="H30" i="1"/>
  <c r="N36" i="1"/>
  <c r="M37" i="1"/>
  <c r="L38" i="1"/>
  <c r="K39" i="1"/>
  <c r="J40" i="1"/>
  <c r="D53" i="1"/>
  <c r="D65" i="1"/>
  <c r="I72" i="1"/>
  <c r="D77" i="1"/>
  <c r="H14" i="1"/>
  <c r="H26" i="1"/>
  <c r="L12" i="1"/>
  <c r="J14" i="1"/>
  <c r="H16" i="1"/>
  <c r="F18" i="1"/>
  <c r="G29" i="1"/>
  <c r="M12" i="1"/>
  <c r="L13" i="1"/>
  <c r="K14" i="1"/>
  <c r="J15" i="1"/>
  <c r="I16" i="1"/>
  <c r="H17" i="1"/>
  <c r="G18" i="1"/>
  <c r="E20" i="1"/>
  <c r="M24" i="1"/>
  <c r="K26" i="1"/>
  <c r="I28" i="1"/>
  <c r="G30" i="1"/>
  <c r="E9" i="1"/>
  <c r="E21" i="1"/>
  <c r="L15" i="1"/>
  <c r="L27" i="1"/>
  <c r="L39" i="1"/>
  <c r="F71" i="1" l="1"/>
  <c r="N71" i="1"/>
  <c r="G71" i="1"/>
  <c r="I71" i="1"/>
  <c r="G70" i="1"/>
  <c r="O70" i="1"/>
  <c r="H70" i="1"/>
  <c r="K70" i="1"/>
  <c r="N58" i="1"/>
  <c r="E70" i="1"/>
  <c r="J70" i="1"/>
  <c r="I70" i="1"/>
  <c r="J58" i="1"/>
  <c r="G72" i="1"/>
  <c r="F58" i="1"/>
  <c r="M71" i="1"/>
  <c r="H71" i="1"/>
  <c r="E72" i="1"/>
  <c r="M72" i="1"/>
  <c r="N70" i="1"/>
  <c r="M58" i="1"/>
  <c r="G58" i="1"/>
  <c r="O71" i="1"/>
  <c r="H58" i="1"/>
  <c r="O58" i="1"/>
  <c r="E71" i="1"/>
  <c r="K72" i="1"/>
  <c r="I58" i="1"/>
  <c r="J71" i="1"/>
  <c r="F70" i="1"/>
  <c r="L71" i="1"/>
  <c r="J72" i="1"/>
  <c r="O72" i="1"/>
  <c r="N72" i="1"/>
  <c r="L58" i="1"/>
  <c r="E58" i="1"/>
  <c r="G75" i="1"/>
  <c r="F75" i="1"/>
  <c r="E75" i="1"/>
  <c r="O75" i="1"/>
  <c r="N75" i="1"/>
  <c r="M75" i="1"/>
  <c r="L75" i="1"/>
  <c r="K75" i="1"/>
  <c r="J75" i="1"/>
  <c r="I75" i="1"/>
  <c r="H75" i="1"/>
  <c r="J60" i="1"/>
  <c r="I60" i="1"/>
  <c r="H60" i="1"/>
  <c r="G60" i="1"/>
  <c r="F60" i="1"/>
  <c r="E60" i="1"/>
  <c r="O60" i="1"/>
  <c r="N60" i="1"/>
  <c r="M60" i="1"/>
  <c r="L60" i="1"/>
  <c r="K60" i="1"/>
  <c r="O55" i="1"/>
  <c r="N55" i="1"/>
  <c r="M55" i="1"/>
  <c r="L55" i="1"/>
  <c r="K55" i="1"/>
  <c r="J55" i="1"/>
  <c r="I55" i="1"/>
  <c r="H55" i="1"/>
  <c r="G55" i="1"/>
  <c r="F55" i="1"/>
  <c r="E55" i="1"/>
  <c r="E77" i="1"/>
  <c r="O77" i="1"/>
  <c r="N77" i="1"/>
  <c r="M77" i="1"/>
  <c r="L77" i="1"/>
  <c r="K77" i="1"/>
  <c r="J77" i="1"/>
  <c r="I77" i="1"/>
  <c r="H77" i="1"/>
  <c r="G77" i="1"/>
  <c r="F77" i="1"/>
  <c r="F52" i="1"/>
  <c r="E52" i="1"/>
  <c r="O52" i="1"/>
  <c r="N52" i="1"/>
  <c r="M52" i="1"/>
  <c r="L52" i="1"/>
  <c r="K52" i="1"/>
  <c r="J52" i="1"/>
  <c r="I52" i="1"/>
  <c r="H52" i="1"/>
  <c r="G52" i="1"/>
  <c r="G63" i="1"/>
  <c r="F63" i="1"/>
  <c r="E63" i="1"/>
  <c r="O63" i="1"/>
  <c r="N63" i="1"/>
  <c r="M63" i="1"/>
  <c r="L63" i="1"/>
  <c r="K63" i="1"/>
  <c r="J63" i="1"/>
  <c r="I63" i="1"/>
  <c r="H63" i="1"/>
  <c r="N68" i="1"/>
  <c r="M68" i="1"/>
  <c r="L68" i="1"/>
  <c r="K68" i="1"/>
  <c r="J68" i="1"/>
  <c r="I68" i="1"/>
  <c r="H68" i="1"/>
  <c r="G68" i="1"/>
  <c r="F68" i="1"/>
  <c r="E68" i="1"/>
  <c r="O68" i="1"/>
  <c r="I61" i="1"/>
  <c r="H61" i="1"/>
  <c r="G61" i="1"/>
  <c r="F61" i="1"/>
  <c r="E61" i="1"/>
  <c r="O61" i="1"/>
  <c r="N61" i="1"/>
  <c r="M61" i="1"/>
  <c r="L61" i="1"/>
  <c r="K61" i="1"/>
  <c r="J61" i="1"/>
  <c r="K59" i="1"/>
  <c r="J59" i="1"/>
  <c r="I59" i="1"/>
  <c r="H59" i="1"/>
  <c r="G59" i="1"/>
  <c r="F59" i="1"/>
  <c r="E59" i="1"/>
  <c r="O59" i="1"/>
  <c r="N59" i="1"/>
  <c r="M59" i="1"/>
  <c r="L59" i="1"/>
  <c r="M69" i="1"/>
  <c r="L69" i="1"/>
  <c r="K69" i="1"/>
  <c r="J69" i="1"/>
  <c r="I69" i="1"/>
  <c r="H69" i="1"/>
  <c r="G69" i="1"/>
  <c r="F69" i="1"/>
  <c r="E69" i="1"/>
  <c r="O69" i="1"/>
  <c r="N69" i="1"/>
  <c r="N56" i="1"/>
  <c r="M56" i="1"/>
  <c r="L56" i="1"/>
  <c r="K56" i="1"/>
  <c r="J56" i="1"/>
  <c r="I56" i="1"/>
  <c r="H56" i="1"/>
  <c r="G56" i="1"/>
  <c r="F56" i="1"/>
  <c r="E56" i="1"/>
  <c r="O56" i="1"/>
  <c r="I73" i="1"/>
  <c r="H73" i="1"/>
  <c r="G73" i="1"/>
  <c r="F73" i="1"/>
  <c r="E73" i="1"/>
  <c r="O73" i="1"/>
  <c r="N73" i="1"/>
  <c r="M73" i="1"/>
  <c r="L73" i="1"/>
  <c r="K73" i="1"/>
  <c r="J73" i="1"/>
  <c r="H74" i="1"/>
  <c r="G74" i="1"/>
  <c r="F74" i="1"/>
  <c r="E74" i="1"/>
  <c r="O74" i="1"/>
  <c r="N74" i="1"/>
  <c r="M74" i="1"/>
  <c r="L74" i="1"/>
  <c r="K74" i="1"/>
  <c r="J74" i="1"/>
  <c r="I74" i="1"/>
  <c r="G51" i="1"/>
  <c r="F51" i="1"/>
  <c r="E51" i="1"/>
  <c r="O51" i="1"/>
  <c r="N51" i="1"/>
  <c r="M51" i="1"/>
  <c r="L51" i="1"/>
  <c r="K51" i="1"/>
  <c r="J51" i="1"/>
  <c r="I51" i="1"/>
  <c r="H51" i="1"/>
  <c r="E53" i="1"/>
  <c r="O53" i="1"/>
  <c r="N53" i="1"/>
  <c r="M53" i="1"/>
  <c r="L53" i="1"/>
  <c r="K53" i="1"/>
  <c r="J53" i="1"/>
  <c r="I53" i="1"/>
  <c r="H53" i="1"/>
  <c r="G53" i="1"/>
  <c r="F53" i="1"/>
  <c r="F76" i="1"/>
  <c r="E76" i="1"/>
  <c r="O76" i="1"/>
  <c r="N76" i="1"/>
  <c r="M76" i="1"/>
  <c r="L76" i="1"/>
  <c r="K76" i="1"/>
  <c r="J76" i="1"/>
  <c r="I76" i="1"/>
  <c r="H76" i="1"/>
  <c r="G76" i="1"/>
  <c r="O67" i="1"/>
  <c r="N67" i="1"/>
  <c r="M67" i="1"/>
  <c r="L67" i="1"/>
  <c r="K67" i="1"/>
  <c r="J67" i="1"/>
  <c r="I67" i="1"/>
  <c r="H67" i="1"/>
  <c r="G67" i="1"/>
  <c r="F67" i="1"/>
  <c r="E67" i="1"/>
  <c r="I49" i="1"/>
  <c r="H49" i="1"/>
  <c r="G49" i="1"/>
  <c r="F49" i="1"/>
  <c r="E49" i="1"/>
  <c r="O49" i="1"/>
  <c r="N49" i="1"/>
  <c r="M49" i="1"/>
  <c r="L49" i="1"/>
  <c r="K49" i="1"/>
  <c r="J49" i="1"/>
  <c r="M57" i="1"/>
  <c r="L57" i="1"/>
  <c r="K57" i="1"/>
  <c r="J57" i="1"/>
  <c r="I57" i="1"/>
  <c r="H57" i="1"/>
  <c r="G57" i="1"/>
  <c r="F57" i="1"/>
  <c r="E57" i="1"/>
  <c r="O57" i="1"/>
  <c r="N57" i="1"/>
  <c r="J48" i="1"/>
  <c r="I48" i="1"/>
  <c r="H48" i="1"/>
  <c r="G48" i="1"/>
  <c r="F48" i="1"/>
  <c r="E48" i="1"/>
  <c r="O48" i="1"/>
  <c r="N48" i="1"/>
  <c r="M48" i="1"/>
  <c r="L48" i="1"/>
  <c r="K48" i="1"/>
  <c r="E65" i="1"/>
  <c r="O65" i="1"/>
  <c r="N65" i="1"/>
  <c r="M65" i="1"/>
  <c r="L65" i="1"/>
  <c r="K65" i="1"/>
  <c r="J65" i="1"/>
  <c r="I65" i="1"/>
  <c r="H65" i="1"/>
  <c r="G65" i="1"/>
  <c r="F65" i="1"/>
  <c r="F64" i="1"/>
  <c r="E64" i="1"/>
  <c r="O64" i="1"/>
  <c r="N64" i="1"/>
  <c r="M64" i="1"/>
  <c r="L64" i="1"/>
  <c r="K64" i="1"/>
  <c r="J64" i="1"/>
  <c r="I64" i="1"/>
  <c r="H64" i="1"/>
  <c r="G64" i="1"/>
  <c r="O79" i="1"/>
  <c r="N79" i="1"/>
  <c r="M79" i="1"/>
  <c r="L79" i="1"/>
  <c r="K79" i="1"/>
  <c r="J79" i="1"/>
  <c r="I79" i="1"/>
  <c r="H79" i="1"/>
  <c r="G79" i="1"/>
  <c r="F79" i="1"/>
  <c r="E79" i="1"/>
</calcChain>
</file>

<file path=xl/sharedStrings.xml><?xml version="1.0" encoding="utf-8"?>
<sst xmlns="http://schemas.openxmlformats.org/spreadsheetml/2006/main" count="420" uniqueCount="14">
  <si>
    <t>第６表　産業・性別常用労働者一人平均月間現金給与額、きまって支給する給与、所定内給与、　　　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2">
      <t>ゲンキン</t>
    </rPh>
    <rPh sb="22" eb="25">
      <t>キュウヨガク</t>
    </rPh>
    <rPh sb="30" eb="32">
      <t>シキュウ</t>
    </rPh>
    <rPh sb="34" eb="36">
      <t>キュウヨ</t>
    </rPh>
    <rPh sb="37" eb="40">
      <t>ショテイナイ</t>
    </rPh>
    <rPh sb="40" eb="42">
      <t>キュウヨ</t>
    </rPh>
    <phoneticPr fontId="4"/>
  </si>
  <si>
    <t>(事業所規模５人以上)</t>
    <phoneticPr fontId="4"/>
  </si>
  <si>
    <t>　　　（単位：円）</t>
    <rPh sb="7" eb="8">
      <t>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</si>
  <si>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</si>
  <si>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</si>
  <si>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</si>
  <si>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産　　　　　業</t>
  </si>
  <si>
    <t>現金給与
総    額</t>
    <rPh sb="0" eb="2">
      <t>ゲンキン</t>
    </rPh>
    <rPh sb="2" eb="4">
      <t>キュウヨ</t>
    </rPh>
    <rPh sb="5" eb="6">
      <t>フサ</t>
    </rPh>
    <rPh sb="10" eb="11">
      <t>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</si>
  <si>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</si>
  <si>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　　　給与</t>
    <rPh sb="0" eb="3">
      <t>ショテイナイ</t>
    </rPh>
    <rPh sb="6" eb="8">
      <t>キュウヨ</t>
    </rPh>
    <phoneticPr fontId="4"/>
  </si>
  <si>
    <t>超過　　　労働　　　給与</t>
    <rPh sb="0" eb="2">
      <t>チョウカ</t>
    </rPh>
    <rPh sb="5" eb="7">
      <t>ロウドウ</t>
    </rPh>
    <rPh sb="10" eb="12">
      <t>キュウヨ</t>
    </rPh>
    <phoneticPr fontId="4"/>
  </si>
  <si>
    <t>特別に　　　支払われた給与</t>
    <rPh sb="0" eb="2">
      <t>トクベツ</t>
    </rPh>
    <rPh sb="6" eb="8">
      <t>シハラ</t>
    </rPh>
    <rPh sb="11" eb="13">
      <t>キュウヨ</t>
    </rPh>
    <phoneticPr fontId="4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</si>
  <si>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</si>
  <si>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(事業所規模３０人以上)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</si>
</sst>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80">
    <xf numFmtId="0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1" applyNumberForma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1" applyNumberFormat="1" applyAlignment="1">
      <alignment vertical="center" wrapText="1"/>
    </xf>
    <xf numFmtId="0" fontId="7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3" fontId="1" fillId="0" borderId="0" xfId="1" applyNumberFormat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1" fontId="6" fillId="0" borderId="0" xfId="1" applyFont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/>
    </xf>
    <xf numFmtId="0" fontId="1" fillId="0" borderId="2" xfId="1" applyNumberFormat="1" applyBorder="1" applyAlignment="1">
      <alignment vertical="center"/>
    </xf>
    <xf numFmtId="0" fontId="1" fillId="0" borderId="3" xfId="1" applyNumberFormat="1" applyBorder="1" applyAlignment="1">
      <alignment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1" fontId="1" fillId="0" borderId="7" xfId="1" applyBorder="1" applyAlignment="1">
      <alignment vertical="center"/>
    </xf>
    <xf numFmtId="1" fontId="1" fillId="0" borderId="0" xfId="1" applyAlignment="1">
      <alignment vertical="center"/>
    </xf>
    <xf numFmtId="1" fontId="1" fillId="0" borderId="8" xfId="1" applyBorder="1" applyAlignment="1">
      <alignment vertical="center"/>
    </xf>
    <xf numFmtId="0" fontId="9" fillId="0" borderId="9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 wrapText="1"/>
    </xf>
    <xf numFmtId="1" fontId="7" fillId="0" borderId="8" xfId="1" applyFont="1" applyBorder="1" applyAlignment="1">
      <alignment vertical="top"/>
    </xf>
    <xf numFmtId="0" fontId="10" fillId="0" borderId="11" xfId="1" applyNumberFormat="1" applyFont="1" applyBorder="1" applyAlignment="1">
      <alignment horizontal="center" vertical="center" wrapText="1"/>
    </xf>
    <xf numFmtId="0" fontId="10" fillId="0" borderId="12" xfId="1" applyNumberFormat="1" applyFont="1" applyBorder="1" applyAlignment="1">
      <alignment horizontal="center" vertical="center" wrapText="1"/>
    </xf>
    <xf numFmtId="1" fontId="1" fillId="0" borderId="13" xfId="1" applyBorder="1" applyAlignment="1">
      <alignment vertical="center"/>
    </xf>
    <xf numFmtId="1" fontId="1" fillId="0" borderId="14" xfId="1" applyBorder="1" applyAlignment="1">
      <alignment vertical="center"/>
    </xf>
    <xf numFmtId="1" fontId="1" fillId="0" borderId="15" xfId="1" applyBorder="1" applyAlignment="1">
      <alignment vertical="center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17" xfId="1" applyNumberFormat="1" applyFont="1" applyBorder="1" applyAlignment="1">
      <alignment horizontal="center" vertical="center" wrapText="1"/>
    </xf>
    <xf numFmtId="0" fontId="9" fillId="0" borderId="12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Continuous" vertical="center"/>
    </xf>
    <xf numFmtId="0" fontId="11" fillId="0" borderId="3" xfId="1" applyNumberFormat="1" applyFont="1" applyBorder="1" applyAlignment="1">
      <alignment horizontal="centerContinuous" vertical="center"/>
    </xf>
    <xf numFmtId="1" fontId="9" fillId="0" borderId="18" xfId="1" applyFont="1" applyBorder="1" applyAlignment="1">
      <alignment horizontal="distributed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3" xfId="1" applyNumberFormat="1" applyFont="1" applyBorder="1" applyAlignment="1">
      <alignment horizontal="right" vertical="center"/>
    </xf>
    <xf numFmtId="0" fontId="12" fillId="0" borderId="0" xfId="1" applyNumberFormat="1" applyFont="1"/>
    <xf numFmtId="0" fontId="11" fillId="0" borderId="7" xfId="1" applyNumberFormat="1" applyFont="1" applyBorder="1" applyAlignment="1">
      <alignment horizontal="centerContinuous" vertical="center"/>
    </xf>
    <xf numFmtId="0" fontId="11" fillId="0" borderId="8" xfId="1" applyNumberFormat="1" applyFont="1" applyBorder="1" applyAlignment="1">
      <alignment horizontal="centerContinuous" vertical="center"/>
    </xf>
    <xf numFmtId="1" fontId="9" fillId="0" borderId="24" xfId="1" applyFont="1" applyBorder="1" applyAlignment="1">
      <alignment horizontal="distributed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25" xfId="1" applyNumberFormat="1" applyFont="1" applyBorder="1" applyAlignment="1">
      <alignment horizontal="right" vertical="center"/>
    </xf>
    <xf numFmtId="1" fontId="13" fillId="0" borderId="2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 shrinkToFit="1"/>
    </xf>
    <xf numFmtId="1" fontId="6" fillId="0" borderId="0" xfId="1" applyFont="1" applyAlignment="1">
      <alignment vertical="center"/>
    </xf>
    <xf numFmtId="1" fontId="14" fillId="0" borderId="24" xfId="1" applyFont="1" applyBorder="1" applyAlignment="1">
      <alignment horizontal="distributed" vertical="center"/>
    </xf>
    <xf numFmtId="1" fontId="15" fillId="0" borderId="24" xfId="1" applyFont="1" applyBorder="1" applyAlignment="1">
      <alignment horizontal="distributed" vertical="center"/>
    </xf>
    <xf numFmtId="1" fontId="16" fillId="0" borderId="24" xfId="1" applyFont="1" applyBorder="1" applyAlignment="1">
      <alignment horizontal="distributed" vertical="center"/>
    </xf>
    <xf numFmtId="1" fontId="13" fillId="0" borderId="24" xfId="1" applyFont="1" applyBorder="1" applyAlignment="1">
      <alignment horizontal="distributed" vertical="center"/>
    </xf>
    <xf numFmtId="3" fontId="7" fillId="0" borderId="24" xfId="1" applyNumberFormat="1" applyFont="1" applyBorder="1" applyAlignment="1">
      <alignment horizontal="right" vertical="center"/>
    </xf>
    <xf numFmtId="1" fontId="17" fillId="0" borderId="24" xfId="1" applyFont="1" applyBorder="1" applyAlignment="1">
      <alignment horizontal="distributed" vertical="center" shrinkToFit="1"/>
    </xf>
    <xf numFmtId="1" fontId="9" fillId="0" borderId="18" xfId="1" applyFont="1" applyBorder="1" applyAlignment="1">
      <alignment horizontal="distributed" vertical="center" shrinkToFit="1"/>
    </xf>
    <xf numFmtId="3" fontId="7" fillId="0" borderId="18" xfId="1" applyNumberFormat="1" applyFont="1" applyBorder="1" applyAlignment="1">
      <alignment horizontal="right" vertical="center"/>
    </xf>
    <xf numFmtId="1" fontId="9" fillId="0" borderId="24" xfId="1" applyFont="1" applyBorder="1" applyAlignment="1">
      <alignment horizontal="distributed" vertical="center" shrinkToFit="1"/>
    </xf>
    <xf numFmtId="3" fontId="9" fillId="0" borderId="24" xfId="1" applyNumberFormat="1" applyFont="1" applyBorder="1" applyAlignment="1">
      <alignment horizontal="right" vertical="center"/>
    </xf>
    <xf numFmtId="0" fontId="11" fillId="0" borderId="26" xfId="1" applyNumberFormat="1" applyFont="1" applyBorder="1" applyAlignment="1">
      <alignment horizontal="centerContinuous" vertical="center"/>
    </xf>
    <xf numFmtId="0" fontId="11" fillId="0" borderId="27" xfId="1" applyNumberFormat="1" applyFont="1" applyBorder="1" applyAlignment="1">
      <alignment horizontal="centerContinuous" vertical="center"/>
    </xf>
    <xf numFmtId="1" fontId="16" fillId="0" borderId="28" xfId="1" applyFont="1" applyBorder="1" applyAlignment="1">
      <alignment horizontal="distributed" vertical="center" shrinkToFit="1"/>
    </xf>
    <xf numFmtId="3" fontId="9" fillId="0" borderId="28" xfId="1" applyNumberFormat="1" applyFont="1" applyBorder="1" applyAlignment="1">
      <alignment horizontal="right" vertical="center"/>
    </xf>
    <xf numFmtId="3" fontId="7" fillId="0" borderId="28" xfId="1" applyNumberFormat="1" applyFont="1" applyBorder="1" applyAlignment="1">
      <alignment horizontal="right" vertical="center"/>
    </xf>
    <xf numFmtId="0" fontId="11" fillId="0" borderId="13" xfId="1" applyNumberFormat="1" applyFont="1" applyBorder="1" applyAlignment="1">
      <alignment horizontal="centerContinuous" vertical="center"/>
    </xf>
    <xf numFmtId="0" fontId="11" fillId="0" borderId="15" xfId="1" applyNumberFormat="1" applyFont="1" applyBorder="1" applyAlignment="1">
      <alignment horizontal="centerContinuous" vertical="center"/>
    </xf>
    <xf numFmtId="1" fontId="16" fillId="0" borderId="29" xfId="1" applyFont="1" applyBorder="1" applyAlignment="1">
      <alignment horizontal="distributed" vertical="center" shrinkToFit="1"/>
    </xf>
    <xf numFmtId="3" fontId="9" fillId="0" borderId="29" xfId="1" applyNumberFormat="1" applyFont="1" applyBorder="1" applyAlignment="1">
      <alignment horizontal="right" vertical="center"/>
    </xf>
    <xf numFmtId="3" fontId="7" fillId="0" borderId="29" xfId="1" applyNumberFormat="1" applyFont="1" applyBorder="1" applyAlignment="1">
      <alignment horizontal="right" vertical="center"/>
    </xf>
    <xf numFmtId="0" fontId="18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distributed" vertical="center"/>
    </xf>
    <xf numFmtId="3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" fontId="2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0" xfId="1" applyFont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20" fillId="0" borderId="0" xfId="1" applyNumberFormat="1" applyFont="1" applyAlignment="1">
      <alignment vertical="center"/>
    </xf>
  </cellXfs>
  <cellStyles count="2">
    <cellStyle name="標準" xfId="0" builtinId="0"/>
    <cellStyle name="標準 3" xfId="1" xr:uid="{2E5F0E8C-50D8-417B-B6A0-9065C280D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30224\Desktop\1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31649;&#29702;&#65411;&#65438;&#65392;&#65408;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5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26376;&#22577;&#65411;&#65438;&#65392;&#65408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31649;&#29702;&#65411;&#65438;&#65392;&#65408;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6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26376;&#22577;&#65411;&#65438;&#65392;&#65408;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31649;&#29702;&#65411;&#65438;&#65392;&#65408;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7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26376;&#22577;&#65411;&#65438;&#65392;&#65408;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31649;&#29702;&#65411;&#65438;&#65392;&#65408;.xlsm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8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26376;&#22577;&#65411;&#65438;&#65392;&#65408;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31649;&#29702;&#65411;&#65438;&#65392;&#65408;.xlsm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9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26376;&#22577;&#65411;&#65438;&#65392;&#65408;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\00%20&#26376;&#22577;&#12398;&#12467;&#12500;&#12540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26376;&#22577;&#65411;&#65438;&#65392;&#65408;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0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26376;&#22577;&#65411;&#65438;&#65392;&#65408;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31649;&#29702;&#65411;&#65438;&#65392;&#65408;.xlsm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1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26376;&#22577;&#65411;&#65438;&#65392;&#65408;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31649;&#29702;&#65411;&#65438;&#65392;&#65408;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31649;&#29702;&#65411;&#65438;&#65392;&#65408;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2\00%20&#26376;&#22577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26376;&#2257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31649;&#29702;&#65411;&#65438;&#65392;&#65408;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3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26376;&#22577;&#65411;&#65438;&#65392;&#65408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31649;&#29702;&#65411;&#65438;&#65392;&#65408;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4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26376;&#22577;&#65411;&#65438;&#65392;&#65408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244350</v>
          </cell>
          <cell r="G9">
            <v>241383</v>
          </cell>
          <cell r="H9">
            <v>223790</v>
          </cell>
          <cell r="I9">
            <v>17593</v>
          </cell>
          <cell r="J9">
            <v>2967</v>
          </cell>
          <cell r="K9">
            <v>296630</v>
          </cell>
          <cell r="L9">
            <v>292104</v>
          </cell>
          <cell r="M9">
            <v>4526</v>
          </cell>
          <cell r="N9">
            <v>194262</v>
          </cell>
          <cell r="O9">
            <v>192789</v>
          </cell>
          <cell r="P9">
            <v>1473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283931</v>
          </cell>
          <cell r="G11">
            <v>283883</v>
          </cell>
          <cell r="H11">
            <v>267755</v>
          </cell>
          <cell r="I11">
            <v>16128</v>
          </cell>
          <cell r="J11">
            <v>48</v>
          </cell>
          <cell r="K11">
            <v>300358</v>
          </cell>
          <cell r="L11">
            <v>300299</v>
          </cell>
          <cell r="M11">
            <v>59</v>
          </cell>
          <cell r="N11">
            <v>214098</v>
          </cell>
          <cell r="O11">
            <v>214098</v>
          </cell>
          <cell r="P11">
            <v>0</v>
          </cell>
        </row>
        <row r="12">
          <cell r="C12" t="str">
            <v>製造業</v>
          </cell>
          <cell r="F12">
            <v>253017</v>
          </cell>
          <cell r="G12">
            <v>250874</v>
          </cell>
          <cell r="H12">
            <v>221264</v>
          </cell>
          <cell r="I12">
            <v>29610</v>
          </cell>
          <cell r="J12">
            <v>2143</v>
          </cell>
          <cell r="K12">
            <v>302521</v>
          </cell>
          <cell r="L12">
            <v>299816</v>
          </cell>
          <cell r="M12">
            <v>2705</v>
          </cell>
          <cell r="N12">
            <v>170640</v>
          </cell>
          <cell r="O12">
            <v>169432</v>
          </cell>
          <cell r="P12">
            <v>1208</v>
          </cell>
        </row>
        <row r="13">
          <cell r="C13" t="str">
            <v>電気・ガス・熱供給・水道業</v>
          </cell>
          <cell r="F13">
            <v>427967</v>
          </cell>
          <cell r="G13">
            <v>427699</v>
          </cell>
          <cell r="H13">
            <v>365754</v>
          </cell>
          <cell r="I13">
            <v>61945</v>
          </cell>
          <cell r="J13">
            <v>268</v>
          </cell>
          <cell r="K13">
            <v>454289</v>
          </cell>
          <cell r="L13">
            <v>454007</v>
          </cell>
          <cell r="M13">
            <v>282</v>
          </cell>
          <cell r="N13">
            <v>266939</v>
          </cell>
          <cell r="O13">
            <v>266754</v>
          </cell>
          <cell r="P13">
            <v>185</v>
          </cell>
        </row>
        <row r="14">
          <cell r="C14" t="str">
            <v>情報通信業</v>
          </cell>
          <cell r="F14">
            <v>391850</v>
          </cell>
          <cell r="G14">
            <v>390840</v>
          </cell>
          <cell r="H14">
            <v>352659</v>
          </cell>
          <cell r="I14">
            <v>38181</v>
          </cell>
          <cell r="J14">
            <v>1010</v>
          </cell>
          <cell r="K14">
            <v>439384</v>
          </cell>
          <cell r="L14">
            <v>439174</v>
          </cell>
          <cell r="M14">
            <v>210</v>
          </cell>
          <cell r="N14">
            <v>280233</v>
          </cell>
          <cell r="O14">
            <v>277345</v>
          </cell>
          <cell r="P14">
            <v>2888</v>
          </cell>
        </row>
        <row r="15">
          <cell r="C15" t="str">
            <v>運輸業，郵便業</v>
          </cell>
          <cell r="F15">
            <v>228030</v>
          </cell>
          <cell r="G15">
            <v>227775</v>
          </cell>
          <cell r="H15">
            <v>198281</v>
          </cell>
          <cell r="I15">
            <v>29494</v>
          </cell>
          <cell r="J15">
            <v>255</v>
          </cell>
          <cell r="K15">
            <v>238515</v>
          </cell>
          <cell r="L15">
            <v>238246</v>
          </cell>
          <cell r="M15">
            <v>269</v>
          </cell>
          <cell r="N15">
            <v>162398</v>
          </cell>
          <cell r="O15">
            <v>162230</v>
          </cell>
          <cell r="P15">
            <v>168</v>
          </cell>
        </row>
        <row r="16">
          <cell r="C16" t="str">
            <v>卸売業，小売業</v>
          </cell>
          <cell r="F16">
            <v>180729</v>
          </cell>
          <cell r="G16">
            <v>170607</v>
          </cell>
          <cell r="H16">
            <v>161121</v>
          </cell>
          <cell r="I16">
            <v>9486</v>
          </cell>
          <cell r="J16">
            <v>10122</v>
          </cell>
          <cell r="K16">
            <v>254527</v>
          </cell>
          <cell r="L16">
            <v>237989</v>
          </cell>
          <cell r="M16">
            <v>16538</v>
          </cell>
          <cell r="N16">
            <v>131937</v>
          </cell>
          <cell r="O16">
            <v>126057</v>
          </cell>
          <cell r="P16">
            <v>5880</v>
          </cell>
        </row>
        <row r="17">
          <cell r="C17" t="str">
            <v>金融業，保険業</v>
          </cell>
          <cell r="F17">
            <v>347241</v>
          </cell>
          <cell r="G17">
            <v>347241</v>
          </cell>
          <cell r="H17">
            <v>344798</v>
          </cell>
          <cell r="I17">
            <v>2443</v>
          </cell>
          <cell r="J17">
            <v>0</v>
          </cell>
          <cell r="K17">
            <v>434858</v>
          </cell>
          <cell r="L17">
            <v>434858</v>
          </cell>
          <cell r="M17">
            <v>0</v>
          </cell>
          <cell r="N17">
            <v>269449</v>
          </cell>
          <cell r="O17">
            <v>269449</v>
          </cell>
          <cell r="P17">
            <v>0</v>
          </cell>
        </row>
        <row r="18">
          <cell r="C18" t="str">
            <v>不動産業，物品賃貸業</v>
          </cell>
          <cell r="F18">
            <v>248892</v>
          </cell>
          <cell r="G18">
            <v>248892</v>
          </cell>
          <cell r="H18">
            <v>242463</v>
          </cell>
          <cell r="I18">
            <v>6429</v>
          </cell>
          <cell r="J18">
            <v>0</v>
          </cell>
          <cell r="K18">
            <v>288714</v>
          </cell>
          <cell r="L18">
            <v>288714</v>
          </cell>
          <cell r="M18">
            <v>0</v>
          </cell>
          <cell r="N18">
            <v>184934</v>
          </cell>
          <cell r="O18">
            <v>184934</v>
          </cell>
          <cell r="P18">
            <v>0</v>
          </cell>
        </row>
        <row r="19">
          <cell r="C19" t="str">
            <v>学術研究，専門・技術サービス業</v>
          </cell>
          <cell r="F19">
            <v>357270</v>
          </cell>
          <cell r="G19">
            <v>357088</v>
          </cell>
          <cell r="H19">
            <v>335733</v>
          </cell>
          <cell r="I19">
            <v>21355</v>
          </cell>
          <cell r="J19">
            <v>182</v>
          </cell>
          <cell r="K19">
            <v>393394</v>
          </cell>
          <cell r="L19">
            <v>393202</v>
          </cell>
          <cell r="M19">
            <v>192</v>
          </cell>
          <cell r="N19">
            <v>226948</v>
          </cell>
          <cell r="O19">
            <v>226803</v>
          </cell>
          <cell r="P19">
            <v>145</v>
          </cell>
        </row>
        <row r="20">
          <cell r="C20" t="str">
            <v>宿泊業，飲食サービス業</v>
          </cell>
          <cell r="F20">
            <v>119272</v>
          </cell>
          <cell r="G20">
            <v>111791</v>
          </cell>
          <cell r="H20">
            <v>105732</v>
          </cell>
          <cell r="I20">
            <v>6059</v>
          </cell>
          <cell r="J20">
            <v>7481</v>
          </cell>
          <cell r="K20">
            <v>153867</v>
          </cell>
          <cell r="L20">
            <v>140454</v>
          </cell>
          <cell r="M20">
            <v>13413</v>
          </cell>
          <cell r="N20">
            <v>100171</v>
          </cell>
          <cell r="O20">
            <v>95965</v>
          </cell>
          <cell r="P20">
            <v>4206</v>
          </cell>
        </row>
        <row r="21">
          <cell r="C21" t="str">
            <v>生活関連サービス業，娯楽業</v>
          </cell>
          <cell r="F21">
            <v>183869</v>
          </cell>
          <cell r="G21">
            <v>183268</v>
          </cell>
          <cell r="H21">
            <v>174142</v>
          </cell>
          <cell r="I21">
            <v>9126</v>
          </cell>
          <cell r="J21">
            <v>601</v>
          </cell>
          <cell r="K21">
            <v>204627</v>
          </cell>
          <cell r="L21">
            <v>203528</v>
          </cell>
          <cell r="M21">
            <v>1099</v>
          </cell>
          <cell r="N21">
            <v>158867</v>
          </cell>
          <cell r="O21">
            <v>158867</v>
          </cell>
          <cell r="P21">
            <v>0</v>
          </cell>
        </row>
        <row r="22">
          <cell r="C22" t="str">
            <v>教育，学習支援業</v>
          </cell>
          <cell r="F22">
            <v>326879</v>
          </cell>
          <cell r="G22">
            <v>326630</v>
          </cell>
          <cell r="H22">
            <v>324187</v>
          </cell>
          <cell r="I22">
            <v>2443</v>
          </cell>
          <cell r="J22">
            <v>249</v>
          </cell>
          <cell r="K22">
            <v>369649</v>
          </cell>
          <cell r="L22">
            <v>369649</v>
          </cell>
          <cell r="M22">
            <v>0</v>
          </cell>
          <cell r="N22">
            <v>288739</v>
          </cell>
          <cell r="O22">
            <v>288267</v>
          </cell>
          <cell r="P22">
            <v>472</v>
          </cell>
        </row>
        <row r="23">
          <cell r="C23" t="str">
            <v>医療，福祉</v>
          </cell>
          <cell r="F23">
            <v>259553</v>
          </cell>
          <cell r="G23">
            <v>259378</v>
          </cell>
          <cell r="H23">
            <v>242123</v>
          </cell>
          <cell r="I23">
            <v>17255</v>
          </cell>
          <cell r="J23">
            <v>175</v>
          </cell>
          <cell r="K23">
            <v>338190</v>
          </cell>
          <cell r="L23">
            <v>337841</v>
          </cell>
          <cell r="M23">
            <v>349</v>
          </cell>
          <cell r="N23">
            <v>230032</v>
          </cell>
          <cell r="O23">
            <v>229923</v>
          </cell>
          <cell r="P23">
            <v>109</v>
          </cell>
        </row>
        <row r="24">
          <cell r="C24" t="str">
            <v>複合サービス事業</v>
          </cell>
          <cell r="F24">
            <v>263579</v>
          </cell>
          <cell r="G24">
            <v>257413</v>
          </cell>
          <cell r="H24">
            <v>247696</v>
          </cell>
          <cell r="I24">
            <v>9717</v>
          </cell>
          <cell r="J24">
            <v>6166</v>
          </cell>
          <cell r="K24">
            <v>310225</v>
          </cell>
          <cell r="L24">
            <v>304067</v>
          </cell>
          <cell r="M24">
            <v>6158</v>
          </cell>
          <cell r="N24">
            <v>195593</v>
          </cell>
          <cell r="O24">
            <v>189417</v>
          </cell>
          <cell r="P24">
            <v>6176</v>
          </cell>
        </row>
        <row r="25">
          <cell r="C25" t="str">
            <v>サービス業（他に分類されないもの）</v>
          </cell>
          <cell r="F25">
            <v>168798</v>
          </cell>
          <cell r="G25">
            <v>160688</v>
          </cell>
          <cell r="H25">
            <v>148733</v>
          </cell>
          <cell r="I25">
            <v>11955</v>
          </cell>
          <cell r="J25">
            <v>8110</v>
          </cell>
          <cell r="K25">
            <v>209026</v>
          </cell>
          <cell r="L25">
            <v>193022</v>
          </cell>
          <cell r="M25">
            <v>16004</v>
          </cell>
          <cell r="N25">
            <v>129028</v>
          </cell>
          <cell r="O25">
            <v>128721</v>
          </cell>
          <cell r="P25">
            <v>307</v>
          </cell>
        </row>
        <row r="26">
          <cell r="C26" t="str">
            <v>食料品・たばこ</v>
          </cell>
          <cell r="F26">
            <v>217389</v>
          </cell>
          <cell r="G26">
            <v>217389</v>
          </cell>
          <cell r="H26">
            <v>195616</v>
          </cell>
          <cell r="I26">
            <v>21773</v>
          </cell>
          <cell r="J26">
            <v>0</v>
          </cell>
          <cell r="K26">
            <v>269864</v>
          </cell>
          <cell r="L26">
            <v>269864</v>
          </cell>
          <cell r="M26">
            <v>0</v>
          </cell>
          <cell r="N26">
            <v>170029</v>
          </cell>
          <cell r="O26">
            <v>170029</v>
          </cell>
          <cell r="P26">
            <v>0</v>
          </cell>
        </row>
        <row r="27">
          <cell r="C27" t="str">
            <v>繊維工業</v>
          </cell>
          <cell r="F27">
            <v>235860</v>
          </cell>
          <cell r="G27">
            <v>235860</v>
          </cell>
          <cell r="H27">
            <v>199172</v>
          </cell>
          <cell r="I27">
            <v>36688</v>
          </cell>
          <cell r="J27">
            <v>0</v>
          </cell>
          <cell r="K27">
            <v>337612</v>
          </cell>
          <cell r="L27">
            <v>337612</v>
          </cell>
          <cell r="M27">
            <v>0</v>
          </cell>
          <cell r="N27">
            <v>159761</v>
          </cell>
          <cell r="O27">
            <v>159761</v>
          </cell>
          <cell r="P27">
            <v>0</v>
          </cell>
        </row>
        <row r="28">
          <cell r="C28" t="str">
            <v>木材・木製品</v>
          </cell>
          <cell r="F28">
            <v>232156</v>
          </cell>
          <cell r="G28">
            <v>231894</v>
          </cell>
          <cell r="H28">
            <v>213693</v>
          </cell>
          <cell r="I28">
            <v>18201</v>
          </cell>
          <cell r="J28">
            <v>262</v>
          </cell>
          <cell r="K28">
            <v>246110</v>
          </cell>
          <cell r="L28">
            <v>245819</v>
          </cell>
          <cell r="M28">
            <v>291</v>
          </cell>
          <cell r="N28">
            <v>170017</v>
          </cell>
          <cell r="O28">
            <v>169883</v>
          </cell>
          <cell r="P28">
            <v>134</v>
          </cell>
        </row>
        <row r="29">
          <cell r="C29" t="str">
            <v>家具・装備品</v>
          </cell>
          <cell r="F29" t="str">
            <v>#192529</v>
          </cell>
          <cell r="G29" t="str">
            <v>#192529</v>
          </cell>
          <cell r="H29" t="str">
            <v>#192529</v>
          </cell>
          <cell r="I29" t="str">
            <v>#0</v>
          </cell>
          <cell r="J29" t="str">
            <v>#0</v>
          </cell>
          <cell r="K29" t="str">
            <v>#214916</v>
          </cell>
          <cell r="L29" t="str">
            <v>#214916</v>
          </cell>
          <cell r="M29" t="str">
            <v>#0</v>
          </cell>
          <cell r="N29" t="str">
            <v>#130312</v>
          </cell>
          <cell r="O29" t="str">
            <v>#130312</v>
          </cell>
          <cell r="P29" t="str">
            <v>#0</v>
          </cell>
        </row>
        <row r="30">
          <cell r="C30" t="str">
            <v>パルプ・紙</v>
          </cell>
          <cell r="F30" t="str">
            <v>#297021</v>
          </cell>
          <cell r="G30" t="str">
            <v>#297021</v>
          </cell>
          <cell r="H30" t="str">
            <v>#268137</v>
          </cell>
          <cell r="I30" t="str">
            <v>#28884</v>
          </cell>
          <cell r="J30" t="str">
            <v>#0</v>
          </cell>
          <cell r="K30" t="str">
            <v>#334490</v>
          </cell>
          <cell r="L30" t="str">
            <v>#334490</v>
          </cell>
          <cell r="M30" t="str">
            <v>#0</v>
          </cell>
          <cell r="N30" t="str">
            <v>#187690</v>
          </cell>
          <cell r="O30" t="str">
            <v>#187690</v>
          </cell>
          <cell r="P30" t="str">
            <v>#0</v>
          </cell>
        </row>
        <row r="31">
          <cell r="C31" t="str">
            <v>印刷・同関連業</v>
          </cell>
          <cell r="F31">
            <v>253303</v>
          </cell>
          <cell r="G31">
            <v>253303</v>
          </cell>
          <cell r="H31">
            <v>220103</v>
          </cell>
          <cell r="I31">
            <v>33200</v>
          </cell>
          <cell r="J31">
            <v>0</v>
          </cell>
          <cell r="K31">
            <v>304712</v>
          </cell>
          <cell r="L31">
            <v>304712</v>
          </cell>
          <cell r="M31">
            <v>0</v>
          </cell>
          <cell r="N31">
            <v>123893</v>
          </cell>
          <cell r="O31">
            <v>123893</v>
          </cell>
          <cell r="P31">
            <v>0</v>
          </cell>
        </row>
        <row r="32">
          <cell r="C32" t="str">
            <v>化学、石油・石炭</v>
          </cell>
          <cell r="F32">
            <v>394116</v>
          </cell>
          <cell r="G32">
            <v>393588</v>
          </cell>
          <cell r="H32">
            <v>333629</v>
          </cell>
          <cell r="I32">
            <v>59959</v>
          </cell>
          <cell r="J32">
            <v>528</v>
          </cell>
          <cell r="K32">
            <v>407732</v>
          </cell>
          <cell r="L32">
            <v>407161</v>
          </cell>
          <cell r="M32">
            <v>571</v>
          </cell>
          <cell r="N32">
            <v>226870</v>
          </cell>
          <cell r="O32">
            <v>226870</v>
          </cell>
          <cell r="P32">
            <v>0</v>
          </cell>
        </row>
        <row r="33">
          <cell r="C33" t="str">
            <v>プラスチック製品</v>
          </cell>
          <cell r="F33">
            <v>241652</v>
          </cell>
          <cell r="G33">
            <v>239655</v>
          </cell>
          <cell r="H33">
            <v>213542</v>
          </cell>
          <cell r="I33">
            <v>26113</v>
          </cell>
          <cell r="J33">
            <v>1997</v>
          </cell>
          <cell r="K33">
            <v>278928</v>
          </cell>
          <cell r="L33">
            <v>277747</v>
          </cell>
          <cell r="M33">
            <v>1181</v>
          </cell>
          <cell r="N33">
            <v>131023</v>
          </cell>
          <cell r="O33">
            <v>126607</v>
          </cell>
          <cell r="P33">
            <v>4416</v>
          </cell>
        </row>
        <row r="34">
          <cell r="C34" t="str">
            <v>ゴム製品</v>
          </cell>
          <cell r="F34">
            <v>352721</v>
          </cell>
          <cell r="G34">
            <v>318060</v>
          </cell>
          <cell r="H34">
            <v>260449</v>
          </cell>
          <cell r="I34">
            <v>57611</v>
          </cell>
          <cell r="J34">
            <v>34661</v>
          </cell>
          <cell r="K34">
            <v>370041</v>
          </cell>
          <cell r="L34">
            <v>337651</v>
          </cell>
          <cell r="M34">
            <v>32390</v>
          </cell>
          <cell r="N34">
            <v>236875</v>
          </cell>
          <cell r="O34">
            <v>187026</v>
          </cell>
          <cell r="P34">
            <v>49849</v>
          </cell>
        </row>
        <row r="35">
          <cell r="C35" t="str">
            <v>窯業・土石製品</v>
          </cell>
          <cell r="F35">
            <v>248345</v>
          </cell>
          <cell r="G35">
            <v>248345</v>
          </cell>
          <cell r="H35">
            <v>232620</v>
          </cell>
          <cell r="I35">
            <v>15725</v>
          </cell>
          <cell r="J35">
            <v>0</v>
          </cell>
          <cell r="K35">
            <v>278123</v>
          </cell>
          <cell r="L35">
            <v>278123</v>
          </cell>
          <cell r="M35">
            <v>0</v>
          </cell>
          <cell r="N35">
            <v>161058</v>
          </cell>
          <cell r="O35">
            <v>161058</v>
          </cell>
          <cell r="P35">
            <v>0</v>
          </cell>
        </row>
        <row r="36">
          <cell r="C36" t="str">
            <v>鉄鋼業</v>
          </cell>
          <cell r="F36" t="str">
            <v>#338585</v>
          </cell>
          <cell r="G36" t="str">
            <v>#338242</v>
          </cell>
          <cell r="H36" t="str">
            <v>#277119</v>
          </cell>
          <cell r="I36" t="str">
            <v>#61123</v>
          </cell>
          <cell r="J36" t="str">
            <v>#343</v>
          </cell>
          <cell r="K36" t="str">
            <v>#348512</v>
          </cell>
          <cell r="L36" t="str">
            <v>#348143</v>
          </cell>
          <cell r="M36" t="str">
            <v>#369</v>
          </cell>
          <cell r="N36" t="str">
            <v>#204000</v>
          </cell>
          <cell r="O36" t="str">
            <v>#204000</v>
          </cell>
          <cell r="P36" t="str">
            <v>#0</v>
          </cell>
        </row>
        <row r="37">
          <cell r="C37" t="str">
            <v>非鉄金属製造業</v>
          </cell>
          <cell r="F37" t="str">
            <v>#229456</v>
          </cell>
          <cell r="G37" t="str">
            <v>#229456</v>
          </cell>
          <cell r="H37" t="str">
            <v>#220362</v>
          </cell>
          <cell r="I37" t="str">
            <v>#9094</v>
          </cell>
          <cell r="J37" t="str">
            <v>#0</v>
          </cell>
          <cell r="K37" t="str">
            <v>#269822</v>
          </cell>
          <cell r="L37" t="str">
            <v>#269822</v>
          </cell>
          <cell r="M37" t="str">
            <v>#0</v>
          </cell>
          <cell r="N37" t="str">
            <v>#190684</v>
          </cell>
          <cell r="O37" t="str">
            <v>#190684</v>
          </cell>
          <cell r="P37" t="str">
            <v>#0</v>
          </cell>
        </row>
        <row r="38">
          <cell r="C38" t="str">
            <v>金属製品製造業</v>
          </cell>
          <cell r="F38">
            <v>235364</v>
          </cell>
          <cell r="G38">
            <v>233330</v>
          </cell>
          <cell r="H38">
            <v>217287</v>
          </cell>
          <cell r="I38">
            <v>16043</v>
          </cell>
          <cell r="J38">
            <v>2034</v>
          </cell>
          <cell r="K38">
            <v>254220</v>
          </cell>
          <cell r="L38">
            <v>252627</v>
          </cell>
          <cell r="M38">
            <v>1593</v>
          </cell>
          <cell r="N38">
            <v>179085</v>
          </cell>
          <cell r="O38">
            <v>175736</v>
          </cell>
          <cell r="P38">
            <v>3349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221289</v>
          </cell>
          <cell r="G41">
            <v>221131</v>
          </cell>
          <cell r="H41">
            <v>200959</v>
          </cell>
          <cell r="I41">
            <v>20172</v>
          </cell>
          <cell r="J41">
            <v>158</v>
          </cell>
          <cell r="K41">
            <v>295134</v>
          </cell>
          <cell r="L41">
            <v>294792</v>
          </cell>
          <cell r="M41">
            <v>342</v>
          </cell>
          <cell r="N41">
            <v>157813</v>
          </cell>
          <cell r="O41">
            <v>157813</v>
          </cell>
          <cell r="P41">
            <v>0</v>
          </cell>
        </row>
        <row r="42">
          <cell r="C42" t="str">
            <v>電子・デバイス</v>
          </cell>
          <cell r="F42">
            <v>246011</v>
          </cell>
          <cell r="G42">
            <v>245866</v>
          </cell>
          <cell r="H42">
            <v>215073</v>
          </cell>
          <cell r="I42">
            <v>30793</v>
          </cell>
          <cell r="J42">
            <v>145</v>
          </cell>
          <cell r="K42">
            <v>276633</v>
          </cell>
          <cell r="L42">
            <v>276500</v>
          </cell>
          <cell r="M42">
            <v>133</v>
          </cell>
          <cell r="N42">
            <v>177417</v>
          </cell>
          <cell r="O42">
            <v>177247</v>
          </cell>
          <cell r="P42">
            <v>170</v>
          </cell>
        </row>
        <row r="43">
          <cell r="C43" t="str">
            <v>電気機械器具</v>
          </cell>
          <cell r="F43">
            <v>243873</v>
          </cell>
          <cell r="G43">
            <v>243873</v>
          </cell>
          <cell r="H43">
            <v>234727</v>
          </cell>
          <cell r="I43">
            <v>9146</v>
          </cell>
          <cell r="J43">
            <v>0</v>
          </cell>
          <cell r="K43">
            <v>284771</v>
          </cell>
          <cell r="L43">
            <v>284771</v>
          </cell>
          <cell r="M43">
            <v>0</v>
          </cell>
          <cell r="N43">
            <v>157331</v>
          </cell>
          <cell r="O43">
            <v>157331</v>
          </cell>
          <cell r="P43">
            <v>0</v>
          </cell>
        </row>
        <row r="44">
          <cell r="C44" t="str">
            <v>情報通信機械器具</v>
          </cell>
          <cell r="F44" t="str">
            <v>#217321</v>
          </cell>
          <cell r="G44" t="str">
            <v>#217321</v>
          </cell>
          <cell r="H44" t="str">
            <v>#188344</v>
          </cell>
          <cell r="I44" t="str">
            <v>#28977</v>
          </cell>
          <cell r="J44" t="str">
            <v>#0</v>
          </cell>
          <cell r="K44" t="str">
            <v>#298479</v>
          </cell>
          <cell r="L44" t="str">
            <v>#298479</v>
          </cell>
          <cell r="M44" t="str">
            <v>#0</v>
          </cell>
          <cell r="N44" t="str">
            <v>#147674</v>
          </cell>
          <cell r="O44" t="str">
            <v>#147674</v>
          </cell>
          <cell r="P44" t="str">
            <v>#0</v>
          </cell>
        </row>
        <row r="45">
          <cell r="C45" t="str">
            <v>輸送用機械器具</v>
          </cell>
          <cell r="F45">
            <v>300892</v>
          </cell>
          <cell r="G45">
            <v>300531</v>
          </cell>
          <cell r="H45">
            <v>262640</v>
          </cell>
          <cell r="I45">
            <v>37891</v>
          </cell>
          <cell r="J45">
            <v>361</v>
          </cell>
          <cell r="K45">
            <v>312891</v>
          </cell>
          <cell r="L45">
            <v>312754</v>
          </cell>
          <cell r="M45">
            <v>137</v>
          </cell>
          <cell r="N45">
            <v>248400</v>
          </cell>
          <cell r="O45">
            <v>247060</v>
          </cell>
          <cell r="P45">
            <v>1340</v>
          </cell>
        </row>
        <row r="46">
          <cell r="C46" t="str">
            <v>その他の製造業</v>
          </cell>
          <cell r="F46">
            <v>309675</v>
          </cell>
          <cell r="G46">
            <v>309675</v>
          </cell>
          <cell r="H46">
            <v>272375</v>
          </cell>
          <cell r="I46">
            <v>37300</v>
          </cell>
          <cell r="J46">
            <v>0</v>
          </cell>
          <cell r="K46">
            <v>348351</v>
          </cell>
          <cell r="L46">
            <v>348351</v>
          </cell>
          <cell r="M46">
            <v>0</v>
          </cell>
          <cell r="N46">
            <v>167685</v>
          </cell>
          <cell r="O46">
            <v>167685</v>
          </cell>
          <cell r="P46">
            <v>0</v>
          </cell>
        </row>
        <row r="47">
          <cell r="C47" t="str">
            <v>Ｅ一括分１</v>
          </cell>
          <cell r="F47">
            <v>212950</v>
          </cell>
          <cell r="G47">
            <v>212950</v>
          </cell>
          <cell r="H47">
            <v>187684</v>
          </cell>
          <cell r="I47">
            <v>25266</v>
          </cell>
          <cell r="J47">
            <v>0</v>
          </cell>
          <cell r="K47">
            <v>243477</v>
          </cell>
          <cell r="L47">
            <v>243477</v>
          </cell>
          <cell r="M47">
            <v>0</v>
          </cell>
          <cell r="N47">
            <v>167666</v>
          </cell>
          <cell r="O47">
            <v>167666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270692</v>
          </cell>
          <cell r="G50">
            <v>263102</v>
          </cell>
          <cell r="H50">
            <v>247705</v>
          </cell>
          <cell r="I50">
            <v>15397</v>
          </cell>
          <cell r="J50">
            <v>7590</v>
          </cell>
          <cell r="K50">
            <v>301254</v>
          </cell>
          <cell r="L50">
            <v>290675</v>
          </cell>
          <cell r="M50">
            <v>10579</v>
          </cell>
          <cell r="N50">
            <v>196205</v>
          </cell>
          <cell r="O50">
            <v>195898</v>
          </cell>
          <cell r="P50">
            <v>307</v>
          </cell>
        </row>
        <row r="51">
          <cell r="C51" t="str">
            <v>小売業</v>
          </cell>
          <cell r="F51">
            <v>155079</v>
          </cell>
          <cell r="G51">
            <v>144236</v>
          </cell>
          <cell r="H51">
            <v>136435</v>
          </cell>
          <cell r="I51">
            <v>7801</v>
          </cell>
          <cell r="J51">
            <v>10843</v>
          </cell>
          <cell r="K51">
            <v>223987</v>
          </cell>
          <cell r="L51">
            <v>203555</v>
          </cell>
          <cell r="M51">
            <v>20432</v>
          </cell>
          <cell r="N51">
            <v>124219</v>
          </cell>
          <cell r="O51">
            <v>117670</v>
          </cell>
          <cell r="P51">
            <v>6549</v>
          </cell>
        </row>
        <row r="52">
          <cell r="C52" t="str">
            <v>宿泊業</v>
          </cell>
          <cell r="F52">
            <v>178290</v>
          </cell>
          <cell r="G52">
            <v>157033</v>
          </cell>
          <cell r="H52">
            <v>150180</v>
          </cell>
          <cell r="I52">
            <v>6853</v>
          </cell>
          <cell r="J52">
            <v>21257</v>
          </cell>
          <cell r="K52">
            <v>229133</v>
          </cell>
          <cell r="L52">
            <v>195829</v>
          </cell>
          <cell r="M52">
            <v>33304</v>
          </cell>
          <cell r="N52">
            <v>143384</v>
          </cell>
          <cell r="O52">
            <v>130399</v>
          </cell>
          <cell r="P52">
            <v>12985</v>
          </cell>
        </row>
        <row r="53">
          <cell r="C53" t="str">
            <v>Ｍ一括分</v>
          </cell>
          <cell r="F53">
            <v>87222</v>
          </cell>
          <cell r="G53">
            <v>87222</v>
          </cell>
          <cell r="H53">
            <v>81595</v>
          </cell>
          <cell r="I53">
            <v>5627</v>
          </cell>
          <cell r="J53">
            <v>0</v>
          </cell>
          <cell r="K53">
            <v>103116</v>
          </cell>
          <cell r="L53">
            <v>103116</v>
          </cell>
          <cell r="M53">
            <v>0</v>
          </cell>
          <cell r="N53">
            <v>79469</v>
          </cell>
          <cell r="O53">
            <v>79469</v>
          </cell>
          <cell r="P53">
            <v>0</v>
          </cell>
        </row>
        <row r="54">
          <cell r="C54" t="str">
            <v>医療業</v>
          </cell>
          <cell r="F54">
            <v>277991</v>
          </cell>
          <cell r="G54">
            <v>277991</v>
          </cell>
          <cell r="H54">
            <v>254507</v>
          </cell>
          <cell r="I54">
            <v>23484</v>
          </cell>
          <cell r="J54">
            <v>0</v>
          </cell>
          <cell r="K54">
            <v>401299</v>
          </cell>
          <cell r="L54">
            <v>401299</v>
          </cell>
          <cell r="M54">
            <v>0</v>
          </cell>
          <cell r="N54">
            <v>236521</v>
          </cell>
          <cell r="O54">
            <v>236521</v>
          </cell>
          <cell r="P54">
            <v>0</v>
          </cell>
        </row>
        <row r="55">
          <cell r="C55" t="str">
            <v>Ｐ一括分</v>
          </cell>
          <cell r="F55">
            <v>235034</v>
          </cell>
          <cell r="G55">
            <v>234627</v>
          </cell>
          <cell r="H55">
            <v>225655</v>
          </cell>
          <cell r="I55">
            <v>8972</v>
          </cell>
          <cell r="J55">
            <v>407</v>
          </cell>
          <cell r="K55">
            <v>268074</v>
          </cell>
          <cell r="L55">
            <v>267338</v>
          </cell>
          <cell r="M55">
            <v>736</v>
          </cell>
          <cell r="N55">
            <v>220791</v>
          </cell>
          <cell r="O55">
            <v>220526</v>
          </cell>
          <cell r="P55">
            <v>265</v>
          </cell>
        </row>
        <row r="56">
          <cell r="C56" t="str">
            <v>職業紹介・派遣業</v>
          </cell>
          <cell r="F56">
            <v>163392</v>
          </cell>
          <cell r="G56">
            <v>162480</v>
          </cell>
          <cell r="H56">
            <v>148527</v>
          </cell>
          <cell r="I56">
            <v>13953</v>
          </cell>
          <cell r="J56">
            <v>912</v>
          </cell>
          <cell r="K56">
            <v>185687</v>
          </cell>
          <cell r="L56">
            <v>184888</v>
          </cell>
          <cell r="M56">
            <v>799</v>
          </cell>
          <cell r="N56">
            <v>146685</v>
          </cell>
          <cell r="O56">
            <v>145689</v>
          </cell>
          <cell r="P56">
            <v>996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170328</v>
          </cell>
          <cell r="G58">
            <v>160181</v>
          </cell>
          <cell r="H58">
            <v>148792</v>
          </cell>
          <cell r="I58">
            <v>11389</v>
          </cell>
          <cell r="J58">
            <v>10147</v>
          </cell>
          <cell r="K58">
            <v>214502</v>
          </cell>
          <cell r="L58">
            <v>194931</v>
          </cell>
          <cell r="M58">
            <v>19571</v>
          </cell>
          <cell r="N58">
            <v>123119</v>
          </cell>
          <cell r="O58">
            <v>123043</v>
          </cell>
          <cell r="P58">
            <v>76</v>
          </cell>
        </row>
        <row r="59">
          <cell r="C59" t="str">
            <v>特掲産業１</v>
          </cell>
          <cell r="F59" t="str">
            <v>#146752</v>
          </cell>
          <cell r="G59" t="str">
            <v>#146752</v>
          </cell>
          <cell r="H59" t="str">
            <v>#140142</v>
          </cell>
          <cell r="I59" t="str">
            <v>#6610</v>
          </cell>
          <cell r="J59" t="str">
            <v>#0</v>
          </cell>
          <cell r="K59" t="str">
            <v>#162186</v>
          </cell>
          <cell r="L59" t="str">
            <v>#162186</v>
          </cell>
          <cell r="M59" t="str">
            <v>#0</v>
          </cell>
          <cell r="N59" t="str">
            <v>#115050</v>
          </cell>
          <cell r="O59" t="str">
            <v>#115050</v>
          </cell>
          <cell r="P59" t="str">
            <v>#0</v>
          </cell>
        </row>
        <row r="60">
          <cell r="C60" t="str">
            <v>特掲産業２</v>
          </cell>
          <cell r="F60" t="str">
            <v>#291287</v>
          </cell>
          <cell r="G60" t="str">
            <v>#192931</v>
          </cell>
          <cell r="H60" t="str">
            <v>#184743</v>
          </cell>
          <cell r="I60" t="str">
            <v>#8188</v>
          </cell>
          <cell r="J60" t="str">
            <v>#98356</v>
          </cell>
          <cell r="K60" t="str">
            <v>#415495</v>
          </cell>
          <cell r="L60" t="str">
            <v>#229813</v>
          </cell>
          <cell r="M60" t="str">
            <v>#185682</v>
          </cell>
          <cell r="N60" t="str">
            <v>#151389</v>
          </cell>
          <cell r="O60" t="str">
            <v>#151389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224008</v>
          </cell>
          <cell r="G77">
            <v>221747</v>
          </cell>
          <cell r="H77">
            <v>208490</v>
          </cell>
          <cell r="I77">
            <v>13257</v>
          </cell>
          <cell r="J77">
            <v>2261</v>
          </cell>
          <cell r="K77">
            <v>274484</v>
          </cell>
          <cell r="L77">
            <v>271424</v>
          </cell>
          <cell r="M77">
            <v>3060</v>
          </cell>
          <cell r="N77">
            <v>176733</v>
          </cell>
          <cell r="O77">
            <v>175220</v>
          </cell>
          <cell r="P77">
            <v>1513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279478</v>
          </cell>
          <cell r="G79">
            <v>279344</v>
          </cell>
          <cell r="H79">
            <v>263001</v>
          </cell>
          <cell r="I79">
            <v>16343</v>
          </cell>
          <cell r="J79">
            <v>134</v>
          </cell>
          <cell r="K79">
            <v>293086</v>
          </cell>
          <cell r="L79">
            <v>292926</v>
          </cell>
          <cell r="M79">
            <v>160</v>
          </cell>
          <cell r="N79">
            <v>207274</v>
          </cell>
          <cell r="O79">
            <v>207274</v>
          </cell>
          <cell r="P79">
            <v>0</v>
          </cell>
        </row>
        <row r="80">
          <cell r="C80" t="str">
            <v>製造業</v>
          </cell>
          <cell r="F80">
            <v>239680</v>
          </cell>
          <cell r="G80">
            <v>237155</v>
          </cell>
          <cell r="H80">
            <v>211977</v>
          </cell>
          <cell r="I80">
            <v>25178</v>
          </cell>
          <cell r="J80">
            <v>2525</v>
          </cell>
          <cell r="K80">
            <v>296758</v>
          </cell>
          <cell r="L80">
            <v>293321</v>
          </cell>
          <cell r="M80">
            <v>3437</v>
          </cell>
          <cell r="N80">
            <v>160505</v>
          </cell>
          <cell r="O80">
            <v>159246</v>
          </cell>
          <cell r="P80">
            <v>1259</v>
          </cell>
        </row>
        <row r="81">
          <cell r="C81" t="str">
            <v>電気・ガス・熱供給・水道業</v>
          </cell>
          <cell r="F81">
            <v>434369</v>
          </cell>
          <cell r="G81">
            <v>434174</v>
          </cell>
          <cell r="H81">
            <v>377391</v>
          </cell>
          <cell r="I81">
            <v>56783</v>
          </cell>
          <cell r="J81">
            <v>195</v>
          </cell>
          <cell r="K81">
            <v>458922</v>
          </cell>
          <cell r="L81">
            <v>458720</v>
          </cell>
          <cell r="M81">
            <v>202</v>
          </cell>
          <cell r="N81">
            <v>266339</v>
          </cell>
          <cell r="O81">
            <v>266191</v>
          </cell>
          <cell r="P81">
            <v>148</v>
          </cell>
        </row>
        <row r="82">
          <cell r="C82" t="str">
            <v>情報通信業</v>
          </cell>
          <cell r="F82">
            <v>358529</v>
          </cell>
          <cell r="G82">
            <v>357763</v>
          </cell>
          <cell r="H82">
            <v>327888</v>
          </cell>
          <cell r="I82">
            <v>29875</v>
          </cell>
          <cell r="J82">
            <v>766</v>
          </cell>
          <cell r="K82">
            <v>404438</v>
          </cell>
          <cell r="L82">
            <v>404275</v>
          </cell>
          <cell r="M82">
            <v>163</v>
          </cell>
          <cell r="N82">
            <v>258759</v>
          </cell>
          <cell r="O82">
            <v>256683</v>
          </cell>
          <cell r="P82">
            <v>2076</v>
          </cell>
        </row>
        <row r="83">
          <cell r="C83" t="str">
            <v>運輸業，郵便業</v>
          </cell>
          <cell r="F83">
            <v>234250</v>
          </cell>
          <cell r="G83">
            <v>234089</v>
          </cell>
          <cell r="H83">
            <v>207540</v>
          </cell>
          <cell r="I83">
            <v>26549</v>
          </cell>
          <cell r="J83">
            <v>161</v>
          </cell>
          <cell r="K83">
            <v>243331</v>
          </cell>
          <cell r="L83">
            <v>243156</v>
          </cell>
          <cell r="M83">
            <v>175</v>
          </cell>
          <cell r="N83">
            <v>188110</v>
          </cell>
          <cell r="O83">
            <v>188021</v>
          </cell>
          <cell r="P83">
            <v>89</v>
          </cell>
        </row>
        <row r="84">
          <cell r="C84" t="str">
            <v>卸売業，小売業</v>
          </cell>
          <cell r="F84">
            <v>198345</v>
          </cell>
          <cell r="G84">
            <v>194420</v>
          </cell>
          <cell r="H84">
            <v>184323</v>
          </cell>
          <cell r="I84">
            <v>10097</v>
          </cell>
          <cell r="J84">
            <v>3925</v>
          </cell>
          <cell r="K84">
            <v>253436</v>
          </cell>
          <cell r="L84">
            <v>248368</v>
          </cell>
          <cell r="M84">
            <v>5068</v>
          </cell>
          <cell r="N84">
            <v>137517</v>
          </cell>
          <cell r="O84">
            <v>134855</v>
          </cell>
          <cell r="P84">
            <v>2662</v>
          </cell>
        </row>
        <row r="85">
          <cell r="C85" t="str">
            <v>金融業，保険業</v>
          </cell>
          <cell r="F85">
            <v>303864</v>
          </cell>
          <cell r="G85">
            <v>299443</v>
          </cell>
          <cell r="H85">
            <v>293434</v>
          </cell>
          <cell r="I85">
            <v>6009</v>
          </cell>
          <cell r="J85">
            <v>4421</v>
          </cell>
          <cell r="K85">
            <v>411167</v>
          </cell>
          <cell r="L85">
            <v>407816</v>
          </cell>
          <cell r="M85">
            <v>3351</v>
          </cell>
          <cell r="N85">
            <v>224588</v>
          </cell>
          <cell r="O85">
            <v>219376</v>
          </cell>
          <cell r="P85">
            <v>5212</v>
          </cell>
        </row>
        <row r="86">
          <cell r="C86" t="str">
            <v>不動産業，物品賃貸業</v>
          </cell>
          <cell r="F86">
            <v>192710</v>
          </cell>
          <cell r="G86">
            <v>192710</v>
          </cell>
          <cell r="H86">
            <v>188912</v>
          </cell>
          <cell r="I86">
            <v>3798</v>
          </cell>
          <cell r="J86">
            <v>0</v>
          </cell>
          <cell r="K86">
            <v>307091</v>
          </cell>
          <cell r="L86">
            <v>307091</v>
          </cell>
          <cell r="M86">
            <v>0</v>
          </cell>
          <cell r="N86">
            <v>123742</v>
          </cell>
          <cell r="O86">
            <v>123742</v>
          </cell>
          <cell r="P86">
            <v>0</v>
          </cell>
        </row>
        <row r="87">
          <cell r="C87" t="str">
            <v>学術研究，専門・技術サービス業</v>
          </cell>
          <cell r="F87">
            <v>270731</v>
          </cell>
          <cell r="G87">
            <v>269840</v>
          </cell>
          <cell r="H87">
            <v>255970</v>
          </cell>
          <cell r="I87">
            <v>13870</v>
          </cell>
          <cell r="J87">
            <v>891</v>
          </cell>
          <cell r="K87">
            <v>319624</v>
          </cell>
          <cell r="L87">
            <v>318844</v>
          </cell>
          <cell r="M87">
            <v>780</v>
          </cell>
          <cell r="N87">
            <v>195524</v>
          </cell>
          <cell r="O87">
            <v>194462</v>
          </cell>
          <cell r="P87">
            <v>1062</v>
          </cell>
        </row>
        <row r="88">
          <cell r="C88" t="str">
            <v>宿泊業，飲食サービス業</v>
          </cell>
          <cell r="F88">
            <v>97074</v>
          </cell>
          <cell r="G88">
            <v>94740</v>
          </cell>
          <cell r="H88">
            <v>92515</v>
          </cell>
          <cell r="I88">
            <v>2225</v>
          </cell>
          <cell r="J88">
            <v>2334</v>
          </cell>
          <cell r="K88">
            <v>117413</v>
          </cell>
          <cell r="L88">
            <v>112914</v>
          </cell>
          <cell r="M88">
            <v>4499</v>
          </cell>
          <cell r="N88">
            <v>87017</v>
          </cell>
          <cell r="O88">
            <v>85754</v>
          </cell>
          <cell r="P88">
            <v>1263</v>
          </cell>
        </row>
        <row r="89">
          <cell r="C89" t="str">
            <v>生活関連サービス業，娯楽業</v>
          </cell>
          <cell r="F89">
            <v>164405</v>
          </cell>
          <cell r="G89">
            <v>164170</v>
          </cell>
          <cell r="H89">
            <v>159092</v>
          </cell>
          <cell r="I89">
            <v>5078</v>
          </cell>
          <cell r="J89">
            <v>235</v>
          </cell>
          <cell r="K89">
            <v>180035</v>
          </cell>
          <cell r="L89">
            <v>179609</v>
          </cell>
          <cell r="M89">
            <v>426</v>
          </cell>
          <cell r="N89">
            <v>145249</v>
          </cell>
          <cell r="O89">
            <v>145249</v>
          </cell>
          <cell r="P89">
            <v>0</v>
          </cell>
        </row>
        <row r="90">
          <cell r="C90" t="str">
            <v>教育，学習支援業</v>
          </cell>
          <cell r="F90">
            <v>267919</v>
          </cell>
          <cell r="G90">
            <v>267723</v>
          </cell>
          <cell r="H90">
            <v>262558</v>
          </cell>
          <cell r="I90">
            <v>5165</v>
          </cell>
          <cell r="J90">
            <v>196</v>
          </cell>
          <cell r="K90">
            <v>298267</v>
          </cell>
          <cell r="L90">
            <v>298211</v>
          </cell>
          <cell r="M90">
            <v>56</v>
          </cell>
          <cell r="N90">
            <v>240919</v>
          </cell>
          <cell r="O90">
            <v>240598</v>
          </cell>
          <cell r="P90">
            <v>321</v>
          </cell>
        </row>
        <row r="91">
          <cell r="C91" t="str">
            <v>医療，福祉</v>
          </cell>
          <cell r="F91">
            <v>235588</v>
          </cell>
          <cell r="G91">
            <v>234323</v>
          </cell>
          <cell r="H91">
            <v>222293</v>
          </cell>
          <cell r="I91">
            <v>12030</v>
          </cell>
          <cell r="J91">
            <v>1265</v>
          </cell>
          <cell r="K91">
            <v>310286</v>
          </cell>
          <cell r="L91">
            <v>310018</v>
          </cell>
          <cell r="M91">
            <v>268</v>
          </cell>
          <cell r="N91">
            <v>211580</v>
          </cell>
          <cell r="O91">
            <v>209994</v>
          </cell>
          <cell r="P91">
            <v>1586</v>
          </cell>
        </row>
        <row r="92">
          <cell r="C92" t="str">
            <v>複合サービス事業</v>
          </cell>
          <cell r="F92">
            <v>262353</v>
          </cell>
          <cell r="G92">
            <v>250740</v>
          </cell>
          <cell r="H92">
            <v>244386</v>
          </cell>
          <cell r="I92">
            <v>6354</v>
          </cell>
          <cell r="J92">
            <v>11613</v>
          </cell>
          <cell r="K92">
            <v>303352</v>
          </cell>
          <cell r="L92">
            <v>287272</v>
          </cell>
          <cell r="M92">
            <v>16080</v>
          </cell>
          <cell r="N92">
            <v>194798</v>
          </cell>
          <cell r="O92">
            <v>190545</v>
          </cell>
          <cell r="P92">
            <v>4253</v>
          </cell>
        </row>
        <row r="93">
          <cell r="C93" t="str">
            <v>サービス業（他に分類されないもの）</v>
          </cell>
          <cell r="F93">
            <v>178270</v>
          </cell>
          <cell r="G93">
            <v>172721</v>
          </cell>
          <cell r="H93">
            <v>162241</v>
          </cell>
          <cell r="I93">
            <v>10480</v>
          </cell>
          <cell r="J93">
            <v>5549</v>
          </cell>
          <cell r="K93">
            <v>218566</v>
          </cell>
          <cell r="L93">
            <v>207210</v>
          </cell>
          <cell r="M93">
            <v>11356</v>
          </cell>
          <cell r="N93">
            <v>141170</v>
          </cell>
          <cell r="O93">
            <v>140967</v>
          </cell>
          <cell r="P93">
            <v>203</v>
          </cell>
        </row>
        <row r="94">
          <cell r="C94" t="str">
            <v>食料品・たばこ</v>
          </cell>
          <cell r="F94">
            <v>193939</v>
          </cell>
          <cell r="G94">
            <v>191883</v>
          </cell>
          <cell r="H94">
            <v>175160</v>
          </cell>
          <cell r="I94">
            <v>16723</v>
          </cell>
          <cell r="J94">
            <v>2056</v>
          </cell>
          <cell r="K94">
            <v>257028</v>
          </cell>
          <cell r="L94">
            <v>253276</v>
          </cell>
          <cell r="M94">
            <v>3752</v>
          </cell>
          <cell r="N94">
            <v>148585</v>
          </cell>
          <cell r="O94">
            <v>147749</v>
          </cell>
          <cell r="P94">
            <v>836</v>
          </cell>
        </row>
        <row r="95">
          <cell r="C95" t="str">
            <v>繊維工業</v>
          </cell>
          <cell r="F95">
            <v>218850</v>
          </cell>
          <cell r="G95">
            <v>218850</v>
          </cell>
          <cell r="H95">
            <v>188549</v>
          </cell>
          <cell r="I95">
            <v>30301</v>
          </cell>
          <cell r="J95">
            <v>0</v>
          </cell>
          <cell r="K95">
            <v>337612</v>
          </cell>
          <cell r="L95">
            <v>337612</v>
          </cell>
          <cell r="M95">
            <v>0</v>
          </cell>
          <cell r="N95">
            <v>153943</v>
          </cell>
          <cell r="O95">
            <v>153943</v>
          </cell>
          <cell r="P95">
            <v>0</v>
          </cell>
        </row>
        <row r="96">
          <cell r="C96" t="str">
            <v>木材・木製品</v>
          </cell>
          <cell r="F96">
            <v>240320</v>
          </cell>
          <cell r="G96">
            <v>240187</v>
          </cell>
          <cell r="H96">
            <v>230134</v>
          </cell>
          <cell r="I96">
            <v>10053</v>
          </cell>
          <cell r="J96">
            <v>133</v>
          </cell>
          <cell r="K96">
            <v>259764</v>
          </cell>
          <cell r="L96">
            <v>259591</v>
          </cell>
          <cell r="M96">
            <v>173</v>
          </cell>
          <cell r="N96">
            <v>195410</v>
          </cell>
          <cell r="O96">
            <v>195369</v>
          </cell>
          <cell r="P96">
            <v>41</v>
          </cell>
        </row>
        <row r="97">
          <cell r="C97" t="str">
            <v>家具・装備品</v>
          </cell>
          <cell r="F97" t="str">
            <v>#192529</v>
          </cell>
          <cell r="G97" t="str">
            <v>#192529</v>
          </cell>
          <cell r="H97" t="str">
            <v>#192529</v>
          </cell>
          <cell r="I97" t="str">
            <v>#0</v>
          </cell>
          <cell r="J97" t="str">
            <v>#0</v>
          </cell>
          <cell r="K97" t="str">
            <v>#214916</v>
          </cell>
          <cell r="L97" t="str">
            <v>#214916</v>
          </cell>
          <cell r="M97" t="str">
            <v>#0</v>
          </cell>
          <cell r="N97" t="str">
            <v>#130312</v>
          </cell>
          <cell r="O97" t="str">
            <v>#130312</v>
          </cell>
          <cell r="P97" t="str">
            <v>#0</v>
          </cell>
        </row>
        <row r="98">
          <cell r="C98" t="str">
            <v>パルプ・紙</v>
          </cell>
          <cell r="F98">
            <v>271145</v>
          </cell>
          <cell r="G98">
            <v>271145</v>
          </cell>
          <cell r="H98">
            <v>247049</v>
          </cell>
          <cell r="I98">
            <v>24096</v>
          </cell>
          <cell r="J98">
            <v>0</v>
          </cell>
          <cell r="K98">
            <v>300099</v>
          </cell>
          <cell r="L98">
            <v>300099</v>
          </cell>
          <cell r="M98">
            <v>0</v>
          </cell>
          <cell r="N98">
            <v>177248</v>
          </cell>
          <cell r="O98">
            <v>177248</v>
          </cell>
          <cell r="P98">
            <v>0</v>
          </cell>
        </row>
        <row r="99">
          <cell r="C99" t="str">
            <v>印刷・同関連業</v>
          </cell>
          <cell r="F99">
            <v>233365</v>
          </cell>
          <cell r="G99">
            <v>233365</v>
          </cell>
          <cell r="H99">
            <v>211539</v>
          </cell>
          <cell r="I99">
            <v>21826</v>
          </cell>
          <cell r="J99">
            <v>0</v>
          </cell>
          <cell r="K99">
            <v>272080</v>
          </cell>
          <cell r="L99">
            <v>272080</v>
          </cell>
          <cell r="M99">
            <v>0</v>
          </cell>
          <cell r="N99">
            <v>170547</v>
          </cell>
          <cell r="O99">
            <v>170547</v>
          </cell>
          <cell r="P99">
            <v>0</v>
          </cell>
        </row>
        <row r="100">
          <cell r="C100" t="str">
            <v>化学、石油・石炭</v>
          </cell>
          <cell r="F100">
            <v>394116</v>
          </cell>
          <cell r="G100">
            <v>393588</v>
          </cell>
          <cell r="H100">
            <v>333629</v>
          </cell>
          <cell r="I100">
            <v>59959</v>
          </cell>
          <cell r="J100">
            <v>528</v>
          </cell>
          <cell r="K100">
            <v>407732</v>
          </cell>
          <cell r="L100">
            <v>407161</v>
          </cell>
          <cell r="M100">
            <v>571</v>
          </cell>
          <cell r="N100">
            <v>226870</v>
          </cell>
          <cell r="O100">
            <v>226870</v>
          </cell>
          <cell r="P100">
            <v>0</v>
          </cell>
        </row>
        <row r="101">
          <cell r="C101" t="str">
            <v>プラスチック製品</v>
          </cell>
          <cell r="F101">
            <v>241652</v>
          </cell>
          <cell r="G101">
            <v>239655</v>
          </cell>
          <cell r="H101">
            <v>213542</v>
          </cell>
          <cell r="I101">
            <v>26113</v>
          </cell>
          <cell r="J101">
            <v>1997</v>
          </cell>
          <cell r="K101">
            <v>278928</v>
          </cell>
          <cell r="L101">
            <v>277747</v>
          </cell>
          <cell r="M101">
            <v>1181</v>
          </cell>
          <cell r="N101">
            <v>131023</v>
          </cell>
          <cell r="O101">
            <v>126607</v>
          </cell>
          <cell r="P101">
            <v>4416</v>
          </cell>
        </row>
        <row r="102">
          <cell r="C102" t="str">
            <v>ゴム製品</v>
          </cell>
          <cell r="F102">
            <v>352721</v>
          </cell>
          <cell r="G102">
            <v>318060</v>
          </cell>
          <cell r="H102">
            <v>260449</v>
          </cell>
          <cell r="I102">
            <v>57611</v>
          </cell>
          <cell r="J102">
            <v>34661</v>
          </cell>
          <cell r="K102">
            <v>370041</v>
          </cell>
          <cell r="L102">
            <v>337651</v>
          </cell>
          <cell r="M102">
            <v>32390</v>
          </cell>
          <cell r="N102">
            <v>236875</v>
          </cell>
          <cell r="O102">
            <v>187026</v>
          </cell>
          <cell r="P102">
            <v>49849</v>
          </cell>
        </row>
        <row r="103">
          <cell r="C103" t="str">
            <v>窯業・土石製品</v>
          </cell>
          <cell r="F103">
            <v>271899</v>
          </cell>
          <cell r="G103">
            <v>271899</v>
          </cell>
          <cell r="H103">
            <v>249409</v>
          </cell>
          <cell r="I103">
            <v>22490</v>
          </cell>
          <cell r="J103">
            <v>0</v>
          </cell>
          <cell r="K103">
            <v>289885</v>
          </cell>
          <cell r="L103">
            <v>289885</v>
          </cell>
          <cell r="M103">
            <v>0</v>
          </cell>
          <cell r="N103">
            <v>216231</v>
          </cell>
          <cell r="O103">
            <v>216231</v>
          </cell>
          <cell r="P103">
            <v>0</v>
          </cell>
        </row>
        <row r="104">
          <cell r="C104" t="str">
            <v>鉄鋼業</v>
          </cell>
          <cell r="F104">
            <v>306733</v>
          </cell>
          <cell r="G104">
            <v>306470</v>
          </cell>
          <cell r="H104">
            <v>258016</v>
          </cell>
          <cell r="I104">
            <v>48454</v>
          </cell>
          <cell r="J104">
            <v>263</v>
          </cell>
          <cell r="K104">
            <v>333700</v>
          </cell>
          <cell r="L104">
            <v>333374</v>
          </cell>
          <cell r="M104">
            <v>326</v>
          </cell>
          <cell r="N104">
            <v>195222</v>
          </cell>
          <cell r="O104">
            <v>195222</v>
          </cell>
          <cell r="P104">
            <v>0</v>
          </cell>
        </row>
        <row r="105">
          <cell r="C105" t="str">
            <v>非鉄金属製造業</v>
          </cell>
          <cell r="F105" t="str">
            <v>#229456</v>
          </cell>
          <cell r="G105" t="str">
            <v>#229456</v>
          </cell>
          <cell r="H105" t="str">
            <v>#220362</v>
          </cell>
          <cell r="I105" t="str">
            <v>#9094</v>
          </cell>
          <cell r="J105" t="str">
            <v>#0</v>
          </cell>
          <cell r="K105" t="str">
            <v>#269822</v>
          </cell>
          <cell r="L105" t="str">
            <v>#269822</v>
          </cell>
          <cell r="M105" t="str">
            <v>#0</v>
          </cell>
          <cell r="N105" t="str">
            <v>#190684</v>
          </cell>
          <cell r="O105" t="str">
            <v>#190684</v>
          </cell>
          <cell r="P105" t="str">
            <v>#0</v>
          </cell>
        </row>
        <row r="106">
          <cell r="C106" t="str">
            <v>金属製品製造業</v>
          </cell>
          <cell r="F106">
            <v>230268</v>
          </cell>
          <cell r="G106">
            <v>229092</v>
          </cell>
          <cell r="H106">
            <v>219818</v>
          </cell>
          <cell r="I106">
            <v>9274</v>
          </cell>
          <cell r="J106">
            <v>1176</v>
          </cell>
          <cell r="K106">
            <v>270002</v>
          </cell>
          <cell r="L106">
            <v>268878</v>
          </cell>
          <cell r="M106">
            <v>1124</v>
          </cell>
          <cell r="N106">
            <v>167074</v>
          </cell>
          <cell r="O106">
            <v>165815</v>
          </cell>
          <cell r="P106">
            <v>1259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221289</v>
          </cell>
          <cell r="G109">
            <v>221131</v>
          </cell>
          <cell r="H109">
            <v>200959</v>
          </cell>
          <cell r="I109">
            <v>20172</v>
          </cell>
          <cell r="J109">
            <v>158</v>
          </cell>
          <cell r="K109">
            <v>295134</v>
          </cell>
          <cell r="L109">
            <v>294792</v>
          </cell>
          <cell r="M109">
            <v>342</v>
          </cell>
          <cell r="N109">
            <v>157813</v>
          </cell>
          <cell r="O109">
            <v>157813</v>
          </cell>
          <cell r="P109">
            <v>0</v>
          </cell>
        </row>
        <row r="110">
          <cell r="C110" t="str">
            <v>電子・デバイス</v>
          </cell>
          <cell r="F110">
            <v>246011</v>
          </cell>
          <cell r="G110">
            <v>245866</v>
          </cell>
          <cell r="H110">
            <v>215073</v>
          </cell>
          <cell r="I110">
            <v>30793</v>
          </cell>
          <cell r="J110">
            <v>145</v>
          </cell>
          <cell r="K110">
            <v>276633</v>
          </cell>
          <cell r="L110">
            <v>276500</v>
          </cell>
          <cell r="M110">
            <v>133</v>
          </cell>
          <cell r="N110">
            <v>177417</v>
          </cell>
          <cell r="O110">
            <v>177247</v>
          </cell>
          <cell r="P110">
            <v>170</v>
          </cell>
        </row>
        <row r="111">
          <cell r="C111" t="str">
            <v>電気機械器具</v>
          </cell>
          <cell r="F111">
            <v>243873</v>
          </cell>
          <cell r="G111">
            <v>243873</v>
          </cell>
          <cell r="H111">
            <v>234727</v>
          </cell>
          <cell r="I111">
            <v>9146</v>
          </cell>
          <cell r="J111">
            <v>0</v>
          </cell>
          <cell r="K111">
            <v>284771</v>
          </cell>
          <cell r="L111">
            <v>284771</v>
          </cell>
          <cell r="M111">
            <v>0</v>
          </cell>
          <cell r="N111">
            <v>157331</v>
          </cell>
          <cell r="O111">
            <v>157331</v>
          </cell>
          <cell r="P111">
            <v>0</v>
          </cell>
        </row>
        <row r="112">
          <cell r="C112" t="str">
            <v>情報通信機械器具</v>
          </cell>
          <cell r="F112" t="str">
            <v>#217321</v>
          </cell>
          <cell r="G112" t="str">
            <v>#217321</v>
          </cell>
          <cell r="H112" t="str">
            <v>#188344</v>
          </cell>
          <cell r="I112" t="str">
            <v>#28977</v>
          </cell>
          <cell r="J112" t="str">
            <v>#0</v>
          </cell>
          <cell r="K112" t="str">
            <v>#298479</v>
          </cell>
          <cell r="L112" t="str">
            <v>#298479</v>
          </cell>
          <cell r="M112" t="str">
            <v>#0</v>
          </cell>
          <cell r="N112" t="str">
            <v>#147674</v>
          </cell>
          <cell r="O112" t="str">
            <v>#147674</v>
          </cell>
          <cell r="P112" t="str">
            <v>#0</v>
          </cell>
        </row>
        <row r="113">
          <cell r="C113" t="str">
            <v>輸送用機械器具</v>
          </cell>
          <cell r="F113">
            <v>300892</v>
          </cell>
          <cell r="G113">
            <v>300531</v>
          </cell>
          <cell r="H113">
            <v>262640</v>
          </cell>
          <cell r="I113">
            <v>37891</v>
          </cell>
          <cell r="J113">
            <v>361</v>
          </cell>
          <cell r="K113">
            <v>312891</v>
          </cell>
          <cell r="L113">
            <v>312754</v>
          </cell>
          <cell r="M113">
            <v>137</v>
          </cell>
          <cell r="N113">
            <v>248400</v>
          </cell>
          <cell r="O113">
            <v>247060</v>
          </cell>
          <cell r="P113">
            <v>1340</v>
          </cell>
        </row>
        <row r="114">
          <cell r="C114" t="str">
            <v>その他の製造業</v>
          </cell>
          <cell r="F114">
            <v>309675</v>
          </cell>
          <cell r="G114">
            <v>309675</v>
          </cell>
          <cell r="H114">
            <v>272375</v>
          </cell>
          <cell r="I114">
            <v>37300</v>
          </cell>
          <cell r="J114">
            <v>0</v>
          </cell>
          <cell r="K114">
            <v>348351</v>
          </cell>
          <cell r="L114">
            <v>348351</v>
          </cell>
          <cell r="M114">
            <v>0</v>
          </cell>
          <cell r="N114">
            <v>167685</v>
          </cell>
          <cell r="O114">
            <v>167685</v>
          </cell>
          <cell r="P114">
            <v>0</v>
          </cell>
        </row>
        <row r="115">
          <cell r="C115" t="str">
            <v>Ｅ一括分１</v>
          </cell>
          <cell r="F115">
            <v>252598</v>
          </cell>
          <cell r="G115">
            <v>250166</v>
          </cell>
          <cell r="H115">
            <v>215539</v>
          </cell>
          <cell r="I115">
            <v>34627</v>
          </cell>
          <cell r="J115">
            <v>2432</v>
          </cell>
          <cell r="K115">
            <v>293342</v>
          </cell>
          <cell r="L115">
            <v>289768</v>
          </cell>
          <cell r="M115">
            <v>3574</v>
          </cell>
          <cell r="N115">
            <v>165776</v>
          </cell>
          <cell r="O115">
            <v>165776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286429</v>
          </cell>
          <cell r="G118">
            <v>284061</v>
          </cell>
          <cell r="H118">
            <v>270447</v>
          </cell>
          <cell r="I118">
            <v>13614</v>
          </cell>
          <cell r="J118">
            <v>2368</v>
          </cell>
          <cell r="K118">
            <v>310609</v>
          </cell>
          <cell r="L118">
            <v>307711</v>
          </cell>
          <cell r="M118">
            <v>2898</v>
          </cell>
          <cell r="N118">
            <v>184725</v>
          </cell>
          <cell r="O118">
            <v>184584</v>
          </cell>
          <cell r="P118">
            <v>141</v>
          </cell>
        </row>
        <row r="119">
          <cell r="C119" t="str">
            <v>小売業</v>
          </cell>
          <cell r="F119">
            <v>168747</v>
          </cell>
          <cell r="G119">
            <v>164299</v>
          </cell>
          <cell r="H119">
            <v>155383</v>
          </cell>
          <cell r="I119">
            <v>8916</v>
          </cell>
          <cell r="J119">
            <v>4448</v>
          </cell>
          <cell r="K119">
            <v>217306</v>
          </cell>
          <cell r="L119">
            <v>210867</v>
          </cell>
          <cell r="M119">
            <v>6439</v>
          </cell>
          <cell r="N119">
            <v>132177</v>
          </cell>
          <cell r="O119">
            <v>129229</v>
          </cell>
          <cell r="P119">
            <v>2948</v>
          </cell>
        </row>
        <row r="120">
          <cell r="C120" t="str">
            <v>宿泊業</v>
          </cell>
          <cell r="F120">
            <v>155547</v>
          </cell>
          <cell r="G120">
            <v>141168</v>
          </cell>
          <cell r="H120">
            <v>136109</v>
          </cell>
          <cell r="I120">
            <v>5059</v>
          </cell>
          <cell r="J120">
            <v>14379</v>
          </cell>
          <cell r="K120">
            <v>239630</v>
          </cell>
          <cell r="L120">
            <v>209079</v>
          </cell>
          <cell r="M120">
            <v>30551</v>
          </cell>
          <cell r="N120">
            <v>119482</v>
          </cell>
          <cell r="O120">
            <v>112040</v>
          </cell>
          <cell r="P120">
            <v>7442</v>
          </cell>
        </row>
        <row r="121">
          <cell r="C121" t="str">
            <v>Ｍ一括分</v>
          </cell>
          <cell r="F121">
            <v>85743</v>
          </cell>
          <cell r="G121">
            <v>85743</v>
          </cell>
          <cell r="H121">
            <v>84067</v>
          </cell>
          <cell r="I121">
            <v>1676</v>
          </cell>
          <cell r="J121">
            <v>0</v>
          </cell>
          <cell r="K121">
            <v>96305</v>
          </cell>
          <cell r="L121">
            <v>96305</v>
          </cell>
          <cell r="M121">
            <v>0</v>
          </cell>
          <cell r="N121">
            <v>80379</v>
          </cell>
          <cell r="O121">
            <v>80379</v>
          </cell>
          <cell r="P121">
            <v>0</v>
          </cell>
        </row>
        <row r="122">
          <cell r="C122" t="str">
            <v>医療業</v>
          </cell>
          <cell r="F122">
            <v>258772</v>
          </cell>
          <cell r="G122">
            <v>258057</v>
          </cell>
          <cell r="H122">
            <v>238785</v>
          </cell>
          <cell r="I122">
            <v>19272</v>
          </cell>
          <cell r="J122">
            <v>715</v>
          </cell>
          <cell r="K122">
            <v>406018</v>
          </cell>
          <cell r="L122">
            <v>406018</v>
          </cell>
          <cell r="M122">
            <v>0</v>
          </cell>
          <cell r="N122">
            <v>219369</v>
          </cell>
          <cell r="O122">
            <v>218463</v>
          </cell>
          <cell r="P122">
            <v>906</v>
          </cell>
        </row>
        <row r="123">
          <cell r="C123" t="str">
            <v>Ｐ一括分</v>
          </cell>
          <cell r="F123">
            <v>216012</v>
          </cell>
          <cell r="G123">
            <v>214283</v>
          </cell>
          <cell r="H123">
            <v>208368</v>
          </cell>
          <cell r="I123">
            <v>5915</v>
          </cell>
          <cell r="J123">
            <v>1729</v>
          </cell>
          <cell r="K123">
            <v>247170</v>
          </cell>
          <cell r="L123">
            <v>246726</v>
          </cell>
          <cell r="M123">
            <v>444</v>
          </cell>
          <cell r="N123">
            <v>204468</v>
          </cell>
          <cell r="O123">
            <v>202262</v>
          </cell>
          <cell r="P123">
            <v>2206</v>
          </cell>
        </row>
        <row r="124">
          <cell r="C124" t="str">
            <v>職業紹介・派遣業</v>
          </cell>
          <cell r="F124">
            <v>169388</v>
          </cell>
          <cell r="G124">
            <v>168567</v>
          </cell>
          <cell r="H124">
            <v>154927</v>
          </cell>
          <cell r="I124">
            <v>13640</v>
          </cell>
          <cell r="J124">
            <v>821</v>
          </cell>
          <cell r="K124">
            <v>184502</v>
          </cell>
          <cell r="L124">
            <v>183811</v>
          </cell>
          <cell r="M124">
            <v>691</v>
          </cell>
          <cell r="N124">
            <v>157243</v>
          </cell>
          <cell r="O124">
            <v>156318</v>
          </cell>
          <cell r="P124">
            <v>925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180058</v>
          </cell>
          <cell r="G126">
            <v>173557</v>
          </cell>
          <cell r="H126">
            <v>163713</v>
          </cell>
          <cell r="I126">
            <v>9844</v>
          </cell>
          <cell r="J126">
            <v>6501</v>
          </cell>
          <cell r="K126">
            <v>224851</v>
          </cell>
          <cell r="L126">
            <v>211527</v>
          </cell>
          <cell r="M126">
            <v>13324</v>
          </cell>
          <cell r="N126">
            <v>137678</v>
          </cell>
          <cell r="O126">
            <v>137632</v>
          </cell>
          <cell r="P126">
            <v>46</v>
          </cell>
        </row>
        <row r="127">
          <cell r="C127" t="str">
            <v>特掲産業１</v>
          </cell>
          <cell r="F127">
            <v>119392</v>
          </cell>
          <cell r="G127">
            <v>119392</v>
          </cell>
          <cell r="H127">
            <v>110611</v>
          </cell>
          <cell r="I127">
            <v>8781</v>
          </cell>
          <cell r="J127">
            <v>0</v>
          </cell>
          <cell r="K127">
            <v>122974</v>
          </cell>
          <cell r="L127">
            <v>122974</v>
          </cell>
          <cell r="M127">
            <v>0</v>
          </cell>
          <cell r="N127">
            <v>111141</v>
          </cell>
          <cell r="O127">
            <v>111141</v>
          </cell>
          <cell r="P127">
            <v>0</v>
          </cell>
        </row>
        <row r="128">
          <cell r="C128" t="str">
            <v>特掲産業２</v>
          </cell>
          <cell r="F128">
            <v>247454</v>
          </cell>
          <cell r="G128">
            <v>241641</v>
          </cell>
          <cell r="H128">
            <v>241157</v>
          </cell>
          <cell r="I128">
            <v>484</v>
          </cell>
          <cell r="J128">
            <v>5813</v>
          </cell>
          <cell r="K128">
            <v>258013</v>
          </cell>
          <cell r="L128">
            <v>248259</v>
          </cell>
          <cell r="M128">
            <v>9754</v>
          </cell>
          <cell r="N128">
            <v>231878</v>
          </cell>
          <cell r="O128">
            <v>231878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6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444569</v>
          </cell>
          <cell r="G9">
            <v>243016</v>
          </cell>
          <cell r="H9">
            <v>227450</v>
          </cell>
          <cell r="I9">
            <v>15566</v>
          </cell>
          <cell r="J9">
            <v>201553</v>
          </cell>
          <cell r="K9">
            <v>537340</v>
          </cell>
          <cell r="L9">
            <v>291441</v>
          </cell>
          <cell r="M9">
            <v>245899</v>
          </cell>
          <cell r="N9">
            <v>353010</v>
          </cell>
          <cell r="O9">
            <v>195224</v>
          </cell>
          <cell r="P9">
            <v>157786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509521</v>
          </cell>
          <cell r="G11">
            <v>284888</v>
          </cell>
          <cell r="H11">
            <v>272040</v>
          </cell>
          <cell r="I11">
            <v>12848</v>
          </cell>
          <cell r="J11">
            <v>224633</v>
          </cell>
          <cell r="K11">
            <v>524815</v>
          </cell>
          <cell r="L11">
            <v>299227</v>
          </cell>
          <cell r="M11">
            <v>225588</v>
          </cell>
          <cell r="N11">
            <v>447557</v>
          </cell>
          <cell r="O11">
            <v>226795</v>
          </cell>
          <cell r="P11">
            <v>220762</v>
          </cell>
        </row>
        <row r="12">
          <cell r="C12" t="str">
            <v>製造業</v>
          </cell>
          <cell r="F12">
            <v>440577</v>
          </cell>
          <cell r="G12">
            <v>255329</v>
          </cell>
          <cell r="H12">
            <v>229845</v>
          </cell>
          <cell r="I12">
            <v>25484</v>
          </cell>
          <cell r="J12">
            <v>185248</v>
          </cell>
          <cell r="K12">
            <v>540034</v>
          </cell>
          <cell r="L12">
            <v>299792</v>
          </cell>
          <cell r="M12">
            <v>240242</v>
          </cell>
          <cell r="N12">
            <v>268171</v>
          </cell>
          <cell r="O12">
            <v>178254</v>
          </cell>
          <cell r="P12">
            <v>89917</v>
          </cell>
        </row>
        <row r="13">
          <cell r="C13" t="str">
            <v>電気・ガス・熱供給・水道業</v>
          </cell>
          <cell r="F13">
            <v>1099541</v>
          </cell>
          <cell r="G13">
            <v>418759</v>
          </cell>
          <cell r="H13">
            <v>364386</v>
          </cell>
          <cell r="I13">
            <v>54373</v>
          </cell>
          <cell r="J13">
            <v>680782</v>
          </cell>
          <cell r="K13">
            <v>1183442</v>
          </cell>
          <cell r="L13">
            <v>445157</v>
          </cell>
          <cell r="M13">
            <v>738285</v>
          </cell>
          <cell r="N13">
            <v>569760</v>
          </cell>
          <cell r="O13">
            <v>252074</v>
          </cell>
          <cell r="P13">
            <v>317686</v>
          </cell>
        </row>
        <row r="14">
          <cell r="C14" t="str">
            <v>情報通信業</v>
          </cell>
          <cell r="F14">
            <v>913026</v>
          </cell>
          <cell r="G14">
            <v>390342</v>
          </cell>
          <cell r="H14">
            <v>357295</v>
          </cell>
          <cell r="I14">
            <v>33047</v>
          </cell>
          <cell r="J14">
            <v>522684</v>
          </cell>
          <cell r="K14">
            <v>1059963</v>
          </cell>
          <cell r="L14">
            <v>434522</v>
          </cell>
          <cell r="M14">
            <v>625441</v>
          </cell>
          <cell r="N14">
            <v>562553</v>
          </cell>
          <cell r="O14">
            <v>284965</v>
          </cell>
          <cell r="P14">
            <v>277588</v>
          </cell>
        </row>
        <row r="15">
          <cell r="C15" t="str">
            <v>運輸業，郵便業</v>
          </cell>
          <cell r="F15">
            <v>254212</v>
          </cell>
          <cell r="G15">
            <v>238399</v>
          </cell>
          <cell r="H15">
            <v>203460</v>
          </cell>
          <cell r="I15">
            <v>34939</v>
          </cell>
          <cell r="J15">
            <v>15813</v>
          </cell>
          <cell r="K15">
            <v>264271</v>
          </cell>
          <cell r="L15">
            <v>247197</v>
          </cell>
          <cell r="M15">
            <v>17074</v>
          </cell>
          <cell r="N15">
            <v>169760</v>
          </cell>
          <cell r="O15">
            <v>164537</v>
          </cell>
          <cell r="P15">
            <v>5223</v>
          </cell>
        </row>
        <row r="16">
          <cell r="C16" t="str">
            <v>卸売業，小売業</v>
          </cell>
          <cell r="F16">
            <v>176453</v>
          </cell>
          <cell r="G16">
            <v>169740</v>
          </cell>
          <cell r="H16">
            <v>161053</v>
          </cell>
          <cell r="I16">
            <v>8687</v>
          </cell>
          <cell r="J16">
            <v>6713</v>
          </cell>
          <cell r="K16">
            <v>241739</v>
          </cell>
          <cell r="L16">
            <v>231359</v>
          </cell>
          <cell r="M16">
            <v>10380</v>
          </cell>
          <cell r="N16">
            <v>130419</v>
          </cell>
          <cell r="O16">
            <v>126291</v>
          </cell>
          <cell r="P16">
            <v>4128</v>
          </cell>
        </row>
        <row r="17">
          <cell r="C17" t="str">
            <v>金融業，保険業</v>
          </cell>
          <cell r="F17">
            <v>783853</v>
          </cell>
          <cell r="G17">
            <v>349196</v>
          </cell>
          <cell r="H17">
            <v>345547</v>
          </cell>
          <cell r="I17">
            <v>3649</v>
          </cell>
          <cell r="J17">
            <v>434657</v>
          </cell>
          <cell r="K17">
            <v>1149568</v>
          </cell>
          <cell r="L17">
            <v>435204</v>
          </cell>
          <cell r="M17">
            <v>714364</v>
          </cell>
          <cell r="N17">
            <v>485362</v>
          </cell>
          <cell r="O17">
            <v>278998</v>
          </cell>
          <cell r="P17">
            <v>206364</v>
          </cell>
        </row>
        <row r="18">
          <cell r="C18" t="str">
            <v>不動産業，物品賃貸業</v>
          </cell>
          <cell r="F18">
            <v>333764</v>
          </cell>
          <cell r="G18">
            <v>256567</v>
          </cell>
          <cell r="H18">
            <v>252765</v>
          </cell>
          <cell r="I18">
            <v>3802</v>
          </cell>
          <cell r="J18">
            <v>77197</v>
          </cell>
          <cell r="K18">
            <v>387643</v>
          </cell>
          <cell r="L18">
            <v>290045</v>
          </cell>
          <cell r="M18">
            <v>97598</v>
          </cell>
          <cell r="N18">
            <v>241355</v>
          </cell>
          <cell r="O18">
            <v>199147</v>
          </cell>
          <cell r="P18">
            <v>42208</v>
          </cell>
        </row>
        <row r="19">
          <cell r="C19" t="str">
            <v>学術研究，専門・技術サービス業</v>
          </cell>
          <cell r="F19">
            <v>1075095</v>
          </cell>
          <cell r="G19">
            <v>372834</v>
          </cell>
          <cell r="H19">
            <v>349964</v>
          </cell>
          <cell r="I19">
            <v>22870</v>
          </cell>
          <cell r="J19">
            <v>702261</v>
          </cell>
          <cell r="K19">
            <v>1189267</v>
          </cell>
          <cell r="L19">
            <v>407191</v>
          </cell>
          <cell r="M19">
            <v>782076</v>
          </cell>
          <cell r="N19">
            <v>625867</v>
          </cell>
          <cell r="O19">
            <v>237650</v>
          </cell>
          <cell r="P19">
            <v>388217</v>
          </cell>
        </row>
        <row r="20">
          <cell r="C20" t="str">
            <v>宿泊業，飲食サービス業</v>
          </cell>
          <cell r="F20">
            <v>117284</v>
          </cell>
          <cell r="G20">
            <v>116622</v>
          </cell>
          <cell r="H20">
            <v>110143</v>
          </cell>
          <cell r="I20">
            <v>6479</v>
          </cell>
          <cell r="J20">
            <v>662</v>
          </cell>
          <cell r="K20">
            <v>151643</v>
          </cell>
          <cell r="L20">
            <v>150021</v>
          </cell>
          <cell r="M20">
            <v>1622</v>
          </cell>
          <cell r="N20">
            <v>95393</v>
          </cell>
          <cell r="O20">
            <v>95342</v>
          </cell>
          <cell r="P20">
            <v>51</v>
          </cell>
        </row>
        <row r="21">
          <cell r="C21" t="str">
            <v>生活関連サービス業，娯楽業</v>
          </cell>
          <cell r="F21">
            <v>331094</v>
          </cell>
          <cell r="G21">
            <v>182895</v>
          </cell>
          <cell r="H21">
            <v>172268</v>
          </cell>
          <cell r="I21">
            <v>10627</v>
          </cell>
          <cell r="J21">
            <v>148199</v>
          </cell>
          <cell r="K21">
            <v>367944</v>
          </cell>
          <cell r="L21">
            <v>192350</v>
          </cell>
          <cell r="M21">
            <v>175594</v>
          </cell>
          <cell r="N21">
            <v>269860</v>
          </cell>
          <cell r="O21">
            <v>167183</v>
          </cell>
          <cell r="P21">
            <v>102677</v>
          </cell>
        </row>
        <row r="22">
          <cell r="C22" t="str">
            <v>教育，学習支援業</v>
          </cell>
          <cell r="F22">
            <v>886752</v>
          </cell>
          <cell r="G22">
            <v>324748</v>
          </cell>
          <cell r="H22">
            <v>322435</v>
          </cell>
          <cell r="I22">
            <v>2313</v>
          </cell>
          <cell r="J22">
            <v>562004</v>
          </cell>
          <cell r="K22">
            <v>995071</v>
          </cell>
          <cell r="L22">
            <v>366066</v>
          </cell>
          <cell r="M22">
            <v>629005</v>
          </cell>
          <cell r="N22">
            <v>785826</v>
          </cell>
          <cell r="O22">
            <v>286250</v>
          </cell>
          <cell r="P22">
            <v>499576</v>
          </cell>
        </row>
        <row r="23">
          <cell r="C23" t="str">
            <v>医療，福祉</v>
          </cell>
          <cell r="F23">
            <v>502699</v>
          </cell>
          <cell r="G23">
            <v>256583</v>
          </cell>
          <cell r="H23">
            <v>243431</v>
          </cell>
          <cell r="I23">
            <v>13152</v>
          </cell>
          <cell r="J23">
            <v>246116</v>
          </cell>
          <cell r="K23">
            <v>677815</v>
          </cell>
          <cell r="L23">
            <v>341809</v>
          </cell>
          <cell r="M23">
            <v>336006</v>
          </cell>
          <cell r="N23">
            <v>440766</v>
          </cell>
          <cell r="O23">
            <v>226441</v>
          </cell>
          <cell r="P23">
            <v>214325</v>
          </cell>
        </row>
        <row r="24">
          <cell r="C24" t="str">
            <v>複合サービス事業</v>
          </cell>
          <cell r="F24">
            <v>427249</v>
          </cell>
          <cell r="G24">
            <v>272179</v>
          </cell>
          <cell r="H24">
            <v>267540</v>
          </cell>
          <cell r="I24">
            <v>4639</v>
          </cell>
          <cell r="J24">
            <v>155070</v>
          </cell>
          <cell r="K24">
            <v>503495</v>
          </cell>
          <cell r="L24">
            <v>316949</v>
          </cell>
          <cell r="M24">
            <v>186546</v>
          </cell>
          <cell r="N24">
            <v>304890</v>
          </cell>
          <cell r="O24">
            <v>200333</v>
          </cell>
          <cell r="P24">
            <v>104557</v>
          </cell>
        </row>
        <row r="25">
          <cell r="C25" t="str">
            <v>サービス業（他に分類されないもの）</v>
          </cell>
          <cell r="F25">
            <v>201331</v>
          </cell>
          <cell r="G25">
            <v>168258</v>
          </cell>
          <cell r="H25">
            <v>155280</v>
          </cell>
          <cell r="I25">
            <v>12978</v>
          </cell>
          <cell r="J25">
            <v>33073</v>
          </cell>
          <cell r="K25">
            <v>250267</v>
          </cell>
          <cell r="L25">
            <v>197405</v>
          </cell>
          <cell r="M25">
            <v>52862</v>
          </cell>
          <cell r="N25">
            <v>148851</v>
          </cell>
          <cell r="O25">
            <v>137001</v>
          </cell>
          <cell r="P25">
            <v>11850</v>
          </cell>
        </row>
        <row r="26">
          <cell r="C26" t="str">
            <v>食料品・たばこ</v>
          </cell>
          <cell r="F26">
            <v>283499</v>
          </cell>
          <cell r="G26">
            <v>220069</v>
          </cell>
          <cell r="H26">
            <v>204499</v>
          </cell>
          <cell r="I26">
            <v>15570</v>
          </cell>
          <cell r="J26">
            <v>63430</v>
          </cell>
          <cell r="K26">
            <v>328365</v>
          </cell>
          <cell r="L26">
            <v>270313</v>
          </cell>
          <cell r="M26">
            <v>58052</v>
          </cell>
          <cell r="N26">
            <v>242037</v>
          </cell>
          <cell r="O26">
            <v>173637</v>
          </cell>
          <cell r="P26">
            <v>68400</v>
          </cell>
        </row>
        <row r="27">
          <cell r="C27" t="str">
            <v>繊維工業</v>
          </cell>
          <cell r="F27">
            <v>515562</v>
          </cell>
          <cell r="G27">
            <v>247709</v>
          </cell>
          <cell r="H27">
            <v>215284</v>
          </cell>
          <cell r="I27">
            <v>32425</v>
          </cell>
          <cell r="J27">
            <v>267853</v>
          </cell>
          <cell r="K27">
            <v>827152</v>
          </cell>
          <cell r="L27">
            <v>329145</v>
          </cell>
          <cell r="M27">
            <v>498007</v>
          </cell>
          <cell r="N27">
            <v>216647</v>
          </cell>
          <cell r="O27">
            <v>169585</v>
          </cell>
          <cell r="P27">
            <v>47062</v>
          </cell>
        </row>
        <row r="28">
          <cell r="C28" t="str">
            <v>木材・木製品</v>
          </cell>
          <cell r="F28">
            <v>302070</v>
          </cell>
          <cell r="G28">
            <v>227190</v>
          </cell>
          <cell r="H28">
            <v>208640</v>
          </cell>
          <cell r="I28">
            <v>18550</v>
          </cell>
          <cell r="J28">
            <v>74880</v>
          </cell>
          <cell r="K28">
            <v>321393</v>
          </cell>
          <cell r="L28">
            <v>238396</v>
          </cell>
          <cell r="M28">
            <v>82997</v>
          </cell>
          <cell r="N28">
            <v>214396</v>
          </cell>
          <cell r="O28">
            <v>176346</v>
          </cell>
          <cell r="P28">
            <v>38050</v>
          </cell>
        </row>
        <row r="29">
          <cell r="C29" t="str">
            <v>家具・装備品</v>
          </cell>
          <cell r="F29" t="str">
            <v>#208697</v>
          </cell>
          <cell r="G29" t="str">
            <v>#208697</v>
          </cell>
          <cell r="H29" t="str">
            <v>#208697</v>
          </cell>
          <cell r="I29" t="str">
            <v>#0</v>
          </cell>
          <cell r="J29" t="str">
            <v>#0</v>
          </cell>
          <cell r="K29" t="str">
            <v>#233717</v>
          </cell>
          <cell r="L29" t="str">
            <v>#233717</v>
          </cell>
          <cell r="M29" t="str">
            <v>#0</v>
          </cell>
          <cell r="N29" t="str">
            <v>#151093</v>
          </cell>
          <cell r="O29" t="str">
            <v>#151093</v>
          </cell>
          <cell r="P29" t="str">
            <v>#0</v>
          </cell>
        </row>
        <row r="30">
          <cell r="C30" t="str">
            <v>パルプ・紙</v>
          </cell>
          <cell r="F30" t="str">
            <v>#341685</v>
          </cell>
          <cell r="G30" t="str">
            <v>#294247</v>
          </cell>
          <cell r="H30" t="str">
            <v>#275561</v>
          </cell>
          <cell r="I30" t="str">
            <v>#18686</v>
          </cell>
          <cell r="J30" t="str">
            <v>#47438</v>
          </cell>
          <cell r="K30" t="str">
            <v>#363402</v>
          </cell>
          <cell r="L30" t="str">
            <v>#323229</v>
          </cell>
          <cell r="M30" t="str">
            <v>#40173</v>
          </cell>
          <cell r="N30" t="str">
            <v>#275466</v>
          </cell>
          <cell r="O30" t="str">
            <v>#205877</v>
          </cell>
          <cell r="P30" t="str">
            <v>#69589</v>
          </cell>
        </row>
        <row r="31">
          <cell r="C31" t="str">
            <v>印刷・同関連業</v>
          </cell>
          <cell r="F31">
            <v>412138</v>
          </cell>
          <cell r="G31">
            <v>229608</v>
          </cell>
          <cell r="H31">
            <v>199394</v>
          </cell>
          <cell r="I31">
            <v>30214</v>
          </cell>
          <cell r="J31">
            <v>182530</v>
          </cell>
          <cell r="K31">
            <v>529847</v>
          </cell>
          <cell r="L31">
            <v>278296</v>
          </cell>
          <cell r="M31">
            <v>251551</v>
          </cell>
          <cell r="N31">
            <v>114456</v>
          </cell>
          <cell r="O31">
            <v>106479</v>
          </cell>
          <cell r="P31">
            <v>7977</v>
          </cell>
        </row>
        <row r="32">
          <cell r="C32" t="str">
            <v>化学、石油・石炭</v>
          </cell>
          <cell r="F32">
            <v>869729</v>
          </cell>
          <cell r="G32">
            <v>392880</v>
          </cell>
          <cell r="H32">
            <v>342004</v>
          </cell>
          <cell r="I32">
            <v>50876</v>
          </cell>
          <cell r="J32">
            <v>476849</v>
          </cell>
          <cell r="K32">
            <v>901181</v>
          </cell>
          <cell r="L32">
            <v>403701</v>
          </cell>
          <cell r="M32">
            <v>497480</v>
          </cell>
          <cell r="N32">
            <v>469808</v>
          </cell>
          <cell r="O32">
            <v>255287</v>
          </cell>
          <cell r="P32">
            <v>214521</v>
          </cell>
        </row>
        <row r="33">
          <cell r="C33" t="str">
            <v>プラスチック製品</v>
          </cell>
          <cell r="F33">
            <v>450606</v>
          </cell>
          <cell r="G33">
            <v>247525</v>
          </cell>
          <cell r="H33">
            <v>221334</v>
          </cell>
          <cell r="I33">
            <v>26191</v>
          </cell>
          <cell r="J33">
            <v>203081</v>
          </cell>
          <cell r="K33">
            <v>540332</v>
          </cell>
          <cell r="L33">
            <v>283952</v>
          </cell>
          <cell r="M33">
            <v>256380</v>
          </cell>
          <cell r="N33">
            <v>189840</v>
          </cell>
          <cell r="O33">
            <v>141659</v>
          </cell>
          <cell r="P33">
            <v>48181</v>
          </cell>
        </row>
        <row r="34">
          <cell r="C34" t="str">
            <v>ゴム製品</v>
          </cell>
          <cell r="F34">
            <v>823854</v>
          </cell>
          <cell r="G34">
            <v>323046</v>
          </cell>
          <cell r="H34">
            <v>263078</v>
          </cell>
          <cell r="I34">
            <v>59968</v>
          </cell>
          <cell r="J34">
            <v>500808</v>
          </cell>
          <cell r="K34">
            <v>893958</v>
          </cell>
          <cell r="L34">
            <v>341668</v>
          </cell>
          <cell r="M34">
            <v>552290</v>
          </cell>
          <cell r="N34">
            <v>357144</v>
          </cell>
          <cell r="O34">
            <v>199073</v>
          </cell>
          <cell r="P34">
            <v>158071</v>
          </cell>
        </row>
        <row r="35">
          <cell r="C35" t="str">
            <v>窯業・土石製品</v>
          </cell>
          <cell r="F35">
            <v>420073</v>
          </cell>
          <cell r="G35">
            <v>264665</v>
          </cell>
          <cell r="H35">
            <v>241343</v>
          </cell>
          <cell r="I35">
            <v>23322</v>
          </cell>
          <cell r="J35">
            <v>155408</v>
          </cell>
          <cell r="K35">
            <v>466983</v>
          </cell>
          <cell r="L35">
            <v>287551</v>
          </cell>
          <cell r="M35">
            <v>179432</v>
          </cell>
          <cell r="N35">
            <v>263524</v>
          </cell>
          <cell r="O35">
            <v>188291</v>
          </cell>
          <cell r="P35">
            <v>75233</v>
          </cell>
        </row>
        <row r="36">
          <cell r="C36" t="str">
            <v>鉄鋼業</v>
          </cell>
          <cell r="F36" t="str">
            <v>#591878</v>
          </cell>
          <cell r="G36" t="str">
            <v>#347727</v>
          </cell>
          <cell r="H36" t="str">
            <v>#286172</v>
          </cell>
          <cell r="I36" t="str">
            <v>#61555</v>
          </cell>
          <cell r="J36" t="str">
            <v>#244151</v>
          </cell>
          <cell r="K36" t="str">
            <v>#603799</v>
          </cell>
          <cell r="L36" t="str">
            <v>#355358</v>
          </cell>
          <cell r="M36" t="str">
            <v>#248441</v>
          </cell>
          <cell r="N36" t="str">
            <v>#421250</v>
          </cell>
          <cell r="O36" t="str">
            <v>#238500</v>
          </cell>
          <cell r="P36" t="str">
            <v>#182750</v>
          </cell>
        </row>
        <row r="37">
          <cell r="C37" t="str">
            <v>非鉄金属製造業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</row>
        <row r="38">
          <cell r="C38" t="str">
            <v>金属製品製造業</v>
          </cell>
          <cell r="F38">
            <v>221541</v>
          </cell>
          <cell r="G38">
            <v>221541</v>
          </cell>
          <cell r="H38">
            <v>214390</v>
          </cell>
          <cell r="I38">
            <v>7151</v>
          </cell>
          <cell r="J38">
            <v>0</v>
          </cell>
          <cell r="K38">
            <v>236452</v>
          </cell>
          <cell r="L38">
            <v>236452</v>
          </cell>
          <cell r="M38">
            <v>0</v>
          </cell>
          <cell r="N38">
            <v>179917</v>
          </cell>
          <cell r="O38">
            <v>179917</v>
          </cell>
          <cell r="P38">
            <v>0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430751</v>
          </cell>
          <cell r="G41">
            <v>240838</v>
          </cell>
          <cell r="H41">
            <v>221651</v>
          </cell>
          <cell r="I41">
            <v>19187</v>
          </cell>
          <cell r="J41">
            <v>189913</v>
          </cell>
          <cell r="K41">
            <v>539996</v>
          </cell>
          <cell r="L41">
            <v>307127</v>
          </cell>
          <cell r="M41">
            <v>232869</v>
          </cell>
          <cell r="N41">
            <v>328722</v>
          </cell>
          <cell r="O41">
            <v>178928</v>
          </cell>
          <cell r="P41">
            <v>149794</v>
          </cell>
        </row>
        <row r="42">
          <cell r="C42" t="str">
            <v>電子・デバイス</v>
          </cell>
          <cell r="F42">
            <v>426751</v>
          </cell>
          <cell r="G42">
            <v>232774</v>
          </cell>
          <cell r="H42">
            <v>207906</v>
          </cell>
          <cell r="I42">
            <v>24868</v>
          </cell>
          <cell r="J42">
            <v>193977</v>
          </cell>
          <cell r="K42">
            <v>480703</v>
          </cell>
          <cell r="L42">
            <v>256904</v>
          </cell>
          <cell r="M42">
            <v>223799</v>
          </cell>
          <cell r="N42">
            <v>322998</v>
          </cell>
          <cell r="O42">
            <v>186372</v>
          </cell>
          <cell r="P42">
            <v>136626</v>
          </cell>
        </row>
        <row r="43">
          <cell r="C43" t="str">
            <v>電気機械器具</v>
          </cell>
          <cell r="F43">
            <v>283374</v>
          </cell>
          <cell r="G43">
            <v>250039</v>
          </cell>
          <cell r="H43">
            <v>239755</v>
          </cell>
          <cell r="I43">
            <v>10284</v>
          </cell>
          <cell r="J43">
            <v>33335</v>
          </cell>
          <cell r="K43">
            <v>329752</v>
          </cell>
          <cell r="L43">
            <v>290472</v>
          </cell>
          <cell r="M43">
            <v>39280</v>
          </cell>
          <cell r="N43">
            <v>187844</v>
          </cell>
          <cell r="O43">
            <v>166756</v>
          </cell>
          <cell r="P43">
            <v>21088</v>
          </cell>
        </row>
        <row r="44">
          <cell r="C44" t="str">
            <v>情報通信機械器具</v>
          </cell>
          <cell r="F44">
            <v>341518</v>
          </cell>
          <cell r="G44">
            <v>232150</v>
          </cell>
          <cell r="H44">
            <v>212324</v>
          </cell>
          <cell r="I44">
            <v>19826</v>
          </cell>
          <cell r="J44">
            <v>109368</v>
          </cell>
          <cell r="K44">
            <v>412876</v>
          </cell>
          <cell r="L44">
            <v>275338</v>
          </cell>
          <cell r="M44">
            <v>137538</v>
          </cell>
          <cell r="N44">
            <v>266097</v>
          </cell>
          <cell r="O44">
            <v>186504</v>
          </cell>
          <cell r="P44">
            <v>79593</v>
          </cell>
        </row>
        <row r="45">
          <cell r="C45" t="str">
            <v>輸送用機械器具</v>
          </cell>
          <cell r="F45">
            <v>564372</v>
          </cell>
          <cell r="G45">
            <v>313626</v>
          </cell>
          <cell r="H45">
            <v>278449</v>
          </cell>
          <cell r="I45">
            <v>35177</v>
          </cell>
          <cell r="J45">
            <v>250746</v>
          </cell>
          <cell r="K45">
            <v>582327</v>
          </cell>
          <cell r="L45">
            <v>326062</v>
          </cell>
          <cell r="M45">
            <v>256265</v>
          </cell>
          <cell r="N45">
            <v>487536</v>
          </cell>
          <cell r="O45">
            <v>260410</v>
          </cell>
          <cell r="P45">
            <v>227126</v>
          </cell>
        </row>
        <row r="46">
          <cell r="C46" t="str">
            <v>その他の製造業</v>
          </cell>
          <cell r="F46">
            <v>425472</v>
          </cell>
          <cell r="G46">
            <v>312491</v>
          </cell>
          <cell r="H46">
            <v>290354</v>
          </cell>
          <cell r="I46">
            <v>22137</v>
          </cell>
          <cell r="J46">
            <v>112981</v>
          </cell>
          <cell r="K46">
            <v>438971</v>
          </cell>
          <cell r="L46">
            <v>352474</v>
          </cell>
          <cell r="M46">
            <v>86497</v>
          </cell>
          <cell r="N46">
            <v>377052</v>
          </cell>
          <cell r="O46">
            <v>169080</v>
          </cell>
          <cell r="P46">
            <v>207972</v>
          </cell>
        </row>
        <row r="47">
          <cell r="C47" t="str">
            <v>Ｅ一括分１</v>
          </cell>
          <cell r="F47">
            <v>554588</v>
          </cell>
          <cell r="G47">
            <v>234731</v>
          </cell>
          <cell r="H47">
            <v>211587</v>
          </cell>
          <cell r="I47">
            <v>23144</v>
          </cell>
          <cell r="J47">
            <v>319857</v>
          </cell>
          <cell r="K47">
            <v>654948</v>
          </cell>
          <cell r="L47">
            <v>266668</v>
          </cell>
          <cell r="M47">
            <v>388280</v>
          </cell>
          <cell r="N47">
            <v>399046</v>
          </cell>
          <cell r="O47">
            <v>185235</v>
          </cell>
          <cell r="P47">
            <v>213811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273584</v>
          </cell>
          <cell r="G50">
            <v>270117</v>
          </cell>
          <cell r="H50">
            <v>256370</v>
          </cell>
          <cell r="I50">
            <v>13747</v>
          </cell>
          <cell r="J50">
            <v>3467</v>
          </cell>
          <cell r="K50">
            <v>301034</v>
          </cell>
          <cell r="L50">
            <v>296347</v>
          </cell>
          <cell r="M50">
            <v>4687</v>
          </cell>
          <cell r="N50">
            <v>209980</v>
          </cell>
          <cell r="O50">
            <v>209339</v>
          </cell>
          <cell r="P50">
            <v>641</v>
          </cell>
        </row>
        <row r="51">
          <cell r="C51" t="str">
            <v>小売業</v>
          </cell>
          <cell r="F51">
            <v>147868</v>
          </cell>
          <cell r="G51">
            <v>140200</v>
          </cell>
          <cell r="H51">
            <v>133002</v>
          </cell>
          <cell r="I51">
            <v>7198</v>
          </cell>
          <cell r="J51">
            <v>7668</v>
          </cell>
          <cell r="K51">
            <v>204763</v>
          </cell>
          <cell r="L51">
            <v>190833</v>
          </cell>
          <cell r="M51">
            <v>13930</v>
          </cell>
          <cell r="N51">
            <v>119889</v>
          </cell>
          <cell r="O51">
            <v>115300</v>
          </cell>
          <cell r="P51">
            <v>4589</v>
          </cell>
        </row>
        <row r="52">
          <cell r="C52" t="str">
            <v>宿泊業</v>
          </cell>
          <cell r="F52">
            <v>152952</v>
          </cell>
          <cell r="G52">
            <v>152899</v>
          </cell>
          <cell r="H52">
            <v>144159</v>
          </cell>
          <cell r="I52">
            <v>8740</v>
          </cell>
          <cell r="J52">
            <v>53</v>
          </cell>
          <cell r="K52">
            <v>193398</v>
          </cell>
          <cell r="L52">
            <v>193287</v>
          </cell>
          <cell r="M52">
            <v>111</v>
          </cell>
          <cell r="N52">
            <v>116355</v>
          </cell>
          <cell r="O52">
            <v>116355</v>
          </cell>
          <cell r="P52">
            <v>0</v>
          </cell>
        </row>
        <row r="53">
          <cell r="C53" t="str">
            <v>Ｍ一括分</v>
          </cell>
          <cell r="F53">
            <v>87386</v>
          </cell>
          <cell r="G53">
            <v>86212</v>
          </cell>
          <cell r="H53">
            <v>81628</v>
          </cell>
          <cell r="I53">
            <v>4584</v>
          </cell>
          <cell r="J53">
            <v>1174</v>
          </cell>
          <cell r="K53">
            <v>99228</v>
          </cell>
          <cell r="L53">
            <v>95709</v>
          </cell>
          <cell r="M53">
            <v>3519</v>
          </cell>
          <cell r="N53">
            <v>81884</v>
          </cell>
          <cell r="O53">
            <v>81800</v>
          </cell>
          <cell r="P53">
            <v>84</v>
          </cell>
        </row>
        <row r="54">
          <cell r="C54" t="str">
            <v>医療業</v>
          </cell>
          <cell r="F54">
            <v>483836</v>
          </cell>
          <cell r="G54">
            <v>278795</v>
          </cell>
          <cell r="H54">
            <v>262658</v>
          </cell>
          <cell r="I54">
            <v>16137</v>
          </cell>
          <cell r="J54">
            <v>205041</v>
          </cell>
          <cell r="K54">
            <v>676187</v>
          </cell>
          <cell r="L54">
            <v>414455</v>
          </cell>
          <cell r="M54">
            <v>261732</v>
          </cell>
          <cell r="N54">
            <v>422629</v>
          </cell>
          <cell r="O54">
            <v>235628</v>
          </cell>
          <cell r="P54">
            <v>187001</v>
          </cell>
        </row>
        <row r="55">
          <cell r="C55" t="str">
            <v>Ｐ一括分</v>
          </cell>
          <cell r="F55">
            <v>527860</v>
          </cell>
          <cell r="G55">
            <v>226958</v>
          </cell>
          <cell r="H55">
            <v>217788</v>
          </cell>
          <cell r="I55">
            <v>9170</v>
          </cell>
          <cell r="J55">
            <v>300902</v>
          </cell>
          <cell r="K55">
            <v>679635</v>
          </cell>
          <cell r="L55">
            <v>260535</v>
          </cell>
          <cell r="M55">
            <v>419100</v>
          </cell>
          <cell r="N55">
            <v>466533</v>
          </cell>
          <cell r="O55">
            <v>213391</v>
          </cell>
          <cell r="P55">
            <v>253142</v>
          </cell>
        </row>
        <row r="56">
          <cell r="C56" t="str">
            <v>職業紹介・派遣業</v>
          </cell>
          <cell r="F56">
            <v>190474</v>
          </cell>
          <cell r="G56">
            <v>184465</v>
          </cell>
          <cell r="H56">
            <v>168086</v>
          </cell>
          <cell r="I56">
            <v>16379</v>
          </cell>
          <cell r="J56">
            <v>6009</v>
          </cell>
          <cell r="K56">
            <v>217898</v>
          </cell>
          <cell r="L56">
            <v>215413</v>
          </cell>
          <cell r="M56">
            <v>2485</v>
          </cell>
          <cell r="N56">
            <v>168058</v>
          </cell>
          <cell r="O56">
            <v>159169</v>
          </cell>
          <cell r="P56">
            <v>8889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204191</v>
          </cell>
          <cell r="G58">
            <v>163988</v>
          </cell>
          <cell r="H58">
            <v>151906</v>
          </cell>
          <cell r="I58">
            <v>12082</v>
          </cell>
          <cell r="J58">
            <v>40203</v>
          </cell>
          <cell r="K58">
            <v>257433</v>
          </cell>
          <cell r="L58">
            <v>193419</v>
          </cell>
          <cell r="M58">
            <v>64014</v>
          </cell>
          <cell r="N58">
            <v>142859</v>
          </cell>
          <cell r="O58">
            <v>130085</v>
          </cell>
          <cell r="P58">
            <v>12774</v>
          </cell>
        </row>
        <row r="59">
          <cell r="C59" t="str">
            <v>特掲産業１</v>
          </cell>
          <cell r="F59" t="str">
            <v>#274287</v>
          </cell>
          <cell r="G59" t="str">
            <v>#151226</v>
          </cell>
          <cell r="H59" t="str">
            <v>#146310</v>
          </cell>
          <cell r="I59" t="str">
            <v>#4916</v>
          </cell>
          <cell r="J59" t="str">
            <v>#123061</v>
          </cell>
          <cell r="K59" t="str">
            <v>#322175</v>
          </cell>
          <cell r="L59" t="str">
            <v>#159358</v>
          </cell>
          <cell r="M59" t="str">
            <v>#162817</v>
          </cell>
          <cell r="N59" t="str">
            <v>#166393</v>
          </cell>
          <cell r="O59" t="str">
            <v>#132905</v>
          </cell>
          <cell r="P59" t="str">
            <v>#33488</v>
          </cell>
        </row>
        <row r="60">
          <cell r="C60" t="str">
            <v>特掲産業２</v>
          </cell>
          <cell r="F60" t="str">
            <v>#206549</v>
          </cell>
          <cell r="G60" t="str">
            <v>#206549</v>
          </cell>
          <cell r="H60" t="str">
            <v>#196582</v>
          </cell>
          <cell r="I60" t="str">
            <v>#9967</v>
          </cell>
          <cell r="J60" t="str">
            <v>#0</v>
          </cell>
          <cell r="K60" t="str">
            <v>#231148</v>
          </cell>
          <cell r="L60" t="str">
            <v>#231148</v>
          </cell>
          <cell r="M60" t="str">
            <v>#0</v>
          </cell>
          <cell r="N60" t="str">
            <v>#170649</v>
          </cell>
          <cell r="O60" t="str">
            <v>#170649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356629</v>
          </cell>
          <cell r="G77">
            <v>224696</v>
          </cell>
          <cell r="H77">
            <v>211883</v>
          </cell>
          <cell r="I77">
            <v>12813</v>
          </cell>
          <cell r="J77">
            <v>131933</v>
          </cell>
          <cell r="K77">
            <v>439642</v>
          </cell>
          <cell r="L77">
            <v>274830</v>
          </cell>
          <cell r="M77">
            <v>164812</v>
          </cell>
          <cell r="N77">
            <v>277044</v>
          </cell>
          <cell r="O77">
            <v>176632</v>
          </cell>
          <cell r="P77">
            <v>100412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352461</v>
          </cell>
          <cell r="G79">
            <v>273763</v>
          </cell>
          <cell r="H79">
            <v>265988</v>
          </cell>
          <cell r="I79">
            <v>7775</v>
          </cell>
          <cell r="J79">
            <v>78698</v>
          </cell>
          <cell r="K79">
            <v>365166</v>
          </cell>
          <cell r="L79">
            <v>287175</v>
          </cell>
          <cell r="M79">
            <v>77991</v>
          </cell>
          <cell r="N79">
            <v>286999</v>
          </cell>
          <cell r="O79">
            <v>204663</v>
          </cell>
          <cell r="P79">
            <v>82336</v>
          </cell>
        </row>
        <row r="80">
          <cell r="C80" t="str">
            <v>製造業</v>
          </cell>
          <cell r="F80">
            <v>385505</v>
          </cell>
          <cell r="G80">
            <v>239621</v>
          </cell>
          <cell r="H80">
            <v>218222</v>
          </cell>
          <cell r="I80">
            <v>21399</v>
          </cell>
          <cell r="J80">
            <v>145884</v>
          </cell>
          <cell r="K80">
            <v>498419</v>
          </cell>
          <cell r="L80">
            <v>293137</v>
          </cell>
          <cell r="M80">
            <v>205282</v>
          </cell>
          <cell r="N80">
            <v>227602</v>
          </cell>
          <cell r="O80">
            <v>164782</v>
          </cell>
          <cell r="P80">
            <v>62820</v>
          </cell>
        </row>
        <row r="81">
          <cell r="C81" t="str">
            <v>電気・ガス・熱供給・水道業</v>
          </cell>
          <cell r="F81">
            <v>1113895</v>
          </cell>
          <cell r="G81">
            <v>431894</v>
          </cell>
          <cell r="H81">
            <v>376283</v>
          </cell>
          <cell r="I81">
            <v>55611</v>
          </cell>
          <cell r="J81">
            <v>682001</v>
          </cell>
          <cell r="K81">
            <v>1192133</v>
          </cell>
          <cell r="L81">
            <v>456865</v>
          </cell>
          <cell r="M81">
            <v>735268</v>
          </cell>
          <cell r="N81">
            <v>560362</v>
          </cell>
          <cell r="O81">
            <v>255225</v>
          </cell>
          <cell r="P81">
            <v>305137</v>
          </cell>
        </row>
        <row r="82">
          <cell r="C82" t="str">
            <v>情報通信業</v>
          </cell>
          <cell r="F82">
            <v>766150</v>
          </cell>
          <cell r="G82">
            <v>362332</v>
          </cell>
          <cell r="H82">
            <v>335530</v>
          </cell>
          <cell r="I82">
            <v>26802</v>
          </cell>
          <cell r="J82">
            <v>403818</v>
          </cell>
          <cell r="K82">
            <v>887626</v>
          </cell>
          <cell r="L82">
            <v>401071</v>
          </cell>
          <cell r="M82">
            <v>486555</v>
          </cell>
          <cell r="N82">
            <v>483048</v>
          </cell>
          <cell r="O82">
            <v>272051</v>
          </cell>
          <cell r="P82">
            <v>210997</v>
          </cell>
        </row>
        <row r="83">
          <cell r="C83" t="str">
            <v>運輸業，郵便業</v>
          </cell>
          <cell r="F83">
            <v>291745</v>
          </cell>
          <cell r="G83">
            <v>250024</v>
          </cell>
          <cell r="H83">
            <v>217216</v>
          </cell>
          <cell r="I83">
            <v>32808</v>
          </cell>
          <cell r="J83">
            <v>41721</v>
          </cell>
          <cell r="K83">
            <v>304210</v>
          </cell>
          <cell r="L83">
            <v>259740</v>
          </cell>
          <cell r="M83">
            <v>44470</v>
          </cell>
          <cell r="N83">
            <v>210159</v>
          </cell>
          <cell r="O83">
            <v>186432</v>
          </cell>
          <cell r="P83">
            <v>23727</v>
          </cell>
        </row>
        <row r="84">
          <cell r="C84" t="str">
            <v>卸売業，小売業</v>
          </cell>
          <cell r="F84">
            <v>212689</v>
          </cell>
          <cell r="G84">
            <v>191652</v>
          </cell>
          <cell r="H84">
            <v>181894</v>
          </cell>
          <cell r="I84">
            <v>9758</v>
          </cell>
          <cell r="J84">
            <v>21037</v>
          </cell>
          <cell r="K84">
            <v>269943</v>
          </cell>
          <cell r="L84">
            <v>241377</v>
          </cell>
          <cell r="M84">
            <v>28566</v>
          </cell>
          <cell r="N84">
            <v>144506</v>
          </cell>
          <cell r="O84">
            <v>132436</v>
          </cell>
          <cell r="P84">
            <v>12070</v>
          </cell>
        </row>
        <row r="85">
          <cell r="C85" t="str">
            <v>金融業，保険業</v>
          </cell>
          <cell r="F85">
            <v>689417</v>
          </cell>
          <cell r="G85">
            <v>324205</v>
          </cell>
          <cell r="H85">
            <v>317019</v>
          </cell>
          <cell r="I85">
            <v>7186</v>
          </cell>
          <cell r="J85">
            <v>365212</v>
          </cell>
          <cell r="K85">
            <v>1076022</v>
          </cell>
          <cell r="L85">
            <v>444641</v>
          </cell>
          <cell r="M85">
            <v>631381</v>
          </cell>
          <cell r="N85">
            <v>422440</v>
          </cell>
          <cell r="O85">
            <v>241036</v>
          </cell>
          <cell r="P85">
            <v>181404</v>
          </cell>
        </row>
        <row r="86">
          <cell r="C86" t="str">
            <v>不動産業，物品賃貸業</v>
          </cell>
          <cell r="F86">
            <v>212029</v>
          </cell>
          <cell r="G86">
            <v>185602</v>
          </cell>
          <cell r="H86">
            <v>183030</v>
          </cell>
          <cell r="I86">
            <v>2572</v>
          </cell>
          <cell r="J86">
            <v>26427</v>
          </cell>
          <cell r="K86">
            <v>306909</v>
          </cell>
          <cell r="L86">
            <v>256242</v>
          </cell>
          <cell r="M86">
            <v>50667</v>
          </cell>
          <cell r="N86">
            <v>144292</v>
          </cell>
          <cell r="O86">
            <v>135171</v>
          </cell>
          <cell r="P86">
            <v>9121</v>
          </cell>
        </row>
        <row r="87">
          <cell r="C87" t="str">
            <v>学術研究，専門・技術サービス業</v>
          </cell>
          <cell r="F87">
            <v>503603</v>
          </cell>
          <cell r="G87">
            <v>297324</v>
          </cell>
          <cell r="H87">
            <v>282767</v>
          </cell>
          <cell r="I87">
            <v>14557</v>
          </cell>
          <cell r="J87">
            <v>206279</v>
          </cell>
          <cell r="K87">
            <v>595170</v>
          </cell>
          <cell r="L87">
            <v>327955</v>
          </cell>
          <cell r="M87">
            <v>267215</v>
          </cell>
          <cell r="N87">
            <v>324682</v>
          </cell>
          <cell r="O87">
            <v>237473</v>
          </cell>
          <cell r="P87">
            <v>87209</v>
          </cell>
        </row>
        <row r="88">
          <cell r="C88" t="str">
            <v>宿泊業，飲食サービス業</v>
          </cell>
          <cell r="F88">
            <v>98565</v>
          </cell>
          <cell r="G88">
            <v>98347</v>
          </cell>
          <cell r="H88">
            <v>93013</v>
          </cell>
          <cell r="I88">
            <v>5334</v>
          </cell>
          <cell r="J88">
            <v>218</v>
          </cell>
          <cell r="K88">
            <v>135483</v>
          </cell>
          <cell r="L88">
            <v>134911</v>
          </cell>
          <cell r="M88">
            <v>572</v>
          </cell>
          <cell r="N88">
            <v>77505</v>
          </cell>
          <cell r="O88">
            <v>77489</v>
          </cell>
          <cell r="P88">
            <v>16</v>
          </cell>
        </row>
        <row r="89">
          <cell r="C89" t="str">
            <v>生活関連サービス業，娯楽業</v>
          </cell>
          <cell r="F89">
            <v>323369</v>
          </cell>
          <cell r="G89">
            <v>188271</v>
          </cell>
          <cell r="H89">
            <v>180481</v>
          </cell>
          <cell r="I89">
            <v>7790</v>
          </cell>
          <cell r="J89">
            <v>135098</v>
          </cell>
          <cell r="K89">
            <v>435642</v>
          </cell>
          <cell r="L89">
            <v>230557</v>
          </cell>
          <cell r="M89">
            <v>205085</v>
          </cell>
          <cell r="N89">
            <v>224735</v>
          </cell>
          <cell r="O89">
            <v>151121</v>
          </cell>
          <cell r="P89">
            <v>73614</v>
          </cell>
        </row>
        <row r="90">
          <cell r="C90" t="str">
            <v>教育，学習支援業</v>
          </cell>
          <cell r="F90">
            <v>687747</v>
          </cell>
          <cell r="G90">
            <v>277633</v>
          </cell>
          <cell r="H90">
            <v>273417</v>
          </cell>
          <cell r="I90">
            <v>4216</v>
          </cell>
          <cell r="J90">
            <v>410114</v>
          </cell>
          <cell r="K90">
            <v>776479</v>
          </cell>
          <cell r="L90">
            <v>315145</v>
          </cell>
          <cell r="M90">
            <v>461334</v>
          </cell>
          <cell r="N90">
            <v>604670</v>
          </cell>
          <cell r="O90">
            <v>242512</v>
          </cell>
          <cell r="P90">
            <v>362158</v>
          </cell>
        </row>
        <row r="91">
          <cell r="C91" t="str">
            <v>医療，福祉</v>
          </cell>
          <cell r="F91">
            <v>390281</v>
          </cell>
          <cell r="G91">
            <v>232196</v>
          </cell>
          <cell r="H91">
            <v>219563</v>
          </cell>
          <cell r="I91">
            <v>12633</v>
          </cell>
          <cell r="J91">
            <v>158085</v>
          </cell>
          <cell r="K91">
            <v>543150</v>
          </cell>
          <cell r="L91">
            <v>311211</v>
          </cell>
          <cell r="M91">
            <v>231939</v>
          </cell>
          <cell r="N91">
            <v>344096</v>
          </cell>
          <cell r="O91">
            <v>208324</v>
          </cell>
          <cell r="P91">
            <v>135772</v>
          </cell>
        </row>
        <row r="92">
          <cell r="C92" t="str">
            <v>複合サービス事業</v>
          </cell>
          <cell r="F92">
            <v>414953</v>
          </cell>
          <cell r="G92">
            <v>268090</v>
          </cell>
          <cell r="H92">
            <v>264448</v>
          </cell>
          <cell r="I92">
            <v>3642</v>
          </cell>
          <cell r="J92">
            <v>146863</v>
          </cell>
          <cell r="K92">
            <v>493596</v>
          </cell>
          <cell r="L92">
            <v>303777</v>
          </cell>
          <cell r="M92">
            <v>189819</v>
          </cell>
          <cell r="N92">
            <v>279711</v>
          </cell>
          <cell r="O92">
            <v>206720</v>
          </cell>
          <cell r="P92">
            <v>72991</v>
          </cell>
        </row>
        <row r="93">
          <cell r="C93" t="str">
            <v>サービス業（他に分類されないもの）</v>
          </cell>
          <cell r="F93">
            <v>231723</v>
          </cell>
          <cell r="G93">
            <v>184282</v>
          </cell>
          <cell r="H93">
            <v>172553</v>
          </cell>
          <cell r="I93">
            <v>11729</v>
          </cell>
          <cell r="J93">
            <v>47441</v>
          </cell>
          <cell r="K93">
            <v>275592</v>
          </cell>
          <cell r="L93">
            <v>214152</v>
          </cell>
          <cell r="M93">
            <v>61440</v>
          </cell>
          <cell r="N93">
            <v>188126</v>
          </cell>
          <cell r="O93">
            <v>154597</v>
          </cell>
          <cell r="P93">
            <v>33529</v>
          </cell>
        </row>
        <row r="94">
          <cell r="C94" t="str">
            <v>食料品・たばこ</v>
          </cell>
          <cell r="F94">
            <v>233484</v>
          </cell>
          <cell r="G94">
            <v>190394</v>
          </cell>
          <cell r="H94">
            <v>178233</v>
          </cell>
          <cell r="I94">
            <v>12161</v>
          </cell>
          <cell r="J94">
            <v>43090</v>
          </cell>
          <cell r="K94">
            <v>296323</v>
          </cell>
          <cell r="L94">
            <v>250842</v>
          </cell>
          <cell r="M94">
            <v>45481</v>
          </cell>
          <cell r="N94">
            <v>190109</v>
          </cell>
          <cell r="O94">
            <v>148669</v>
          </cell>
          <cell r="P94">
            <v>41440</v>
          </cell>
        </row>
        <row r="95">
          <cell r="C95" t="str">
            <v>繊維工業</v>
          </cell>
          <cell r="F95">
            <v>460882</v>
          </cell>
          <cell r="G95">
            <v>231786</v>
          </cell>
          <cell r="H95">
            <v>203305</v>
          </cell>
          <cell r="I95">
            <v>28481</v>
          </cell>
          <cell r="J95">
            <v>229096</v>
          </cell>
          <cell r="K95">
            <v>813866</v>
          </cell>
          <cell r="L95">
            <v>324672</v>
          </cell>
          <cell r="M95">
            <v>489194</v>
          </cell>
          <cell r="N95">
            <v>204746</v>
          </cell>
          <cell r="O95">
            <v>164385</v>
          </cell>
          <cell r="P95">
            <v>40361</v>
          </cell>
        </row>
        <row r="96">
          <cell r="C96" t="str">
            <v>木材・木製品</v>
          </cell>
          <cell r="F96">
            <v>338290</v>
          </cell>
          <cell r="G96">
            <v>239573</v>
          </cell>
          <cell r="H96">
            <v>229701</v>
          </cell>
          <cell r="I96">
            <v>9872</v>
          </cell>
          <cell r="J96">
            <v>98717</v>
          </cell>
          <cell r="K96">
            <v>390581</v>
          </cell>
          <cell r="L96">
            <v>259971</v>
          </cell>
          <cell r="M96">
            <v>130610</v>
          </cell>
          <cell r="N96">
            <v>227457</v>
          </cell>
          <cell r="O96">
            <v>196337</v>
          </cell>
          <cell r="P96">
            <v>31120</v>
          </cell>
        </row>
        <row r="97">
          <cell r="C97" t="str">
            <v>家具・装備品</v>
          </cell>
          <cell r="F97" t="str">
            <v>#208697</v>
          </cell>
          <cell r="G97" t="str">
            <v>#208697</v>
          </cell>
          <cell r="H97" t="str">
            <v>#208697</v>
          </cell>
          <cell r="I97" t="str">
            <v>#0</v>
          </cell>
          <cell r="J97" t="str">
            <v>#0</v>
          </cell>
          <cell r="K97" t="str">
            <v>#233717</v>
          </cell>
          <cell r="L97" t="str">
            <v>#233717</v>
          </cell>
          <cell r="M97" t="str">
            <v>#0</v>
          </cell>
          <cell r="N97" t="str">
            <v>#151093</v>
          </cell>
          <cell r="O97" t="str">
            <v>#151093</v>
          </cell>
          <cell r="P97" t="str">
            <v>#0</v>
          </cell>
        </row>
        <row r="98">
          <cell r="C98" t="str">
            <v>パルプ・紙</v>
          </cell>
          <cell r="F98">
            <v>307281</v>
          </cell>
          <cell r="G98">
            <v>269897</v>
          </cell>
          <cell r="H98">
            <v>254067</v>
          </cell>
          <cell r="I98">
            <v>15830</v>
          </cell>
          <cell r="J98">
            <v>37384</v>
          </cell>
          <cell r="K98">
            <v>324129</v>
          </cell>
          <cell r="L98">
            <v>293102</v>
          </cell>
          <cell r="M98">
            <v>31027</v>
          </cell>
          <cell r="N98">
            <v>251397</v>
          </cell>
          <cell r="O98">
            <v>192928</v>
          </cell>
          <cell r="P98">
            <v>58469</v>
          </cell>
        </row>
        <row r="99">
          <cell r="C99" t="str">
            <v>印刷・同関連業</v>
          </cell>
          <cell r="F99">
            <v>325355</v>
          </cell>
          <cell r="G99">
            <v>233487</v>
          </cell>
          <cell r="H99">
            <v>215879</v>
          </cell>
          <cell r="I99">
            <v>17608</v>
          </cell>
          <cell r="J99">
            <v>91868</v>
          </cell>
          <cell r="K99">
            <v>405079</v>
          </cell>
          <cell r="L99">
            <v>274000</v>
          </cell>
          <cell r="M99">
            <v>131079</v>
          </cell>
          <cell r="N99">
            <v>146082</v>
          </cell>
          <cell r="O99">
            <v>142386</v>
          </cell>
          <cell r="P99">
            <v>3696</v>
          </cell>
        </row>
        <row r="100">
          <cell r="C100" t="str">
            <v>化学、石油・石炭</v>
          </cell>
          <cell r="F100">
            <v>869729</v>
          </cell>
          <cell r="G100">
            <v>392880</v>
          </cell>
          <cell r="H100">
            <v>342004</v>
          </cell>
          <cell r="I100">
            <v>50876</v>
          </cell>
          <cell r="J100">
            <v>476849</v>
          </cell>
          <cell r="K100">
            <v>901181</v>
          </cell>
          <cell r="L100">
            <v>403701</v>
          </cell>
          <cell r="M100">
            <v>497480</v>
          </cell>
          <cell r="N100">
            <v>469808</v>
          </cell>
          <cell r="O100">
            <v>255287</v>
          </cell>
          <cell r="P100">
            <v>214521</v>
          </cell>
        </row>
        <row r="101">
          <cell r="C101" t="str">
            <v>プラスチック製品</v>
          </cell>
          <cell r="F101">
            <v>450606</v>
          </cell>
          <cell r="G101">
            <v>247525</v>
          </cell>
          <cell r="H101">
            <v>221334</v>
          </cell>
          <cell r="I101">
            <v>26191</v>
          </cell>
          <cell r="J101">
            <v>203081</v>
          </cell>
          <cell r="K101">
            <v>540332</v>
          </cell>
          <cell r="L101">
            <v>283952</v>
          </cell>
          <cell r="M101">
            <v>256380</v>
          </cell>
          <cell r="N101">
            <v>189840</v>
          </cell>
          <cell r="O101">
            <v>141659</v>
          </cell>
          <cell r="P101">
            <v>48181</v>
          </cell>
        </row>
        <row r="102">
          <cell r="C102" t="str">
            <v>ゴム製品</v>
          </cell>
          <cell r="F102">
            <v>823854</v>
          </cell>
          <cell r="G102">
            <v>323046</v>
          </cell>
          <cell r="H102">
            <v>263078</v>
          </cell>
          <cell r="I102">
            <v>59968</v>
          </cell>
          <cell r="J102">
            <v>500808</v>
          </cell>
          <cell r="K102">
            <v>893958</v>
          </cell>
          <cell r="L102">
            <v>341668</v>
          </cell>
          <cell r="M102">
            <v>552290</v>
          </cell>
          <cell r="N102">
            <v>357144</v>
          </cell>
          <cell r="O102">
            <v>199073</v>
          </cell>
          <cell r="P102">
            <v>158071</v>
          </cell>
        </row>
        <row r="103">
          <cell r="C103" t="str">
            <v>窯業・土石製品</v>
          </cell>
          <cell r="F103">
            <v>304947</v>
          </cell>
          <cell r="G103">
            <v>273340</v>
          </cell>
          <cell r="H103">
            <v>257627</v>
          </cell>
          <cell r="I103">
            <v>15713</v>
          </cell>
          <cell r="J103">
            <v>31607</v>
          </cell>
          <cell r="K103">
            <v>326002</v>
          </cell>
          <cell r="L103">
            <v>289583</v>
          </cell>
          <cell r="M103">
            <v>36419</v>
          </cell>
          <cell r="N103">
            <v>234060</v>
          </cell>
          <cell r="O103">
            <v>218655</v>
          </cell>
          <cell r="P103">
            <v>15405</v>
          </cell>
        </row>
        <row r="104">
          <cell r="C104" t="str">
            <v>鉄鋼業</v>
          </cell>
          <cell r="F104">
            <v>501464</v>
          </cell>
          <cell r="G104">
            <v>315118</v>
          </cell>
          <cell r="H104">
            <v>267570</v>
          </cell>
          <cell r="I104">
            <v>47548</v>
          </cell>
          <cell r="J104">
            <v>186346</v>
          </cell>
          <cell r="K104">
            <v>560973</v>
          </cell>
          <cell r="L104">
            <v>341309</v>
          </cell>
          <cell r="M104">
            <v>219664</v>
          </cell>
          <cell r="N104">
            <v>252871</v>
          </cell>
          <cell r="O104">
            <v>205710</v>
          </cell>
          <cell r="P104">
            <v>47161</v>
          </cell>
        </row>
        <row r="105">
          <cell r="C105" t="str">
            <v>非鉄金属製造業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</row>
        <row r="106">
          <cell r="C106" t="str">
            <v>金属製品製造業</v>
          </cell>
          <cell r="F106">
            <v>225161</v>
          </cell>
          <cell r="G106">
            <v>225161</v>
          </cell>
          <cell r="H106">
            <v>220971</v>
          </cell>
          <cell r="I106">
            <v>4190</v>
          </cell>
          <cell r="J106">
            <v>0</v>
          </cell>
          <cell r="K106">
            <v>258750</v>
          </cell>
          <cell r="L106">
            <v>258750</v>
          </cell>
          <cell r="M106">
            <v>0</v>
          </cell>
          <cell r="N106">
            <v>172918</v>
          </cell>
          <cell r="O106">
            <v>172918</v>
          </cell>
          <cell r="P106">
            <v>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430751</v>
          </cell>
          <cell r="G109">
            <v>240838</v>
          </cell>
          <cell r="H109">
            <v>221651</v>
          </cell>
          <cell r="I109">
            <v>19187</v>
          </cell>
          <cell r="J109">
            <v>189913</v>
          </cell>
          <cell r="K109">
            <v>539996</v>
          </cell>
          <cell r="L109">
            <v>307127</v>
          </cell>
          <cell r="M109">
            <v>232869</v>
          </cell>
          <cell r="N109">
            <v>328722</v>
          </cell>
          <cell r="O109">
            <v>178928</v>
          </cell>
          <cell r="P109">
            <v>149794</v>
          </cell>
        </row>
        <row r="110">
          <cell r="C110" t="str">
            <v>電子・デバイス</v>
          </cell>
          <cell r="F110">
            <v>426751</v>
          </cell>
          <cell r="G110">
            <v>232774</v>
          </cell>
          <cell r="H110">
            <v>207906</v>
          </cell>
          <cell r="I110">
            <v>24868</v>
          </cell>
          <cell r="J110">
            <v>193977</v>
          </cell>
          <cell r="K110">
            <v>480703</v>
          </cell>
          <cell r="L110">
            <v>256904</v>
          </cell>
          <cell r="M110">
            <v>223799</v>
          </cell>
          <cell r="N110">
            <v>322998</v>
          </cell>
          <cell r="O110">
            <v>186372</v>
          </cell>
          <cell r="P110">
            <v>136626</v>
          </cell>
        </row>
        <row r="111">
          <cell r="C111" t="str">
            <v>電気機械器具</v>
          </cell>
          <cell r="F111">
            <v>283374</v>
          </cell>
          <cell r="G111">
            <v>250039</v>
          </cell>
          <cell r="H111">
            <v>239755</v>
          </cell>
          <cell r="I111">
            <v>10284</v>
          </cell>
          <cell r="J111">
            <v>33335</v>
          </cell>
          <cell r="K111">
            <v>329752</v>
          </cell>
          <cell r="L111">
            <v>290472</v>
          </cell>
          <cell r="M111">
            <v>39280</v>
          </cell>
          <cell r="N111">
            <v>187844</v>
          </cell>
          <cell r="O111">
            <v>166756</v>
          </cell>
          <cell r="P111">
            <v>21088</v>
          </cell>
        </row>
        <row r="112">
          <cell r="C112" t="str">
            <v>情報通信機械器具</v>
          </cell>
          <cell r="F112">
            <v>341518</v>
          </cell>
          <cell r="G112">
            <v>232150</v>
          </cell>
          <cell r="H112">
            <v>212324</v>
          </cell>
          <cell r="I112">
            <v>19826</v>
          </cell>
          <cell r="J112">
            <v>109368</v>
          </cell>
          <cell r="K112">
            <v>412876</v>
          </cell>
          <cell r="L112">
            <v>275338</v>
          </cell>
          <cell r="M112">
            <v>137538</v>
          </cell>
          <cell r="N112">
            <v>266097</v>
          </cell>
          <cell r="O112">
            <v>186504</v>
          </cell>
          <cell r="P112">
            <v>79593</v>
          </cell>
        </row>
        <row r="113">
          <cell r="C113" t="str">
            <v>輸送用機械器具</v>
          </cell>
          <cell r="F113">
            <v>564372</v>
          </cell>
          <cell r="G113">
            <v>313626</v>
          </cell>
          <cell r="H113">
            <v>278449</v>
          </cell>
          <cell r="I113">
            <v>35177</v>
          </cell>
          <cell r="J113">
            <v>250746</v>
          </cell>
          <cell r="K113">
            <v>582327</v>
          </cell>
          <cell r="L113">
            <v>326062</v>
          </cell>
          <cell r="M113">
            <v>256265</v>
          </cell>
          <cell r="N113">
            <v>487536</v>
          </cell>
          <cell r="O113">
            <v>260410</v>
          </cell>
          <cell r="P113">
            <v>227126</v>
          </cell>
        </row>
        <row r="114">
          <cell r="C114" t="str">
            <v>その他の製造業</v>
          </cell>
          <cell r="F114">
            <v>425472</v>
          </cell>
          <cell r="G114">
            <v>312491</v>
          </cell>
          <cell r="H114">
            <v>290354</v>
          </cell>
          <cell r="I114">
            <v>22137</v>
          </cell>
          <cell r="J114">
            <v>112981</v>
          </cell>
          <cell r="K114">
            <v>438971</v>
          </cell>
          <cell r="L114">
            <v>352474</v>
          </cell>
          <cell r="M114">
            <v>86497</v>
          </cell>
          <cell r="N114">
            <v>377052</v>
          </cell>
          <cell r="O114">
            <v>169080</v>
          </cell>
          <cell r="P114">
            <v>207972</v>
          </cell>
        </row>
        <row r="115">
          <cell r="C115" t="str">
            <v>Ｅ一括分１</v>
          </cell>
          <cell r="F115">
            <v>514004</v>
          </cell>
          <cell r="G115">
            <v>266048</v>
          </cell>
          <cell r="H115">
            <v>234627</v>
          </cell>
          <cell r="I115">
            <v>31421</v>
          </cell>
          <cell r="J115">
            <v>247956</v>
          </cell>
          <cell r="K115">
            <v>580199</v>
          </cell>
          <cell r="L115">
            <v>306053</v>
          </cell>
          <cell r="M115">
            <v>274146</v>
          </cell>
          <cell r="N115">
            <v>379765</v>
          </cell>
          <cell r="O115">
            <v>184922</v>
          </cell>
          <cell r="P115">
            <v>194843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278182</v>
          </cell>
          <cell r="G118">
            <v>276053</v>
          </cell>
          <cell r="H118">
            <v>264937</v>
          </cell>
          <cell r="I118">
            <v>11116</v>
          </cell>
          <cell r="J118">
            <v>2129</v>
          </cell>
          <cell r="K118">
            <v>300863</v>
          </cell>
          <cell r="L118">
            <v>298940</v>
          </cell>
          <cell r="M118">
            <v>1923</v>
          </cell>
          <cell r="N118">
            <v>183586</v>
          </cell>
          <cell r="O118">
            <v>180599</v>
          </cell>
          <cell r="P118">
            <v>2987</v>
          </cell>
        </row>
        <row r="119">
          <cell r="C119" t="str">
            <v>小売業</v>
          </cell>
          <cell r="F119">
            <v>191401</v>
          </cell>
          <cell r="G119">
            <v>164219</v>
          </cell>
          <cell r="H119">
            <v>154902</v>
          </cell>
          <cell r="I119">
            <v>9317</v>
          </cell>
          <cell r="J119">
            <v>27182</v>
          </cell>
          <cell r="K119">
            <v>252247</v>
          </cell>
          <cell r="L119">
            <v>208431</v>
          </cell>
          <cell r="M119">
            <v>43816</v>
          </cell>
          <cell r="N119">
            <v>139973</v>
          </cell>
          <cell r="O119">
            <v>126850</v>
          </cell>
          <cell r="P119">
            <v>13123</v>
          </cell>
        </row>
        <row r="120">
          <cell r="C120" t="str">
            <v>宿泊業</v>
          </cell>
          <cell r="F120">
            <v>144597</v>
          </cell>
          <cell r="G120">
            <v>144556</v>
          </cell>
          <cell r="H120">
            <v>137736</v>
          </cell>
          <cell r="I120">
            <v>6820</v>
          </cell>
          <cell r="J120">
            <v>41</v>
          </cell>
          <cell r="K120">
            <v>201343</v>
          </cell>
          <cell r="L120">
            <v>201238</v>
          </cell>
          <cell r="M120">
            <v>105</v>
          </cell>
          <cell r="N120">
            <v>108360</v>
          </cell>
          <cell r="O120">
            <v>108360</v>
          </cell>
          <cell r="P120">
            <v>0</v>
          </cell>
        </row>
        <row r="121">
          <cell r="C121" t="str">
            <v>Ｍ一括分</v>
          </cell>
          <cell r="F121">
            <v>87593</v>
          </cell>
          <cell r="G121">
            <v>87333</v>
          </cell>
          <cell r="H121">
            <v>82354</v>
          </cell>
          <cell r="I121">
            <v>4979</v>
          </cell>
          <cell r="J121">
            <v>260</v>
          </cell>
          <cell r="K121">
            <v>118344</v>
          </cell>
          <cell r="L121">
            <v>117650</v>
          </cell>
          <cell r="M121">
            <v>694</v>
          </cell>
          <cell r="N121">
            <v>70525</v>
          </cell>
          <cell r="O121">
            <v>70505</v>
          </cell>
          <cell r="P121">
            <v>20</v>
          </cell>
        </row>
        <row r="122">
          <cell r="C122" t="str">
            <v>医療業</v>
          </cell>
          <cell r="F122">
            <v>414457</v>
          </cell>
          <cell r="G122">
            <v>257021</v>
          </cell>
          <cell r="H122">
            <v>243861</v>
          </cell>
          <cell r="I122">
            <v>13160</v>
          </cell>
          <cell r="J122">
            <v>157436</v>
          </cell>
          <cell r="K122">
            <v>658397</v>
          </cell>
          <cell r="L122">
            <v>418814</v>
          </cell>
          <cell r="M122">
            <v>239583</v>
          </cell>
          <cell r="N122">
            <v>353899</v>
          </cell>
          <cell r="O122">
            <v>216856</v>
          </cell>
          <cell r="P122">
            <v>137043</v>
          </cell>
        </row>
        <row r="123">
          <cell r="C123" t="str">
            <v>Ｐ一括分</v>
          </cell>
          <cell r="F123">
            <v>369521</v>
          </cell>
          <cell r="G123">
            <v>210879</v>
          </cell>
          <cell r="H123">
            <v>198699</v>
          </cell>
          <cell r="I123">
            <v>12180</v>
          </cell>
          <cell r="J123">
            <v>158642</v>
          </cell>
          <cell r="K123">
            <v>467592</v>
          </cell>
          <cell r="L123">
            <v>240665</v>
          </cell>
          <cell r="M123">
            <v>226927</v>
          </cell>
          <cell r="N123">
            <v>334976</v>
          </cell>
          <cell r="O123">
            <v>200387</v>
          </cell>
          <cell r="P123">
            <v>134589</v>
          </cell>
        </row>
        <row r="124">
          <cell r="C124" t="str">
            <v>職業紹介・派遣業</v>
          </cell>
          <cell r="F124">
            <v>229455</v>
          </cell>
          <cell r="G124">
            <v>189425</v>
          </cell>
          <cell r="H124">
            <v>173325</v>
          </cell>
          <cell r="I124">
            <v>16100</v>
          </cell>
          <cell r="J124">
            <v>40030</v>
          </cell>
          <cell r="K124">
            <v>239628</v>
          </cell>
          <cell r="L124">
            <v>211895</v>
          </cell>
          <cell r="M124">
            <v>27733</v>
          </cell>
          <cell r="N124">
            <v>220721</v>
          </cell>
          <cell r="O124">
            <v>170131</v>
          </cell>
          <cell r="P124">
            <v>50590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232157</v>
          </cell>
          <cell r="G126">
            <v>183300</v>
          </cell>
          <cell r="H126">
            <v>172405</v>
          </cell>
          <cell r="I126">
            <v>10895</v>
          </cell>
          <cell r="J126">
            <v>48857</v>
          </cell>
          <cell r="K126">
            <v>281869</v>
          </cell>
          <cell r="L126">
            <v>214546</v>
          </cell>
          <cell r="M126">
            <v>67323</v>
          </cell>
          <cell r="N126">
            <v>181355</v>
          </cell>
          <cell r="O126">
            <v>151370</v>
          </cell>
          <cell r="P126">
            <v>29985</v>
          </cell>
        </row>
        <row r="127">
          <cell r="C127" t="str">
            <v>特掲産業１</v>
          </cell>
          <cell r="F127">
            <v>204675</v>
          </cell>
          <cell r="G127">
            <v>144104</v>
          </cell>
          <cell r="H127">
            <v>134880</v>
          </cell>
          <cell r="I127">
            <v>9224</v>
          </cell>
          <cell r="J127">
            <v>60571</v>
          </cell>
          <cell r="K127">
            <v>306756</v>
          </cell>
          <cell r="L127">
            <v>181311</v>
          </cell>
          <cell r="M127">
            <v>125445</v>
          </cell>
          <cell r="N127">
            <v>123664</v>
          </cell>
          <cell r="O127">
            <v>114576</v>
          </cell>
          <cell r="P127">
            <v>9088</v>
          </cell>
        </row>
        <row r="128">
          <cell r="C128" t="str">
            <v>特掲産業２</v>
          </cell>
          <cell r="F128">
            <v>271777</v>
          </cell>
          <cell r="G128">
            <v>271777</v>
          </cell>
          <cell r="H128">
            <v>248197</v>
          </cell>
          <cell r="I128">
            <v>23580</v>
          </cell>
          <cell r="J128">
            <v>0</v>
          </cell>
          <cell r="K128">
            <v>298346</v>
          </cell>
          <cell r="L128">
            <v>298346</v>
          </cell>
          <cell r="M128">
            <v>0</v>
          </cell>
          <cell r="N128">
            <v>210690</v>
          </cell>
          <cell r="O128">
            <v>210690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7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296759</v>
          </cell>
          <cell r="G9">
            <v>239160</v>
          </cell>
          <cell r="H9">
            <v>223184</v>
          </cell>
          <cell r="I9">
            <v>15976</v>
          </cell>
          <cell r="J9">
            <v>57599</v>
          </cell>
          <cell r="K9">
            <v>372835</v>
          </cell>
          <cell r="L9">
            <v>290482</v>
          </cell>
          <cell r="M9">
            <v>82353</v>
          </cell>
          <cell r="N9">
            <v>222685</v>
          </cell>
          <cell r="O9">
            <v>189189</v>
          </cell>
          <cell r="P9">
            <v>33496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311031</v>
          </cell>
          <cell r="G11">
            <v>287636</v>
          </cell>
          <cell r="H11">
            <v>274653</v>
          </cell>
          <cell r="I11">
            <v>12983</v>
          </cell>
          <cell r="J11">
            <v>23395</v>
          </cell>
          <cell r="K11">
            <v>328450</v>
          </cell>
          <cell r="L11">
            <v>301596</v>
          </cell>
          <cell r="M11">
            <v>26854</v>
          </cell>
          <cell r="N11">
            <v>240165</v>
          </cell>
          <cell r="O11">
            <v>230843</v>
          </cell>
          <cell r="P11">
            <v>9322</v>
          </cell>
        </row>
        <row r="12">
          <cell r="C12" t="str">
            <v>製造業</v>
          </cell>
          <cell r="F12">
            <v>339784</v>
          </cell>
          <cell r="G12">
            <v>250263</v>
          </cell>
          <cell r="H12">
            <v>223859</v>
          </cell>
          <cell r="I12">
            <v>26404</v>
          </cell>
          <cell r="J12">
            <v>89521</v>
          </cell>
          <cell r="K12">
            <v>410640</v>
          </cell>
          <cell r="L12">
            <v>298951</v>
          </cell>
          <cell r="M12">
            <v>111689</v>
          </cell>
          <cell r="N12">
            <v>229327</v>
          </cell>
          <cell r="O12">
            <v>174364</v>
          </cell>
          <cell r="P12">
            <v>54963</v>
          </cell>
        </row>
        <row r="13">
          <cell r="C13" t="str">
            <v>電気・ガス・熱供給・水道業</v>
          </cell>
          <cell r="F13">
            <v>420844</v>
          </cell>
          <cell r="G13">
            <v>420797</v>
          </cell>
          <cell r="H13">
            <v>356712</v>
          </cell>
          <cell r="I13">
            <v>64085</v>
          </cell>
          <cell r="J13">
            <v>47</v>
          </cell>
          <cell r="K13">
            <v>449544</v>
          </cell>
          <cell r="L13">
            <v>449489</v>
          </cell>
          <cell r="M13">
            <v>55</v>
          </cell>
          <cell r="N13">
            <v>242883</v>
          </cell>
          <cell r="O13">
            <v>242883</v>
          </cell>
          <cell r="P13">
            <v>0</v>
          </cell>
        </row>
        <row r="14">
          <cell r="C14" t="str">
            <v>情報通信業</v>
          </cell>
          <cell r="F14">
            <v>499360</v>
          </cell>
          <cell r="G14">
            <v>336300</v>
          </cell>
          <cell r="H14">
            <v>319548</v>
          </cell>
          <cell r="I14">
            <v>16752</v>
          </cell>
          <cell r="J14">
            <v>163060</v>
          </cell>
          <cell r="K14">
            <v>529572</v>
          </cell>
          <cell r="L14">
            <v>369279</v>
          </cell>
          <cell r="M14">
            <v>160293</v>
          </cell>
          <cell r="N14">
            <v>430652</v>
          </cell>
          <cell r="O14">
            <v>261298</v>
          </cell>
          <cell r="P14">
            <v>169354</v>
          </cell>
        </row>
        <row r="15">
          <cell r="C15" t="str">
            <v>運輸業，郵便業</v>
          </cell>
          <cell r="F15">
            <v>326384</v>
          </cell>
          <cell r="G15">
            <v>248144</v>
          </cell>
          <cell r="H15">
            <v>207505</v>
          </cell>
          <cell r="I15">
            <v>40639</v>
          </cell>
          <cell r="J15">
            <v>78240</v>
          </cell>
          <cell r="K15">
            <v>345514</v>
          </cell>
          <cell r="L15">
            <v>260243</v>
          </cell>
          <cell r="M15">
            <v>85271</v>
          </cell>
          <cell r="N15">
            <v>205272</v>
          </cell>
          <cell r="O15">
            <v>171544</v>
          </cell>
          <cell r="P15">
            <v>33728</v>
          </cell>
        </row>
        <row r="16">
          <cell r="C16" t="str">
            <v>卸売業，小売業</v>
          </cell>
          <cell r="F16">
            <v>279777</v>
          </cell>
          <cell r="G16">
            <v>166989</v>
          </cell>
          <cell r="H16">
            <v>157363</v>
          </cell>
          <cell r="I16">
            <v>9626</v>
          </cell>
          <cell r="J16">
            <v>112788</v>
          </cell>
          <cell r="K16">
            <v>444088</v>
          </cell>
          <cell r="L16">
            <v>231380</v>
          </cell>
          <cell r="M16">
            <v>212708</v>
          </cell>
          <cell r="N16">
            <v>164024</v>
          </cell>
          <cell r="O16">
            <v>121627</v>
          </cell>
          <cell r="P16">
            <v>42397</v>
          </cell>
        </row>
        <row r="17">
          <cell r="C17" t="str">
            <v>金融業，保険業</v>
          </cell>
          <cell r="F17" t="str">
            <v>#402327</v>
          </cell>
          <cell r="G17" t="str">
            <v>#402327</v>
          </cell>
          <cell r="H17" t="str">
            <v>#394327</v>
          </cell>
          <cell r="I17" t="str">
            <v>#8000</v>
          </cell>
          <cell r="J17" t="str">
            <v>#0</v>
          </cell>
          <cell r="K17" t="str">
            <v>#430971</v>
          </cell>
          <cell r="L17" t="str">
            <v>#430971</v>
          </cell>
          <cell r="M17" t="str">
            <v>#0</v>
          </cell>
          <cell r="N17" t="str">
            <v>#287653</v>
          </cell>
          <cell r="O17" t="str">
            <v>#287653</v>
          </cell>
          <cell r="P17" t="str">
            <v>#0</v>
          </cell>
        </row>
        <row r="18">
          <cell r="C18" t="str">
            <v>不動産業，物品賃貸業</v>
          </cell>
          <cell r="F18">
            <v>413879</v>
          </cell>
          <cell r="G18">
            <v>258328</v>
          </cell>
          <cell r="H18">
            <v>255878</v>
          </cell>
          <cell r="I18">
            <v>2450</v>
          </cell>
          <cell r="J18">
            <v>155551</v>
          </cell>
          <cell r="K18">
            <v>466115</v>
          </cell>
          <cell r="L18">
            <v>289336</v>
          </cell>
          <cell r="M18">
            <v>176779</v>
          </cell>
          <cell r="N18">
            <v>323923</v>
          </cell>
          <cell r="O18">
            <v>204930</v>
          </cell>
          <cell r="P18">
            <v>118993</v>
          </cell>
        </row>
        <row r="19">
          <cell r="C19" t="str">
            <v>学術研究，専門・技術サービス業</v>
          </cell>
          <cell r="F19">
            <v>369096</v>
          </cell>
          <cell r="G19">
            <v>368963</v>
          </cell>
          <cell r="H19">
            <v>346453</v>
          </cell>
          <cell r="I19">
            <v>22510</v>
          </cell>
          <cell r="J19">
            <v>133</v>
          </cell>
          <cell r="K19">
            <v>404403</v>
          </cell>
          <cell r="L19">
            <v>404261</v>
          </cell>
          <cell r="M19">
            <v>142</v>
          </cell>
          <cell r="N19">
            <v>228265</v>
          </cell>
          <cell r="O19">
            <v>228169</v>
          </cell>
          <cell r="P19">
            <v>96</v>
          </cell>
        </row>
        <row r="20">
          <cell r="C20" t="str">
            <v>宿泊業，飲食サービス業</v>
          </cell>
          <cell r="F20">
            <v>129892</v>
          </cell>
          <cell r="G20">
            <v>114820</v>
          </cell>
          <cell r="H20">
            <v>107981</v>
          </cell>
          <cell r="I20">
            <v>6839</v>
          </cell>
          <cell r="J20">
            <v>15072</v>
          </cell>
          <cell r="K20">
            <v>170730</v>
          </cell>
          <cell r="L20">
            <v>144455</v>
          </cell>
          <cell r="M20">
            <v>26275</v>
          </cell>
          <cell r="N20">
            <v>104590</v>
          </cell>
          <cell r="O20">
            <v>96458</v>
          </cell>
          <cell r="P20">
            <v>8132</v>
          </cell>
        </row>
        <row r="21">
          <cell r="C21" t="str">
            <v>生活関連サービス業，娯楽業</v>
          </cell>
          <cell r="F21">
            <v>182756</v>
          </cell>
          <cell r="G21">
            <v>182756</v>
          </cell>
          <cell r="H21">
            <v>173258</v>
          </cell>
          <cell r="I21">
            <v>9498</v>
          </cell>
          <cell r="J21">
            <v>0</v>
          </cell>
          <cell r="K21">
            <v>193466</v>
          </cell>
          <cell r="L21">
            <v>193466</v>
          </cell>
          <cell r="M21">
            <v>0</v>
          </cell>
          <cell r="N21">
            <v>165127</v>
          </cell>
          <cell r="O21">
            <v>165127</v>
          </cell>
          <cell r="P21">
            <v>0</v>
          </cell>
        </row>
        <row r="22">
          <cell r="C22" t="str">
            <v>教育，学習支援業</v>
          </cell>
          <cell r="F22">
            <v>336926</v>
          </cell>
          <cell r="G22">
            <v>318685</v>
          </cell>
          <cell r="H22">
            <v>316380</v>
          </cell>
          <cell r="I22">
            <v>2305</v>
          </cell>
          <cell r="J22">
            <v>18241</v>
          </cell>
          <cell r="K22">
            <v>389502</v>
          </cell>
          <cell r="L22">
            <v>362785</v>
          </cell>
          <cell r="M22">
            <v>26717</v>
          </cell>
          <cell r="N22">
            <v>287931</v>
          </cell>
          <cell r="O22">
            <v>277588</v>
          </cell>
          <cell r="P22">
            <v>10343</v>
          </cell>
        </row>
        <row r="23">
          <cell r="C23" t="str">
            <v>医療，福祉</v>
          </cell>
          <cell r="F23">
            <v>284171</v>
          </cell>
          <cell r="G23">
            <v>250635</v>
          </cell>
          <cell r="H23">
            <v>238158</v>
          </cell>
          <cell r="I23">
            <v>12477</v>
          </cell>
          <cell r="J23">
            <v>33536</v>
          </cell>
          <cell r="K23">
            <v>378918</v>
          </cell>
          <cell r="L23">
            <v>340904</v>
          </cell>
          <cell r="M23">
            <v>38014</v>
          </cell>
          <cell r="N23">
            <v>252236</v>
          </cell>
          <cell r="O23">
            <v>220210</v>
          </cell>
          <cell r="P23">
            <v>32026</v>
          </cell>
        </row>
        <row r="24">
          <cell r="C24" t="str">
            <v>複合サービス事業</v>
          </cell>
          <cell r="F24">
            <v>492257</v>
          </cell>
          <cell r="G24">
            <v>264969</v>
          </cell>
          <cell r="H24">
            <v>255425</v>
          </cell>
          <cell r="I24">
            <v>9544</v>
          </cell>
          <cell r="J24">
            <v>227288</v>
          </cell>
          <cell r="K24">
            <v>602437</v>
          </cell>
          <cell r="L24">
            <v>303689</v>
          </cell>
          <cell r="M24">
            <v>298748</v>
          </cell>
          <cell r="N24">
            <v>316614</v>
          </cell>
          <cell r="O24">
            <v>203243</v>
          </cell>
          <cell r="P24">
            <v>113371</v>
          </cell>
        </row>
        <row r="25">
          <cell r="C25" t="str">
            <v>サービス業（他に分類されないもの）</v>
          </cell>
          <cell r="F25">
            <v>190260</v>
          </cell>
          <cell r="G25">
            <v>167705</v>
          </cell>
          <cell r="H25">
            <v>154269</v>
          </cell>
          <cell r="I25">
            <v>13436</v>
          </cell>
          <cell r="J25">
            <v>22555</v>
          </cell>
          <cell r="K25">
            <v>230802</v>
          </cell>
          <cell r="L25">
            <v>196470</v>
          </cell>
          <cell r="M25">
            <v>34332</v>
          </cell>
          <cell r="N25">
            <v>145542</v>
          </cell>
          <cell r="O25">
            <v>135976</v>
          </cell>
          <cell r="P25">
            <v>9566</v>
          </cell>
        </row>
        <row r="26">
          <cell r="C26" t="str">
            <v>食料品・たばこ</v>
          </cell>
          <cell r="F26">
            <v>281272</v>
          </cell>
          <cell r="G26">
            <v>205186</v>
          </cell>
          <cell r="H26">
            <v>189080</v>
          </cell>
          <cell r="I26">
            <v>16106</v>
          </cell>
          <cell r="J26">
            <v>76086</v>
          </cell>
          <cell r="K26">
            <v>393372</v>
          </cell>
          <cell r="L26">
            <v>256879</v>
          </cell>
          <cell r="M26">
            <v>136493</v>
          </cell>
          <cell r="N26">
            <v>200015</v>
          </cell>
          <cell r="O26">
            <v>167715</v>
          </cell>
          <cell r="P26">
            <v>32300</v>
          </cell>
        </row>
        <row r="27">
          <cell r="C27" t="str">
            <v>繊維工業</v>
          </cell>
          <cell r="F27">
            <v>241924</v>
          </cell>
          <cell r="G27">
            <v>233892</v>
          </cell>
          <cell r="H27">
            <v>205566</v>
          </cell>
          <cell r="I27">
            <v>28326</v>
          </cell>
          <cell r="J27">
            <v>8032</v>
          </cell>
          <cell r="K27">
            <v>334253</v>
          </cell>
          <cell r="L27">
            <v>323996</v>
          </cell>
          <cell r="M27">
            <v>10257</v>
          </cell>
          <cell r="N27">
            <v>172083</v>
          </cell>
          <cell r="O27">
            <v>165734</v>
          </cell>
          <cell r="P27">
            <v>6349</v>
          </cell>
        </row>
        <row r="28">
          <cell r="C28" t="str">
            <v>木材・木製品</v>
          </cell>
          <cell r="F28">
            <v>274310</v>
          </cell>
          <cell r="G28">
            <v>233686</v>
          </cell>
          <cell r="H28">
            <v>217270</v>
          </cell>
          <cell r="I28">
            <v>16416</v>
          </cell>
          <cell r="J28">
            <v>40624</v>
          </cell>
          <cell r="K28">
            <v>293336</v>
          </cell>
          <cell r="L28">
            <v>246358</v>
          </cell>
          <cell r="M28">
            <v>46978</v>
          </cell>
          <cell r="N28">
            <v>188281</v>
          </cell>
          <cell r="O28">
            <v>176384</v>
          </cell>
          <cell r="P28">
            <v>11897</v>
          </cell>
        </row>
        <row r="29">
          <cell r="C29" t="str">
            <v>家具・装備品</v>
          </cell>
          <cell r="F29" t="str">
            <v>#211768</v>
          </cell>
          <cell r="G29" t="str">
            <v>#211768</v>
          </cell>
          <cell r="H29" t="str">
            <v>#211768</v>
          </cell>
          <cell r="I29" t="str">
            <v>#0</v>
          </cell>
          <cell r="J29" t="str">
            <v>#0</v>
          </cell>
          <cell r="K29" t="str">
            <v>#235283</v>
          </cell>
          <cell r="L29" t="str">
            <v>#235283</v>
          </cell>
          <cell r="M29" t="str">
            <v>#0</v>
          </cell>
          <cell r="N29" t="str">
            <v>#157628</v>
          </cell>
          <cell r="O29" t="str">
            <v>#157628</v>
          </cell>
          <cell r="P29" t="str">
            <v>#0</v>
          </cell>
        </row>
        <row r="30">
          <cell r="C30" t="str">
            <v>パルプ・紙</v>
          </cell>
          <cell r="F30" t="str">
            <v>#654787</v>
          </cell>
          <cell r="G30" t="str">
            <v>#288096</v>
          </cell>
          <cell r="H30" t="str">
            <v>#270639</v>
          </cell>
          <cell r="I30" t="str">
            <v>#17457</v>
          </cell>
          <cell r="J30" t="str">
            <v>#366691</v>
          </cell>
          <cell r="K30" t="str">
            <v>#744257</v>
          </cell>
          <cell r="L30" t="str">
            <v>#316211</v>
          </cell>
          <cell r="M30" t="str">
            <v>#428046</v>
          </cell>
          <cell r="N30" t="str">
            <v>#379515</v>
          </cell>
          <cell r="O30" t="str">
            <v>#201595</v>
          </cell>
          <cell r="P30" t="str">
            <v>#177920</v>
          </cell>
        </row>
        <row r="31">
          <cell r="C31" t="str">
            <v>印刷・同関連業</v>
          </cell>
          <cell r="F31">
            <v>261090</v>
          </cell>
          <cell r="G31">
            <v>244497</v>
          </cell>
          <cell r="H31">
            <v>214405</v>
          </cell>
          <cell r="I31">
            <v>30092</v>
          </cell>
          <cell r="J31">
            <v>16593</v>
          </cell>
          <cell r="K31">
            <v>311858</v>
          </cell>
          <cell r="L31">
            <v>295367</v>
          </cell>
          <cell r="M31">
            <v>16491</v>
          </cell>
          <cell r="N31">
            <v>137413</v>
          </cell>
          <cell r="O31">
            <v>120571</v>
          </cell>
          <cell r="P31">
            <v>16842</v>
          </cell>
        </row>
        <row r="32">
          <cell r="C32" t="str">
            <v>化学、石油・石炭</v>
          </cell>
          <cell r="F32">
            <v>431360</v>
          </cell>
          <cell r="G32">
            <v>397482</v>
          </cell>
          <cell r="H32">
            <v>340896</v>
          </cell>
          <cell r="I32">
            <v>56586</v>
          </cell>
          <cell r="J32">
            <v>33878</v>
          </cell>
          <cell r="K32">
            <v>439200</v>
          </cell>
          <cell r="L32">
            <v>409179</v>
          </cell>
          <cell r="M32">
            <v>30021</v>
          </cell>
          <cell r="N32">
            <v>334887</v>
          </cell>
          <cell r="O32">
            <v>253557</v>
          </cell>
          <cell r="P32">
            <v>81330</v>
          </cell>
        </row>
        <row r="33">
          <cell r="C33" t="str">
            <v>プラスチック製品</v>
          </cell>
          <cell r="F33">
            <v>287826</v>
          </cell>
          <cell r="G33">
            <v>241883</v>
          </cell>
          <cell r="H33">
            <v>216834</v>
          </cell>
          <cell r="I33">
            <v>25049</v>
          </cell>
          <cell r="J33">
            <v>45943</v>
          </cell>
          <cell r="K33">
            <v>332886</v>
          </cell>
          <cell r="L33">
            <v>277262</v>
          </cell>
          <cell r="M33">
            <v>55624</v>
          </cell>
          <cell r="N33">
            <v>156747</v>
          </cell>
          <cell r="O33">
            <v>138965</v>
          </cell>
          <cell r="P33">
            <v>17782</v>
          </cell>
        </row>
        <row r="34">
          <cell r="C34" t="str">
            <v>ゴム製品</v>
          </cell>
          <cell r="F34">
            <v>379835</v>
          </cell>
          <cell r="G34">
            <v>328848</v>
          </cell>
          <cell r="H34">
            <v>263926</v>
          </cell>
          <cell r="I34">
            <v>64922</v>
          </cell>
          <cell r="J34">
            <v>50987</v>
          </cell>
          <cell r="K34">
            <v>390635</v>
          </cell>
          <cell r="L34">
            <v>348450</v>
          </cell>
          <cell r="M34">
            <v>42185</v>
          </cell>
          <cell r="N34">
            <v>308235</v>
          </cell>
          <cell r="O34">
            <v>198881</v>
          </cell>
          <cell r="P34">
            <v>109354</v>
          </cell>
        </row>
        <row r="35">
          <cell r="C35" t="str">
            <v>窯業・土石製品</v>
          </cell>
          <cell r="F35">
            <v>324333</v>
          </cell>
          <cell r="G35">
            <v>257234</v>
          </cell>
          <cell r="H35">
            <v>240449</v>
          </cell>
          <cell r="I35">
            <v>16785</v>
          </cell>
          <cell r="J35">
            <v>67099</v>
          </cell>
          <cell r="K35">
            <v>355822</v>
          </cell>
          <cell r="L35">
            <v>278154</v>
          </cell>
          <cell r="M35">
            <v>77668</v>
          </cell>
          <cell r="N35">
            <v>218819</v>
          </cell>
          <cell r="O35">
            <v>187135</v>
          </cell>
          <cell r="P35">
            <v>31684</v>
          </cell>
        </row>
        <row r="36">
          <cell r="C36" t="str">
            <v>鉄鋼業</v>
          </cell>
          <cell r="F36" t="str">
            <v>#695763</v>
          </cell>
          <cell r="G36" t="str">
            <v>#343534</v>
          </cell>
          <cell r="H36" t="str">
            <v>#283223</v>
          </cell>
          <cell r="I36" t="str">
            <v>#60311</v>
          </cell>
          <cell r="J36" t="str">
            <v>#352229</v>
          </cell>
          <cell r="K36" t="str">
            <v>#714035</v>
          </cell>
          <cell r="L36" t="str">
            <v>#350858</v>
          </cell>
          <cell r="M36" t="str">
            <v>#363177</v>
          </cell>
          <cell r="N36" t="str">
            <v>#434813</v>
          </cell>
          <cell r="O36" t="str">
            <v>#238938</v>
          </cell>
          <cell r="P36" t="str">
            <v>#195875</v>
          </cell>
        </row>
        <row r="37">
          <cell r="C37" t="str">
            <v>非鉄金属製造業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</row>
        <row r="38">
          <cell r="C38" t="str">
            <v>金属製品製造業</v>
          </cell>
          <cell r="F38">
            <v>354915</v>
          </cell>
          <cell r="G38">
            <v>241033</v>
          </cell>
          <cell r="H38">
            <v>227003</v>
          </cell>
          <cell r="I38">
            <v>14030</v>
          </cell>
          <cell r="J38">
            <v>113882</v>
          </cell>
          <cell r="K38">
            <v>377788</v>
          </cell>
          <cell r="L38">
            <v>260645</v>
          </cell>
          <cell r="M38">
            <v>117143</v>
          </cell>
          <cell r="N38">
            <v>286179</v>
          </cell>
          <cell r="O38">
            <v>182098</v>
          </cell>
          <cell r="P38">
            <v>104081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456188</v>
          </cell>
          <cell r="G41">
            <v>239088</v>
          </cell>
          <cell r="H41">
            <v>219147</v>
          </cell>
          <cell r="I41">
            <v>19941</v>
          </cell>
          <cell r="J41">
            <v>217100</v>
          </cell>
          <cell r="K41">
            <v>583715</v>
          </cell>
          <cell r="L41">
            <v>306839</v>
          </cell>
          <cell r="M41">
            <v>276876</v>
          </cell>
          <cell r="N41">
            <v>336886</v>
          </cell>
          <cell r="O41">
            <v>175707</v>
          </cell>
          <cell r="P41">
            <v>161179</v>
          </cell>
        </row>
        <row r="42">
          <cell r="C42" t="str">
            <v>電子・デバイス</v>
          </cell>
          <cell r="F42">
            <v>234625</v>
          </cell>
          <cell r="G42">
            <v>232105</v>
          </cell>
          <cell r="H42">
            <v>206050</v>
          </cell>
          <cell r="I42">
            <v>26055</v>
          </cell>
          <cell r="J42">
            <v>2520</v>
          </cell>
          <cell r="K42">
            <v>259263</v>
          </cell>
          <cell r="L42">
            <v>256629</v>
          </cell>
          <cell r="M42">
            <v>2634</v>
          </cell>
          <cell r="N42">
            <v>187411</v>
          </cell>
          <cell r="O42">
            <v>185110</v>
          </cell>
          <cell r="P42">
            <v>2301</v>
          </cell>
        </row>
        <row r="43">
          <cell r="C43" t="str">
            <v>電気機械器具</v>
          </cell>
          <cell r="F43">
            <v>445024</v>
          </cell>
          <cell r="G43">
            <v>242299</v>
          </cell>
          <cell r="H43">
            <v>234098</v>
          </cell>
          <cell r="I43">
            <v>8201</v>
          </cell>
          <cell r="J43">
            <v>202725</v>
          </cell>
          <cell r="K43">
            <v>468976</v>
          </cell>
          <cell r="L43">
            <v>278838</v>
          </cell>
          <cell r="M43">
            <v>190138</v>
          </cell>
          <cell r="N43">
            <v>396445</v>
          </cell>
          <cell r="O43">
            <v>168190</v>
          </cell>
          <cell r="P43">
            <v>228255</v>
          </cell>
        </row>
        <row r="44">
          <cell r="C44" t="str">
            <v>情報通信機械器具</v>
          </cell>
          <cell r="F44">
            <v>280449</v>
          </cell>
          <cell r="G44">
            <v>210400</v>
          </cell>
          <cell r="H44">
            <v>198302</v>
          </cell>
          <cell r="I44">
            <v>12098</v>
          </cell>
          <cell r="J44">
            <v>70049</v>
          </cell>
          <cell r="K44">
            <v>324420</v>
          </cell>
          <cell r="L44">
            <v>241710</v>
          </cell>
          <cell r="M44">
            <v>82710</v>
          </cell>
          <cell r="N44">
            <v>235388</v>
          </cell>
          <cell r="O44">
            <v>178314</v>
          </cell>
          <cell r="P44">
            <v>57074</v>
          </cell>
        </row>
        <row r="45">
          <cell r="C45" t="str">
            <v>輸送用機械器具</v>
          </cell>
          <cell r="F45">
            <v>616669</v>
          </cell>
          <cell r="G45">
            <v>320463</v>
          </cell>
          <cell r="H45">
            <v>279709</v>
          </cell>
          <cell r="I45">
            <v>40754</v>
          </cell>
          <cell r="J45">
            <v>296206</v>
          </cell>
          <cell r="K45">
            <v>646379</v>
          </cell>
          <cell r="L45">
            <v>331922</v>
          </cell>
          <cell r="M45">
            <v>314457</v>
          </cell>
          <cell r="N45">
            <v>489703</v>
          </cell>
          <cell r="O45">
            <v>271493</v>
          </cell>
          <cell r="P45">
            <v>218210</v>
          </cell>
        </row>
        <row r="46">
          <cell r="C46" t="str">
            <v>その他の製造業</v>
          </cell>
          <cell r="F46">
            <v>467483</v>
          </cell>
          <cell r="G46">
            <v>331661</v>
          </cell>
          <cell r="H46">
            <v>294891</v>
          </cell>
          <cell r="I46">
            <v>36770</v>
          </cell>
          <cell r="J46">
            <v>135822</v>
          </cell>
          <cell r="K46">
            <v>537979</v>
          </cell>
          <cell r="L46">
            <v>374265</v>
          </cell>
          <cell r="M46">
            <v>163714</v>
          </cell>
          <cell r="N46">
            <v>210319</v>
          </cell>
          <cell r="O46">
            <v>176244</v>
          </cell>
          <cell r="P46">
            <v>34075</v>
          </cell>
        </row>
        <row r="47">
          <cell r="C47" t="str">
            <v>Ｅ一括分１</v>
          </cell>
          <cell r="F47">
            <v>351321</v>
          </cell>
          <cell r="G47">
            <v>226608</v>
          </cell>
          <cell r="H47">
            <v>205773</v>
          </cell>
          <cell r="I47">
            <v>20835</v>
          </cell>
          <cell r="J47">
            <v>124713</v>
          </cell>
          <cell r="K47">
            <v>362648</v>
          </cell>
          <cell r="L47">
            <v>256821</v>
          </cell>
          <cell r="M47">
            <v>105827</v>
          </cell>
          <cell r="N47">
            <v>333779</v>
          </cell>
          <cell r="O47">
            <v>179817</v>
          </cell>
          <cell r="P47">
            <v>153962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646247</v>
          </cell>
          <cell r="G50">
            <v>269228</v>
          </cell>
          <cell r="H50">
            <v>253432</v>
          </cell>
          <cell r="I50">
            <v>15796</v>
          </cell>
          <cell r="J50">
            <v>377019</v>
          </cell>
          <cell r="K50">
            <v>747338</v>
          </cell>
          <cell r="L50">
            <v>298737</v>
          </cell>
          <cell r="M50">
            <v>448601</v>
          </cell>
          <cell r="N50">
            <v>417219</v>
          </cell>
          <cell r="O50">
            <v>202373</v>
          </cell>
          <cell r="P50">
            <v>214846</v>
          </cell>
        </row>
        <row r="51">
          <cell r="C51" t="str">
            <v>小売業</v>
          </cell>
          <cell r="F51">
            <v>173190</v>
          </cell>
          <cell r="G51">
            <v>137253</v>
          </cell>
          <cell r="H51">
            <v>129421</v>
          </cell>
          <cell r="I51">
            <v>7832</v>
          </cell>
          <cell r="J51">
            <v>35937</v>
          </cell>
          <cell r="K51">
            <v>259631</v>
          </cell>
          <cell r="L51">
            <v>190409</v>
          </cell>
          <cell r="M51">
            <v>69222</v>
          </cell>
          <cell r="N51">
            <v>130278</v>
          </cell>
          <cell r="O51">
            <v>110865</v>
          </cell>
          <cell r="P51">
            <v>19413</v>
          </cell>
        </row>
        <row r="52">
          <cell r="C52" t="str">
            <v>宿泊業</v>
          </cell>
          <cell r="F52">
            <v>181279</v>
          </cell>
          <cell r="G52">
            <v>147584</v>
          </cell>
          <cell r="H52">
            <v>138446</v>
          </cell>
          <cell r="I52">
            <v>9138</v>
          </cell>
          <cell r="J52">
            <v>33695</v>
          </cell>
          <cell r="K52">
            <v>233870</v>
          </cell>
          <cell r="L52">
            <v>184497</v>
          </cell>
          <cell r="M52">
            <v>49373</v>
          </cell>
          <cell r="N52">
            <v>137352</v>
          </cell>
          <cell r="O52">
            <v>116752</v>
          </cell>
          <cell r="P52">
            <v>20600</v>
          </cell>
        </row>
        <row r="53">
          <cell r="C53" t="str">
            <v>Ｍ一括分</v>
          </cell>
          <cell r="F53">
            <v>88301</v>
          </cell>
          <cell r="G53">
            <v>88301</v>
          </cell>
          <cell r="H53">
            <v>83323</v>
          </cell>
          <cell r="I53">
            <v>4978</v>
          </cell>
          <cell r="J53">
            <v>0</v>
          </cell>
          <cell r="K53">
            <v>98908</v>
          </cell>
          <cell r="L53">
            <v>98908</v>
          </cell>
          <cell r="M53">
            <v>0</v>
          </cell>
          <cell r="N53">
            <v>83222</v>
          </cell>
          <cell r="O53">
            <v>83222</v>
          </cell>
          <cell r="P53">
            <v>0</v>
          </cell>
        </row>
        <row r="54">
          <cell r="C54" t="str">
            <v>医療業</v>
          </cell>
          <cell r="F54">
            <v>339024</v>
          </cell>
          <cell r="G54">
            <v>283360</v>
          </cell>
          <cell r="H54">
            <v>266626</v>
          </cell>
          <cell r="I54">
            <v>16734</v>
          </cell>
          <cell r="J54">
            <v>55664</v>
          </cell>
          <cell r="K54">
            <v>478048</v>
          </cell>
          <cell r="L54">
            <v>414155</v>
          </cell>
          <cell r="M54">
            <v>63893</v>
          </cell>
          <cell r="N54">
            <v>293945</v>
          </cell>
          <cell r="O54">
            <v>240949</v>
          </cell>
          <cell r="P54">
            <v>52996</v>
          </cell>
        </row>
        <row r="55">
          <cell r="C55" t="str">
            <v>Ｐ一括分</v>
          </cell>
          <cell r="F55">
            <v>211380</v>
          </cell>
          <cell r="G55">
            <v>207209</v>
          </cell>
          <cell r="H55">
            <v>200382</v>
          </cell>
          <cell r="I55">
            <v>6827</v>
          </cell>
          <cell r="J55">
            <v>4171</v>
          </cell>
          <cell r="K55">
            <v>255826</v>
          </cell>
          <cell r="L55">
            <v>249947</v>
          </cell>
          <cell r="M55">
            <v>5879</v>
          </cell>
          <cell r="N55">
            <v>195627</v>
          </cell>
          <cell r="O55">
            <v>192062</v>
          </cell>
          <cell r="P55">
            <v>3565</v>
          </cell>
        </row>
        <row r="56">
          <cell r="C56" t="str">
            <v>職業紹介・派遣業</v>
          </cell>
          <cell r="F56">
            <v>188666</v>
          </cell>
          <cell r="G56">
            <v>175208</v>
          </cell>
          <cell r="H56">
            <v>159430</v>
          </cell>
          <cell r="I56">
            <v>15778</v>
          </cell>
          <cell r="J56">
            <v>13458</v>
          </cell>
          <cell r="K56">
            <v>226981</v>
          </cell>
          <cell r="L56">
            <v>204202</v>
          </cell>
          <cell r="M56">
            <v>22779</v>
          </cell>
          <cell r="N56">
            <v>157685</v>
          </cell>
          <cell r="O56">
            <v>151764</v>
          </cell>
          <cell r="P56">
            <v>5921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190674</v>
          </cell>
          <cell r="G58">
            <v>165757</v>
          </cell>
          <cell r="H58">
            <v>152929</v>
          </cell>
          <cell r="I58">
            <v>12828</v>
          </cell>
          <cell r="J58">
            <v>24917</v>
          </cell>
          <cell r="K58">
            <v>231616</v>
          </cell>
          <cell r="L58">
            <v>194822</v>
          </cell>
          <cell r="M58">
            <v>36794</v>
          </cell>
          <cell r="N58">
            <v>141715</v>
          </cell>
          <cell r="O58">
            <v>131000</v>
          </cell>
          <cell r="P58">
            <v>10715</v>
          </cell>
        </row>
        <row r="59">
          <cell r="C59" t="str">
            <v>特掲産業１</v>
          </cell>
          <cell r="F59" t="str">
            <v>#146595</v>
          </cell>
          <cell r="G59" t="str">
            <v>#146595</v>
          </cell>
          <cell r="H59" t="str">
            <v>#142540</v>
          </cell>
          <cell r="I59" t="str">
            <v>#4055</v>
          </cell>
          <cell r="J59" t="str">
            <v>#0</v>
          </cell>
          <cell r="K59" t="str">
            <v>#155795</v>
          </cell>
          <cell r="L59" t="str">
            <v>#155795</v>
          </cell>
          <cell r="M59" t="str">
            <v>#0</v>
          </cell>
          <cell r="N59" t="str">
            <v>#125181</v>
          </cell>
          <cell r="O59" t="str">
            <v>#125181</v>
          </cell>
          <cell r="P59" t="str">
            <v>#0</v>
          </cell>
        </row>
        <row r="60">
          <cell r="C60" t="str">
            <v>特掲産業２</v>
          </cell>
          <cell r="F60" t="str">
            <v>#217046</v>
          </cell>
          <cell r="G60" t="str">
            <v>#217046</v>
          </cell>
          <cell r="H60" t="str">
            <v>#206862</v>
          </cell>
          <cell r="I60" t="str">
            <v>#10184</v>
          </cell>
          <cell r="J60" t="str">
            <v>#0</v>
          </cell>
          <cell r="K60" t="str">
            <v>#253540</v>
          </cell>
          <cell r="L60" t="str">
            <v>#253540</v>
          </cell>
          <cell r="M60" t="str">
            <v>#0</v>
          </cell>
          <cell r="N60" t="str">
            <v>#167730</v>
          </cell>
          <cell r="O60" t="str">
            <v>#167730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288938</v>
          </cell>
          <cell r="G77">
            <v>224168</v>
          </cell>
          <cell r="H77">
            <v>210588</v>
          </cell>
          <cell r="I77">
            <v>13580</v>
          </cell>
          <cell r="J77">
            <v>64770</v>
          </cell>
          <cell r="K77">
            <v>364069</v>
          </cell>
          <cell r="L77">
            <v>271897</v>
          </cell>
          <cell r="M77">
            <v>92172</v>
          </cell>
          <cell r="N77">
            <v>214178</v>
          </cell>
          <cell r="O77">
            <v>176674</v>
          </cell>
          <cell r="P77">
            <v>37504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371110</v>
          </cell>
          <cell r="G79">
            <v>282482</v>
          </cell>
          <cell r="H79">
            <v>273444</v>
          </cell>
          <cell r="I79">
            <v>9038</v>
          </cell>
          <cell r="J79">
            <v>88628</v>
          </cell>
          <cell r="K79">
            <v>392845</v>
          </cell>
          <cell r="L79">
            <v>295163</v>
          </cell>
          <cell r="M79">
            <v>97682</v>
          </cell>
          <cell r="N79">
            <v>243021</v>
          </cell>
          <cell r="O79">
            <v>207752</v>
          </cell>
          <cell r="P79">
            <v>35269</v>
          </cell>
        </row>
        <row r="80">
          <cell r="C80" t="str">
            <v>製造業</v>
          </cell>
          <cell r="F80">
            <v>324843</v>
          </cell>
          <cell r="G80">
            <v>235535</v>
          </cell>
          <cell r="H80">
            <v>213200</v>
          </cell>
          <cell r="I80">
            <v>22335</v>
          </cell>
          <cell r="J80">
            <v>89308</v>
          </cell>
          <cell r="K80">
            <v>409687</v>
          </cell>
          <cell r="L80">
            <v>291007</v>
          </cell>
          <cell r="M80">
            <v>118680</v>
          </cell>
          <cell r="N80">
            <v>211758</v>
          </cell>
          <cell r="O80">
            <v>161598</v>
          </cell>
          <cell r="P80">
            <v>50160</v>
          </cell>
        </row>
        <row r="81">
          <cell r="C81" t="str">
            <v>電気・ガス・熱供給・水道業</v>
          </cell>
          <cell r="F81">
            <v>420844</v>
          </cell>
          <cell r="G81">
            <v>420797</v>
          </cell>
          <cell r="H81">
            <v>356712</v>
          </cell>
          <cell r="I81">
            <v>64085</v>
          </cell>
          <cell r="J81">
            <v>47</v>
          </cell>
          <cell r="K81">
            <v>449544</v>
          </cell>
          <cell r="L81">
            <v>449489</v>
          </cell>
          <cell r="M81">
            <v>55</v>
          </cell>
          <cell r="N81">
            <v>242883</v>
          </cell>
          <cell r="O81">
            <v>242883</v>
          </cell>
          <cell r="P81">
            <v>0</v>
          </cell>
        </row>
        <row r="82">
          <cell r="C82" t="str">
            <v>情報通信業</v>
          </cell>
          <cell r="F82">
            <v>482900</v>
          </cell>
          <cell r="G82">
            <v>320388</v>
          </cell>
          <cell r="H82">
            <v>305738</v>
          </cell>
          <cell r="I82">
            <v>14650</v>
          </cell>
          <cell r="J82">
            <v>162512</v>
          </cell>
          <cell r="K82">
            <v>512073</v>
          </cell>
          <cell r="L82">
            <v>349449</v>
          </cell>
          <cell r="M82">
            <v>162624</v>
          </cell>
          <cell r="N82">
            <v>414156</v>
          </cell>
          <cell r="O82">
            <v>251907</v>
          </cell>
          <cell r="P82">
            <v>162249</v>
          </cell>
        </row>
        <row r="83">
          <cell r="C83" t="str">
            <v>運輸業，郵便業</v>
          </cell>
          <cell r="F83">
            <v>342160</v>
          </cell>
          <cell r="G83">
            <v>264126</v>
          </cell>
          <cell r="H83">
            <v>213840</v>
          </cell>
          <cell r="I83">
            <v>50286</v>
          </cell>
          <cell r="J83">
            <v>78034</v>
          </cell>
          <cell r="K83">
            <v>358531</v>
          </cell>
          <cell r="L83">
            <v>274685</v>
          </cell>
          <cell r="M83">
            <v>83846</v>
          </cell>
          <cell r="N83">
            <v>200308</v>
          </cell>
          <cell r="O83">
            <v>172636</v>
          </cell>
          <cell r="P83">
            <v>27672</v>
          </cell>
        </row>
        <row r="84">
          <cell r="C84" t="str">
            <v>卸売業，小売業</v>
          </cell>
          <cell r="F84">
            <v>306962</v>
          </cell>
          <cell r="G84">
            <v>186850</v>
          </cell>
          <cell r="H84">
            <v>175901</v>
          </cell>
          <cell r="I84">
            <v>10949</v>
          </cell>
          <cell r="J84">
            <v>120112</v>
          </cell>
          <cell r="K84">
            <v>428006</v>
          </cell>
          <cell r="L84">
            <v>237949</v>
          </cell>
          <cell r="M84">
            <v>190057</v>
          </cell>
          <cell r="N84">
            <v>171018</v>
          </cell>
          <cell r="O84">
            <v>129461</v>
          </cell>
          <cell r="P84">
            <v>41557</v>
          </cell>
        </row>
        <row r="85">
          <cell r="C85" t="str">
            <v>金融業，保険業</v>
          </cell>
          <cell r="F85">
            <v>339269</v>
          </cell>
          <cell r="G85">
            <v>327379</v>
          </cell>
          <cell r="H85">
            <v>315723</v>
          </cell>
          <cell r="I85">
            <v>11656</v>
          </cell>
          <cell r="J85">
            <v>11890</v>
          </cell>
          <cell r="K85">
            <v>419047</v>
          </cell>
          <cell r="L85">
            <v>413586</v>
          </cell>
          <cell r="M85">
            <v>5461</v>
          </cell>
          <cell r="N85">
            <v>225696</v>
          </cell>
          <cell r="O85">
            <v>204654</v>
          </cell>
          <cell r="P85">
            <v>21042</v>
          </cell>
        </row>
        <row r="86">
          <cell r="C86" t="str">
            <v>不動産業，物品賃貸業</v>
          </cell>
          <cell r="F86">
            <v>213045</v>
          </cell>
          <cell r="G86">
            <v>156606</v>
          </cell>
          <cell r="H86">
            <v>154165</v>
          </cell>
          <cell r="I86">
            <v>2441</v>
          </cell>
          <cell r="J86">
            <v>56439</v>
          </cell>
          <cell r="K86">
            <v>241576</v>
          </cell>
          <cell r="L86">
            <v>176675</v>
          </cell>
          <cell r="M86">
            <v>64901</v>
          </cell>
          <cell r="N86">
            <v>165447</v>
          </cell>
          <cell r="O86">
            <v>123125</v>
          </cell>
          <cell r="P86">
            <v>42322</v>
          </cell>
        </row>
        <row r="87">
          <cell r="C87" t="str">
            <v>学術研究，専門・技術サービス業</v>
          </cell>
          <cell r="F87">
            <v>312054</v>
          </cell>
          <cell r="G87">
            <v>287936</v>
          </cell>
          <cell r="H87">
            <v>274612</v>
          </cell>
          <cell r="I87">
            <v>13324</v>
          </cell>
          <cell r="J87">
            <v>24118</v>
          </cell>
          <cell r="K87">
            <v>340268</v>
          </cell>
          <cell r="L87">
            <v>322209</v>
          </cell>
          <cell r="M87">
            <v>18059</v>
          </cell>
          <cell r="N87">
            <v>262486</v>
          </cell>
          <cell r="O87">
            <v>227722</v>
          </cell>
          <cell r="P87">
            <v>34764</v>
          </cell>
        </row>
        <row r="88">
          <cell r="C88" t="str">
            <v>宿泊業，飲食サービス業</v>
          </cell>
          <cell r="F88">
            <v>102858</v>
          </cell>
          <cell r="G88">
            <v>97980</v>
          </cell>
          <cell r="H88">
            <v>91090</v>
          </cell>
          <cell r="I88">
            <v>6890</v>
          </cell>
          <cell r="J88">
            <v>4878</v>
          </cell>
          <cell r="K88">
            <v>135804</v>
          </cell>
          <cell r="L88">
            <v>127348</v>
          </cell>
          <cell r="M88">
            <v>8456</v>
          </cell>
          <cell r="N88">
            <v>82256</v>
          </cell>
          <cell r="O88">
            <v>79615</v>
          </cell>
          <cell r="P88">
            <v>2641</v>
          </cell>
        </row>
        <row r="89">
          <cell r="C89" t="str">
            <v>生活関連サービス業，娯楽業</v>
          </cell>
          <cell r="F89">
            <v>192454</v>
          </cell>
          <cell r="G89">
            <v>178276</v>
          </cell>
          <cell r="H89">
            <v>163854</v>
          </cell>
          <cell r="I89">
            <v>14422</v>
          </cell>
          <cell r="J89">
            <v>14178</v>
          </cell>
          <cell r="K89">
            <v>197301</v>
          </cell>
          <cell r="L89">
            <v>183535</v>
          </cell>
          <cell r="M89">
            <v>13766</v>
          </cell>
          <cell r="N89">
            <v>184478</v>
          </cell>
          <cell r="O89">
            <v>169621</v>
          </cell>
          <cell r="P89">
            <v>14857</v>
          </cell>
        </row>
        <row r="90">
          <cell r="C90" t="str">
            <v>教育，学習支援業</v>
          </cell>
          <cell r="F90">
            <v>313734</v>
          </cell>
          <cell r="G90">
            <v>300420</v>
          </cell>
          <cell r="H90">
            <v>297554</v>
          </cell>
          <cell r="I90">
            <v>2866</v>
          </cell>
          <cell r="J90">
            <v>13314</v>
          </cell>
          <cell r="K90">
            <v>358271</v>
          </cell>
          <cell r="L90">
            <v>341391</v>
          </cell>
          <cell r="M90">
            <v>16880</v>
          </cell>
          <cell r="N90">
            <v>277352</v>
          </cell>
          <cell r="O90">
            <v>266951</v>
          </cell>
          <cell r="P90">
            <v>10401</v>
          </cell>
        </row>
        <row r="91">
          <cell r="C91" t="str">
            <v>医療，福祉</v>
          </cell>
          <cell r="F91">
            <v>284603</v>
          </cell>
          <cell r="G91">
            <v>233476</v>
          </cell>
          <cell r="H91">
            <v>223181</v>
          </cell>
          <cell r="I91">
            <v>10295</v>
          </cell>
          <cell r="J91">
            <v>51127</v>
          </cell>
          <cell r="K91">
            <v>370054</v>
          </cell>
          <cell r="L91">
            <v>315372</v>
          </cell>
          <cell r="M91">
            <v>54682</v>
          </cell>
          <cell r="N91">
            <v>258655</v>
          </cell>
          <cell r="O91">
            <v>208607</v>
          </cell>
          <cell r="P91">
            <v>50048</v>
          </cell>
        </row>
        <row r="92">
          <cell r="C92" t="str">
            <v>複合サービス事業</v>
          </cell>
          <cell r="F92">
            <v>429217</v>
          </cell>
          <cell r="G92">
            <v>263210</v>
          </cell>
          <cell r="H92">
            <v>255030</v>
          </cell>
          <cell r="I92">
            <v>8180</v>
          </cell>
          <cell r="J92">
            <v>166007</v>
          </cell>
          <cell r="K92">
            <v>498230</v>
          </cell>
          <cell r="L92">
            <v>294455</v>
          </cell>
          <cell r="M92">
            <v>203775</v>
          </cell>
          <cell r="N92">
            <v>305234</v>
          </cell>
          <cell r="O92">
            <v>207077</v>
          </cell>
          <cell r="P92">
            <v>98157</v>
          </cell>
        </row>
        <row r="93">
          <cell r="C93" t="str">
            <v>サービス業（他に分類されないもの）</v>
          </cell>
          <cell r="F93">
            <v>204933</v>
          </cell>
          <cell r="G93">
            <v>185722</v>
          </cell>
          <cell r="H93">
            <v>175197</v>
          </cell>
          <cell r="I93">
            <v>10525</v>
          </cell>
          <cell r="J93">
            <v>19211</v>
          </cell>
          <cell r="K93">
            <v>244639</v>
          </cell>
          <cell r="L93">
            <v>217959</v>
          </cell>
          <cell r="M93">
            <v>26680</v>
          </cell>
          <cell r="N93">
            <v>157939</v>
          </cell>
          <cell r="O93">
            <v>147568</v>
          </cell>
          <cell r="P93">
            <v>10371</v>
          </cell>
        </row>
        <row r="94">
          <cell r="C94" t="str">
            <v>食料品・たばこ</v>
          </cell>
          <cell r="F94">
            <v>232687</v>
          </cell>
          <cell r="G94">
            <v>180353</v>
          </cell>
          <cell r="H94">
            <v>168535</v>
          </cell>
          <cell r="I94">
            <v>11818</v>
          </cell>
          <cell r="J94">
            <v>52334</v>
          </cell>
          <cell r="K94">
            <v>341433</v>
          </cell>
          <cell r="L94">
            <v>236935</v>
          </cell>
          <cell r="M94">
            <v>104498</v>
          </cell>
          <cell r="N94">
            <v>168049</v>
          </cell>
          <cell r="O94">
            <v>146721</v>
          </cell>
          <cell r="P94">
            <v>21328</v>
          </cell>
        </row>
        <row r="95">
          <cell r="C95" t="str">
            <v>繊維工業</v>
          </cell>
          <cell r="F95">
            <v>228055</v>
          </cell>
          <cell r="G95">
            <v>221277</v>
          </cell>
          <cell r="H95">
            <v>195713</v>
          </cell>
          <cell r="I95">
            <v>25564</v>
          </cell>
          <cell r="J95">
            <v>6778</v>
          </cell>
          <cell r="K95">
            <v>331379</v>
          </cell>
          <cell r="L95">
            <v>321256</v>
          </cell>
          <cell r="M95">
            <v>10123</v>
          </cell>
          <cell r="N95">
            <v>167824</v>
          </cell>
          <cell r="O95">
            <v>162996</v>
          </cell>
          <cell r="P95">
            <v>4828</v>
          </cell>
        </row>
        <row r="96">
          <cell r="C96" t="str">
            <v>木材・木製品</v>
          </cell>
          <cell r="F96">
            <v>362567</v>
          </cell>
          <cell r="G96">
            <v>223127</v>
          </cell>
          <cell r="H96">
            <v>213524</v>
          </cell>
          <cell r="I96">
            <v>9603</v>
          </cell>
          <cell r="J96">
            <v>139440</v>
          </cell>
          <cell r="K96">
            <v>365605</v>
          </cell>
          <cell r="L96">
            <v>240876</v>
          </cell>
          <cell r="M96">
            <v>124729</v>
          </cell>
          <cell r="N96">
            <v>353656</v>
          </cell>
          <cell r="O96">
            <v>171061</v>
          </cell>
          <cell r="P96">
            <v>182595</v>
          </cell>
        </row>
        <row r="97">
          <cell r="C97" t="str">
            <v>家具・装備品</v>
          </cell>
          <cell r="F97" t="str">
            <v>#211768</v>
          </cell>
          <cell r="G97" t="str">
            <v>#211768</v>
          </cell>
          <cell r="H97" t="str">
            <v>#211768</v>
          </cell>
          <cell r="I97" t="str">
            <v>#0</v>
          </cell>
          <cell r="J97" t="str">
            <v>#0</v>
          </cell>
          <cell r="K97" t="str">
            <v>#235283</v>
          </cell>
          <cell r="L97" t="str">
            <v>#235283</v>
          </cell>
          <cell r="M97" t="str">
            <v>#0</v>
          </cell>
          <cell r="N97" t="str">
            <v>#157628</v>
          </cell>
          <cell r="O97" t="str">
            <v>#157628</v>
          </cell>
          <cell r="P97" t="str">
            <v>#0</v>
          </cell>
        </row>
        <row r="98">
          <cell r="C98" t="str">
            <v>パルプ・紙</v>
          </cell>
          <cell r="F98">
            <v>592639</v>
          </cell>
          <cell r="G98">
            <v>273358</v>
          </cell>
          <cell r="H98">
            <v>259221</v>
          </cell>
          <cell r="I98">
            <v>14137</v>
          </cell>
          <cell r="J98">
            <v>319281</v>
          </cell>
          <cell r="K98">
            <v>693852</v>
          </cell>
          <cell r="L98">
            <v>310025</v>
          </cell>
          <cell r="M98">
            <v>383827</v>
          </cell>
          <cell r="N98">
            <v>349107</v>
          </cell>
          <cell r="O98">
            <v>185131</v>
          </cell>
          <cell r="P98">
            <v>163976</v>
          </cell>
        </row>
        <row r="99">
          <cell r="C99" t="str">
            <v>印刷・同関連業</v>
          </cell>
          <cell r="F99">
            <v>336668</v>
          </cell>
          <cell r="G99">
            <v>239531</v>
          </cell>
          <cell r="H99">
            <v>221985</v>
          </cell>
          <cell r="I99">
            <v>17546</v>
          </cell>
          <cell r="J99">
            <v>97137</v>
          </cell>
          <cell r="K99">
            <v>389813</v>
          </cell>
          <cell r="L99">
            <v>282645</v>
          </cell>
          <cell r="M99">
            <v>107168</v>
          </cell>
          <cell r="N99">
            <v>219296</v>
          </cell>
          <cell r="O99">
            <v>144314</v>
          </cell>
          <cell r="P99">
            <v>74982</v>
          </cell>
        </row>
        <row r="100">
          <cell r="C100" t="str">
            <v>化学、石油・石炭</v>
          </cell>
          <cell r="F100">
            <v>428245</v>
          </cell>
          <cell r="G100">
            <v>396063</v>
          </cell>
          <cell r="H100">
            <v>338599</v>
          </cell>
          <cell r="I100">
            <v>57464</v>
          </cell>
          <cell r="J100">
            <v>32182</v>
          </cell>
          <cell r="K100">
            <v>438444</v>
          </cell>
          <cell r="L100">
            <v>409595</v>
          </cell>
          <cell r="M100">
            <v>28849</v>
          </cell>
          <cell r="N100">
            <v>319524</v>
          </cell>
          <cell r="O100">
            <v>251807</v>
          </cell>
          <cell r="P100">
            <v>67717</v>
          </cell>
        </row>
        <row r="101">
          <cell r="C101" t="str">
            <v>プラスチック製品</v>
          </cell>
          <cell r="F101">
            <v>287826</v>
          </cell>
          <cell r="G101">
            <v>241883</v>
          </cell>
          <cell r="H101">
            <v>216834</v>
          </cell>
          <cell r="I101">
            <v>25049</v>
          </cell>
          <cell r="J101">
            <v>45943</v>
          </cell>
          <cell r="K101">
            <v>332886</v>
          </cell>
          <cell r="L101">
            <v>277262</v>
          </cell>
          <cell r="M101">
            <v>55624</v>
          </cell>
          <cell r="N101">
            <v>156747</v>
          </cell>
          <cell r="O101">
            <v>138965</v>
          </cell>
          <cell r="P101">
            <v>17782</v>
          </cell>
        </row>
        <row r="102">
          <cell r="C102" t="str">
            <v>ゴム製品</v>
          </cell>
          <cell r="F102">
            <v>379835</v>
          </cell>
          <cell r="G102">
            <v>328848</v>
          </cell>
          <cell r="H102">
            <v>263926</v>
          </cell>
          <cell r="I102">
            <v>64922</v>
          </cell>
          <cell r="J102">
            <v>50987</v>
          </cell>
          <cell r="K102">
            <v>390635</v>
          </cell>
          <cell r="L102">
            <v>348450</v>
          </cell>
          <cell r="M102">
            <v>42185</v>
          </cell>
          <cell r="N102">
            <v>308235</v>
          </cell>
          <cell r="O102">
            <v>198881</v>
          </cell>
          <cell r="P102">
            <v>109354</v>
          </cell>
        </row>
        <row r="103">
          <cell r="C103" t="str">
            <v>窯業・土石製品</v>
          </cell>
          <cell r="F103">
            <v>482275</v>
          </cell>
          <cell r="G103">
            <v>266222</v>
          </cell>
          <cell r="H103">
            <v>251558</v>
          </cell>
          <cell r="I103">
            <v>14664</v>
          </cell>
          <cell r="J103">
            <v>216053</v>
          </cell>
          <cell r="K103">
            <v>503660</v>
          </cell>
          <cell r="L103">
            <v>282303</v>
          </cell>
          <cell r="M103">
            <v>221357</v>
          </cell>
          <cell r="N103">
            <v>407175</v>
          </cell>
          <cell r="O103">
            <v>209749</v>
          </cell>
          <cell r="P103">
            <v>197426</v>
          </cell>
        </row>
        <row r="104">
          <cell r="C104" t="str">
            <v>鉄鋼業</v>
          </cell>
          <cell r="F104" t="str">
            <v>#695763</v>
          </cell>
          <cell r="G104" t="str">
            <v>#343534</v>
          </cell>
          <cell r="H104" t="str">
            <v>#283223</v>
          </cell>
          <cell r="I104" t="str">
            <v>#60311</v>
          </cell>
          <cell r="J104" t="str">
            <v>#352229</v>
          </cell>
          <cell r="K104" t="str">
            <v>#714035</v>
          </cell>
          <cell r="L104" t="str">
            <v>#350858</v>
          </cell>
          <cell r="M104" t="str">
            <v>#363177</v>
          </cell>
          <cell r="N104" t="str">
            <v>#434813</v>
          </cell>
          <cell r="O104" t="str">
            <v>#238938</v>
          </cell>
          <cell r="P104" t="str">
            <v>#195875</v>
          </cell>
        </row>
        <row r="105">
          <cell r="C105" t="str">
            <v>非鉄金属製造業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</row>
        <row r="106">
          <cell r="C106" t="str">
            <v>金属製品製造業</v>
          </cell>
          <cell r="F106">
            <v>301784</v>
          </cell>
          <cell r="G106">
            <v>235257</v>
          </cell>
          <cell r="H106">
            <v>227061</v>
          </cell>
          <cell r="I106">
            <v>8196</v>
          </cell>
          <cell r="J106">
            <v>66527</v>
          </cell>
          <cell r="K106">
            <v>359088</v>
          </cell>
          <cell r="L106">
            <v>275777</v>
          </cell>
          <cell r="M106">
            <v>83311</v>
          </cell>
          <cell r="N106">
            <v>209737</v>
          </cell>
          <cell r="O106">
            <v>170170</v>
          </cell>
          <cell r="P106">
            <v>39567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456188</v>
          </cell>
          <cell r="G109">
            <v>239088</v>
          </cell>
          <cell r="H109">
            <v>219147</v>
          </cell>
          <cell r="I109">
            <v>19941</v>
          </cell>
          <cell r="J109">
            <v>217100</v>
          </cell>
          <cell r="K109">
            <v>583715</v>
          </cell>
          <cell r="L109">
            <v>306839</v>
          </cell>
          <cell r="M109">
            <v>276876</v>
          </cell>
          <cell r="N109">
            <v>336886</v>
          </cell>
          <cell r="O109">
            <v>175707</v>
          </cell>
          <cell r="P109">
            <v>161179</v>
          </cell>
        </row>
        <row r="110">
          <cell r="C110" t="str">
            <v>電子・デバイス</v>
          </cell>
          <cell r="F110">
            <v>234625</v>
          </cell>
          <cell r="G110">
            <v>232105</v>
          </cell>
          <cell r="H110">
            <v>206050</v>
          </cell>
          <cell r="I110">
            <v>26055</v>
          </cell>
          <cell r="J110">
            <v>2520</v>
          </cell>
          <cell r="K110">
            <v>259263</v>
          </cell>
          <cell r="L110">
            <v>256629</v>
          </cell>
          <cell r="M110">
            <v>2634</v>
          </cell>
          <cell r="N110">
            <v>187411</v>
          </cell>
          <cell r="O110">
            <v>185110</v>
          </cell>
          <cell r="P110">
            <v>2301</v>
          </cell>
        </row>
        <row r="111">
          <cell r="C111" t="str">
            <v>電気機械器具</v>
          </cell>
          <cell r="F111">
            <v>418114</v>
          </cell>
          <cell r="G111">
            <v>257927</v>
          </cell>
          <cell r="H111">
            <v>248525</v>
          </cell>
          <cell r="I111">
            <v>9402</v>
          </cell>
          <cell r="J111">
            <v>160187</v>
          </cell>
          <cell r="K111">
            <v>431644</v>
          </cell>
          <cell r="L111">
            <v>291072</v>
          </cell>
          <cell r="M111">
            <v>140572</v>
          </cell>
          <cell r="N111">
            <v>384030</v>
          </cell>
          <cell r="O111">
            <v>174433</v>
          </cell>
          <cell r="P111">
            <v>209597</v>
          </cell>
        </row>
        <row r="112">
          <cell r="C112" t="str">
            <v>情報通信機械器具</v>
          </cell>
          <cell r="F112">
            <v>280449</v>
          </cell>
          <cell r="G112">
            <v>210400</v>
          </cell>
          <cell r="H112">
            <v>198302</v>
          </cell>
          <cell r="I112">
            <v>12098</v>
          </cell>
          <cell r="J112">
            <v>70049</v>
          </cell>
          <cell r="K112">
            <v>324420</v>
          </cell>
          <cell r="L112">
            <v>241710</v>
          </cell>
          <cell r="M112">
            <v>82710</v>
          </cell>
          <cell r="N112">
            <v>235388</v>
          </cell>
          <cell r="O112">
            <v>178314</v>
          </cell>
          <cell r="P112">
            <v>57074</v>
          </cell>
        </row>
        <row r="113">
          <cell r="C113" t="str">
            <v>輸送用機械器具</v>
          </cell>
          <cell r="F113">
            <v>595795</v>
          </cell>
          <cell r="G113">
            <v>313158</v>
          </cell>
          <cell r="H113">
            <v>274770</v>
          </cell>
          <cell r="I113">
            <v>38388</v>
          </cell>
          <cell r="J113">
            <v>282637</v>
          </cell>
          <cell r="K113">
            <v>634685</v>
          </cell>
          <cell r="L113">
            <v>328511</v>
          </cell>
          <cell r="M113">
            <v>306174</v>
          </cell>
          <cell r="N113">
            <v>452787</v>
          </cell>
          <cell r="O113">
            <v>256703</v>
          </cell>
          <cell r="P113">
            <v>196084</v>
          </cell>
        </row>
        <row r="114">
          <cell r="C114" t="str">
            <v>その他の製造業</v>
          </cell>
          <cell r="F114">
            <v>467483</v>
          </cell>
          <cell r="G114">
            <v>331661</v>
          </cell>
          <cell r="H114">
            <v>294891</v>
          </cell>
          <cell r="I114">
            <v>36770</v>
          </cell>
          <cell r="J114">
            <v>135822</v>
          </cell>
          <cell r="K114">
            <v>537979</v>
          </cell>
          <cell r="L114">
            <v>374265</v>
          </cell>
          <cell r="M114">
            <v>163714</v>
          </cell>
          <cell r="N114">
            <v>210319</v>
          </cell>
          <cell r="O114">
            <v>176244</v>
          </cell>
          <cell r="P114">
            <v>34075</v>
          </cell>
        </row>
        <row r="115">
          <cell r="C115" t="str">
            <v>Ｅ一括分１</v>
          </cell>
          <cell r="F115">
            <v>448386</v>
          </cell>
          <cell r="G115">
            <v>265784</v>
          </cell>
          <cell r="H115">
            <v>229310</v>
          </cell>
          <cell r="I115">
            <v>36474</v>
          </cell>
          <cell r="J115">
            <v>182602</v>
          </cell>
          <cell r="K115">
            <v>502097</v>
          </cell>
          <cell r="L115">
            <v>304123</v>
          </cell>
          <cell r="M115">
            <v>197974</v>
          </cell>
          <cell r="N115">
            <v>327126</v>
          </cell>
          <cell r="O115">
            <v>179230</v>
          </cell>
          <cell r="P115">
            <v>147896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577061</v>
          </cell>
          <cell r="G118">
            <v>268349</v>
          </cell>
          <cell r="H118">
            <v>252858</v>
          </cell>
          <cell r="I118">
            <v>15491</v>
          </cell>
          <cell r="J118">
            <v>308712</v>
          </cell>
          <cell r="K118">
            <v>648300</v>
          </cell>
          <cell r="L118">
            <v>293427</v>
          </cell>
          <cell r="M118">
            <v>354873</v>
          </cell>
          <cell r="N118">
            <v>330761</v>
          </cell>
          <cell r="O118">
            <v>181645</v>
          </cell>
          <cell r="P118">
            <v>149116</v>
          </cell>
        </row>
        <row r="119">
          <cell r="C119" t="str">
            <v>小売業</v>
          </cell>
          <cell r="F119">
            <v>218526</v>
          </cell>
          <cell r="G119">
            <v>160165</v>
          </cell>
          <cell r="H119">
            <v>150704</v>
          </cell>
          <cell r="I119">
            <v>9461</v>
          </cell>
          <cell r="J119">
            <v>58361</v>
          </cell>
          <cell r="K119">
            <v>303188</v>
          </cell>
          <cell r="L119">
            <v>206515</v>
          </cell>
          <cell r="M119">
            <v>96673</v>
          </cell>
          <cell r="N119">
            <v>149752</v>
          </cell>
          <cell r="O119">
            <v>122514</v>
          </cell>
          <cell r="P119">
            <v>27238</v>
          </cell>
        </row>
        <row r="120">
          <cell r="C120" t="str">
            <v>宿泊業</v>
          </cell>
          <cell r="F120">
            <v>167954</v>
          </cell>
          <cell r="G120">
            <v>141830</v>
          </cell>
          <cell r="H120">
            <v>134675</v>
          </cell>
          <cell r="I120">
            <v>7155</v>
          </cell>
          <cell r="J120">
            <v>26124</v>
          </cell>
          <cell r="K120">
            <v>216716</v>
          </cell>
          <cell r="L120">
            <v>173384</v>
          </cell>
          <cell r="M120">
            <v>43332</v>
          </cell>
          <cell r="N120">
            <v>135167</v>
          </cell>
          <cell r="O120">
            <v>120613</v>
          </cell>
          <cell r="P120">
            <v>14554</v>
          </cell>
        </row>
        <row r="121">
          <cell r="C121" t="str">
            <v>Ｍ一括分</v>
          </cell>
          <cell r="F121">
            <v>87912</v>
          </cell>
          <cell r="G121">
            <v>87912</v>
          </cell>
          <cell r="H121">
            <v>81083</v>
          </cell>
          <cell r="I121">
            <v>6829</v>
          </cell>
          <cell r="J121">
            <v>0</v>
          </cell>
          <cell r="K121">
            <v>116187</v>
          </cell>
          <cell r="L121">
            <v>116187</v>
          </cell>
          <cell r="M121">
            <v>0</v>
          </cell>
          <cell r="N121">
            <v>70525</v>
          </cell>
          <cell r="O121">
            <v>70525</v>
          </cell>
          <cell r="P121">
            <v>0</v>
          </cell>
        </row>
        <row r="122">
          <cell r="C122" t="str">
            <v>医療業</v>
          </cell>
          <cell r="F122">
            <v>339616</v>
          </cell>
          <cell r="G122">
            <v>273826</v>
          </cell>
          <cell r="H122">
            <v>260460</v>
          </cell>
          <cell r="I122">
            <v>13366</v>
          </cell>
          <cell r="J122">
            <v>65790</v>
          </cell>
          <cell r="K122">
            <v>488383</v>
          </cell>
          <cell r="L122">
            <v>424060</v>
          </cell>
          <cell r="M122">
            <v>64323</v>
          </cell>
          <cell r="N122">
            <v>299820</v>
          </cell>
          <cell r="O122">
            <v>233638</v>
          </cell>
          <cell r="P122">
            <v>66182</v>
          </cell>
        </row>
        <row r="123">
          <cell r="C123" t="str">
            <v>Ｐ一括分</v>
          </cell>
          <cell r="F123">
            <v>237801</v>
          </cell>
          <cell r="G123">
            <v>199148</v>
          </cell>
          <cell r="H123">
            <v>191466</v>
          </cell>
          <cell r="I123">
            <v>7682</v>
          </cell>
          <cell r="J123">
            <v>38653</v>
          </cell>
          <cell r="K123">
            <v>285593</v>
          </cell>
          <cell r="L123">
            <v>237793</v>
          </cell>
          <cell r="M123">
            <v>47800</v>
          </cell>
          <cell r="N123">
            <v>221738</v>
          </cell>
          <cell r="O123">
            <v>186159</v>
          </cell>
          <cell r="P123">
            <v>35579</v>
          </cell>
        </row>
        <row r="124">
          <cell r="C124" t="str">
            <v>職業紹介・派遣業</v>
          </cell>
          <cell r="F124">
            <v>188666</v>
          </cell>
          <cell r="G124">
            <v>175208</v>
          </cell>
          <cell r="H124">
            <v>159430</v>
          </cell>
          <cell r="I124">
            <v>15778</v>
          </cell>
          <cell r="J124">
            <v>13458</v>
          </cell>
          <cell r="K124">
            <v>226981</v>
          </cell>
          <cell r="L124">
            <v>204202</v>
          </cell>
          <cell r="M124">
            <v>22779</v>
          </cell>
          <cell r="N124">
            <v>157685</v>
          </cell>
          <cell r="O124">
            <v>151764</v>
          </cell>
          <cell r="P124">
            <v>5921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207708</v>
          </cell>
          <cell r="G126">
            <v>187516</v>
          </cell>
          <cell r="H126">
            <v>177887</v>
          </cell>
          <cell r="I126">
            <v>9629</v>
          </cell>
          <cell r="J126">
            <v>20192</v>
          </cell>
          <cell r="K126">
            <v>247051</v>
          </cell>
          <cell r="L126">
            <v>219838</v>
          </cell>
          <cell r="M126">
            <v>27213</v>
          </cell>
          <cell r="N126">
            <v>157993</v>
          </cell>
          <cell r="O126">
            <v>146672</v>
          </cell>
          <cell r="P126">
            <v>11321</v>
          </cell>
        </row>
        <row r="127">
          <cell r="C127" t="str">
            <v>特掲産業１</v>
          </cell>
          <cell r="F127" t="str">
            <v>#146595</v>
          </cell>
          <cell r="G127" t="str">
            <v>#146595</v>
          </cell>
          <cell r="H127" t="str">
            <v>#142540</v>
          </cell>
          <cell r="I127" t="str">
            <v>#4055</v>
          </cell>
          <cell r="J127" t="str">
            <v>#0</v>
          </cell>
          <cell r="K127" t="str">
            <v>#155795</v>
          </cell>
          <cell r="L127" t="str">
            <v>#155795</v>
          </cell>
          <cell r="M127" t="str">
            <v>#0</v>
          </cell>
          <cell r="N127" t="str">
            <v>#125181</v>
          </cell>
          <cell r="O127" t="str">
            <v>#125181</v>
          </cell>
          <cell r="P127" t="str">
            <v>#0</v>
          </cell>
        </row>
        <row r="128">
          <cell r="C128" t="str">
            <v>特掲産業２</v>
          </cell>
          <cell r="F128">
            <v>259967</v>
          </cell>
          <cell r="G128">
            <v>259967</v>
          </cell>
          <cell r="H128">
            <v>257427</v>
          </cell>
          <cell r="I128">
            <v>2540</v>
          </cell>
          <cell r="J128">
            <v>0</v>
          </cell>
          <cell r="K128">
            <v>275483</v>
          </cell>
          <cell r="L128">
            <v>275483</v>
          </cell>
          <cell r="M128">
            <v>0</v>
          </cell>
          <cell r="N128">
            <v>220112</v>
          </cell>
          <cell r="O128">
            <v>220112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8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255947</v>
          </cell>
          <cell r="G9">
            <v>241320</v>
          </cell>
          <cell r="H9">
            <v>226052</v>
          </cell>
          <cell r="I9">
            <v>15268</v>
          </cell>
          <cell r="J9">
            <v>14627</v>
          </cell>
          <cell r="K9">
            <v>313270</v>
          </cell>
          <cell r="L9">
            <v>293553</v>
          </cell>
          <cell r="M9">
            <v>19717</v>
          </cell>
          <cell r="N9">
            <v>199402</v>
          </cell>
          <cell r="O9">
            <v>189795</v>
          </cell>
          <cell r="P9">
            <v>9607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395131</v>
          </cell>
          <cell r="G11">
            <v>290496</v>
          </cell>
          <cell r="H11">
            <v>280204</v>
          </cell>
          <cell r="I11">
            <v>10292</v>
          </cell>
          <cell r="J11">
            <v>104635</v>
          </cell>
          <cell r="K11">
            <v>419146</v>
          </cell>
          <cell r="L11">
            <v>303778</v>
          </cell>
          <cell r="M11">
            <v>115368</v>
          </cell>
          <cell r="N11">
            <v>296987</v>
          </cell>
          <cell r="O11">
            <v>236217</v>
          </cell>
          <cell r="P11">
            <v>60770</v>
          </cell>
        </row>
        <row r="12">
          <cell r="C12" t="str">
            <v>製造業</v>
          </cell>
          <cell r="F12">
            <v>282632</v>
          </cell>
          <cell r="G12">
            <v>252730</v>
          </cell>
          <cell r="H12">
            <v>229836</v>
          </cell>
          <cell r="I12">
            <v>22894</v>
          </cell>
          <cell r="J12">
            <v>29902</v>
          </cell>
          <cell r="K12">
            <v>331992</v>
          </cell>
          <cell r="L12">
            <v>299168</v>
          </cell>
          <cell r="M12">
            <v>32824</v>
          </cell>
          <cell r="N12">
            <v>199284</v>
          </cell>
          <cell r="O12">
            <v>174318</v>
          </cell>
          <cell r="P12">
            <v>24966</v>
          </cell>
        </row>
        <row r="13">
          <cell r="C13" t="str">
            <v>電気・ガス・熱供給・水道業</v>
          </cell>
          <cell r="F13">
            <v>473338</v>
          </cell>
          <cell r="G13">
            <v>473338</v>
          </cell>
          <cell r="H13">
            <v>357755</v>
          </cell>
          <cell r="I13">
            <v>115583</v>
          </cell>
          <cell r="J13">
            <v>0</v>
          </cell>
          <cell r="K13">
            <v>509223</v>
          </cell>
          <cell r="L13">
            <v>509223</v>
          </cell>
          <cell r="M13">
            <v>0</v>
          </cell>
          <cell r="N13">
            <v>252863</v>
          </cell>
          <cell r="O13">
            <v>252863</v>
          </cell>
          <cell r="P13">
            <v>0</v>
          </cell>
        </row>
        <row r="14">
          <cell r="C14" t="str">
            <v>情報通信業</v>
          </cell>
          <cell r="F14">
            <v>383081</v>
          </cell>
          <cell r="G14">
            <v>382806</v>
          </cell>
          <cell r="H14">
            <v>346129</v>
          </cell>
          <cell r="I14">
            <v>36677</v>
          </cell>
          <cell r="J14">
            <v>275</v>
          </cell>
          <cell r="K14">
            <v>424161</v>
          </cell>
          <cell r="L14">
            <v>423833</v>
          </cell>
          <cell r="M14">
            <v>328</v>
          </cell>
          <cell r="N14">
            <v>292851</v>
          </cell>
          <cell r="O14">
            <v>292690</v>
          </cell>
          <cell r="P14">
            <v>161</v>
          </cell>
        </row>
        <row r="15">
          <cell r="C15" t="str">
            <v>運輸業，郵便業</v>
          </cell>
          <cell r="F15">
            <v>248736</v>
          </cell>
          <cell r="G15">
            <v>242188</v>
          </cell>
          <cell r="H15">
            <v>211723</v>
          </cell>
          <cell r="I15">
            <v>30465</v>
          </cell>
          <cell r="J15">
            <v>6548</v>
          </cell>
          <cell r="K15">
            <v>262308</v>
          </cell>
          <cell r="L15">
            <v>255217</v>
          </cell>
          <cell r="M15">
            <v>7091</v>
          </cell>
          <cell r="N15">
            <v>171096</v>
          </cell>
          <cell r="O15">
            <v>167652</v>
          </cell>
          <cell r="P15">
            <v>3444</v>
          </cell>
        </row>
        <row r="16">
          <cell r="C16" t="str">
            <v>卸売業，小売業</v>
          </cell>
          <cell r="F16">
            <v>170933</v>
          </cell>
          <cell r="G16">
            <v>168389</v>
          </cell>
          <cell r="H16">
            <v>161012</v>
          </cell>
          <cell r="I16">
            <v>7377</v>
          </cell>
          <cell r="J16">
            <v>2544</v>
          </cell>
          <cell r="K16">
            <v>234739</v>
          </cell>
          <cell r="L16">
            <v>231781</v>
          </cell>
          <cell r="M16">
            <v>2958</v>
          </cell>
          <cell r="N16">
            <v>126365</v>
          </cell>
          <cell r="O16">
            <v>124111</v>
          </cell>
          <cell r="P16">
            <v>2254</v>
          </cell>
        </row>
        <row r="17">
          <cell r="C17" t="str">
            <v>金融業，保険業</v>
          </cell>
          <cell r="F17" t="str">
            <v>#410636</v>
          </cell>
          <cell r="G17" t="str">
            <v>#410636</v>
          </cell>
          <cell r="H17" t="str">
            <v>#397727</v>
          </cell>
          <cell r="I17" t="str">
            <v>#12909</v>
          </cell>
          <cell r="J17" t="str">
            <v>#0</v>
          </cell>
          <cell r="K17" t="str">
            <v>#439742</v>
          </cell>
          <cell r="L17" t="str">
            <v>#439742</v>
          </cell>
          <cell r="M17" t="str">
            <v>#0</v>
          </cell>
          <cell r="N17" t="str">
            <v>#294113</v>
          </cell>
          <cell r="O17" t="str">
            <v>#294113</v>
          </cell>
          <cell r="P17" t="str">
            <v>#0</v>
          </cell>
        </row>
        <row r="18">
          <cell r="C18" t="str">
            <v>不動産業，物品賃貸業</v>
          </cell>
          <cell r="F18">
            <v>260084</v>
          </cell>
          <cell r="G18">
            <v>260084</v>
          </cell>
          <cell r="H18">
            <v>254834</v>
          </cell>
          <cell r="I18">
            <v>5250</v>
          </cell>
          <cell r="J18">
            <v>0</v>
          </cell>
          <cell r="K18">
            <v>293236</v>
          </cell>
          <cell r="L18">
            <v>293236</v>
          </cell>
          <cell r="M18">
            <v>0</v>
          </cell>
          <cell r="N18">
            <v>201142</v>
          </cell>
          <cell r="O18">
            <v>201142</v>
          </cell>
          <cell r="P18">
            <v>0</v>
          </cell>
        </row>
        <row r="19">
          <cell r="C19" t="str">
            <v>学術研究，専門・技術サービス業</v>
          </cell>
          <cell r="F19">
            <v>423543</v>
          </cell>
          <cell r="G19">
            <v>389403</v>
          </cell>
          <cell r="H19">
            <v>373258</v>
          </cell>
          <cell r="I19">
            <v>16145</v>
          </cell>
          <cell r="J19">
            <v>34140</v>
          </cell>
          <cell r="K19">
            <v>463945</v>
          </cell>
          <cell r="L19">
            <v>427125</v>
          </cell>
          <cell r="M19">
            <v>36820</v>
          </cell>
          <cell r="N19">
            <v>247053</v>
          </cell>
          <cell r="O19">
            <v>224618</v>
          </cell>
          <cell r="P19">
            <v>22435</v>
          </cell>
        </row>
        <row r="20">
          <cell r="C20" t="str">
            <v>宿泊業，飲食サービス業</v>
          </cell>
          <cell r="F20">
            <v>118657</v>
          </cell>
          <cell r="G20">
            <v>114069</v>
          </cell>
          <cell r="H20">
            <v>108499</v>
          </cell>
          <cell r="I20">
            <v>5570</v>
          </cell>
          <cell r="J20">
            <v>4588</v>
          </cell>
          <cell r="K20">
            <v>153241</v>
          </cell>
          <cell r="L20">
            <v>141530</v>
          </cell>
          <cell r="M20">
            <v>11711</v>
          </cell>
          <cell r="N20">
            <v>99376</v>
          </cell>
          <cell r="O20">
            <v>98759</v>
          </cell>
          <cell r="P20">
            <v>617</v>
          </cell>
        </row>
        <row r="21">
          <cell r="C21" t="str">
            <v>生活関連サービス業，娯楽業</v>
          </cell>
          <cell r="F21">
            <v>179717</v>
          </cell>
          <cell r="G21">
            <v>179717</v>
          </cell>
          <cell r="H21">
            <v>168366</v>
          </cell>
          <cell r="I21">
            <v>11351</v>
          </cell>
          <cell r="J21">
            <v>0</v>
          </cell>
          <cell r="K21">
            <v>191270</v>
          </cell>
          <cell r="L21">
            <v>191270</v>
          </cell>
          <cell r="M21">
            <v>0</v>
          </cell>
          <cell r="N21">
            <v>161163</v>
          </cell>
          <cell r="O21">
            <v>161163</v>
          </cell>
          <cell r="P21">
            <v>0</v>
          </cell>
        </row>
        <row r="22">
          <cell r="C22" t="str">
            <v>教育，学習支援業</v>
          </cell>
          <cell r="F22">
            <v>309160</v>
          </cell>
          <cell r="G22">
            <v>309160</v>
          </cell>
          <cell r="H22">
            <v>307643</v>
          </cell>
          <cell r="I22">
            <v>1517</v>
          </cell>
          <cell r="J22">
            <v>0</v>
          </cell>
          <cell r="K22">
            <v>350650</v>
          </cell>
          <cell r="L22">
            <v>350650</v>
          </cell>
          <cell r="M22">
            <v>0</v>
          </cell>
          <cell r="N22">
            <v>270061</v>
          </cell>
          <cell r="O22">
            <v>270061</v>
          </cell>
          <cell r="P22">
            <v>0</v>
          </cell>
        </row>
        <row r="23">
          <cell r="C23" t="str">
            <v>医療，福祉</v>
          </cell>
          <cell r="F23">
            <v>263266</v>
          </cell>
          <cell r="G23">
            <v>251087</v>
          </cell>
          <cell r="H23">
            <v>238488</v>
          </cell>
          <cell r="I23">
            <v>12599</v>
          </cell>
          <cell r="J23">
            <v>12179</v>
          </cell>
          <cell r="K23">
            <v>356111</v>
          </cell>
          <cell r="L23">
            <v>342933</v>
          </cell>
          <cell r="M23">
            <v>13178</v>
          </cell>
          <cell r="N23">
            <v>231762</v>
          </cell>
          <cell r="O23">
            <v>219922</v>
          </cell>
          <cell r="P23">
            <v>11840</v>
          </cell>
        </row>
        <row r="24">
          <cell r="C24" t="str">
            <v>複合サービス事業</v>
          </cell>
          <cell r="F24">
            <v>253126</v>
          </cell>
          <cell r="G24">
            <v>252875</v>
          </cell>
          <cell r="H24">
            <v>244353</v>
          </cell>
          <cell r="I24">
            <v>8522</v>
          </cell>
          <cell r="J24">
            <v>251</v>
          </cell>
          <cell r="K24">
            <v>295575</v>
          </cell>
          <cell r="L24">
            <v>295218</v>
          </cell>
          <cell r="M24">
            <v>357</v>
          </cell>
          <cell r="N24">
            <v>186349</v>
          </cell>
          <cell r="O24">
            <v>186265</v>
          </cell>
          <cell r="P24">
            <v>84</v>
          </cell>
        </row>
        <row r="25">
          <cell r="C25" t="str">
            <v>サービス業（他に分類されないもの）</v>
          </cell>
          <cell r="F25">
            <v>178310</v>
          </cell>
          <cell r="G25">
            <v>169945</v>
          </cell>
          <cell r="H25">
            <v>157214</v>
          </cell>
          <cell r="I25">
            <v>12731</v>
          </cell>
          <cell r="J25">
            <v>8365</v>
          </cell>
          <cell r="K25">
            <v>212022</v>
          </cell>
          <cell r="L25">
            <v>196796</v>
          </cell>
          <cell r="M25">
            <v>15226</v>
          </cell>
          <cell r="N25">
            <v>140783</v>
          </cell>
          <cell r="O25">
            <v>140056</v>
          </cell>
          <cell r="P25">
            <v>727</v>
          </cell>
        </row>
        <row r="26">
          <cell r="C26" t="str">
            <v>食料品・たばこ</v>
          </cell>
          <cell r="F26">
            <v>260735</v>
          </cell>
          <cell r="G26">
            <v>217634</v>
          </cell>
          <cell r="H26">
            <v>199103</v>
          </cell>
          <cell r="I26">
            <v>18531</v>
          </cell>
          <cell r="J26">
            <v>43101</v>
          </cell>
          <cell r="K26">
            <v>314304</v>
          </cell>
          <cell r="L26">
            <v>271072</v>
          </cell>
          <cell r="M26">
            <v>43232</v>
          </cell>
          <cell r="N26">
            <v>213321</v>
          </cell>
          <cell r="O26">
            <v>170336</v>
          </cell>
          <cell r="P26">
            <v>42985</v>
          </cell>
        </row>
        <row r="27">
          <cell r="C27" t="str">
            <v>繊維工業</v>
          </cell>
          <cell r="F27">
            <v>244091</v>
          </cell>
          <cell r="G27">
            <v>234215</v>
          </cell>
          <cell r="H27">
            <v>204937</v>
          </cell>
          <cell r="I27">
            <v>29278</v>
          </cell>
          <cell r="J27">
            <v>9876</v>
          </cell>
          <cell r="K27">
            <v>333686</v>
          </cell>
          <cell r="L27">
            <v>328086</v>
          </cell>
          <cell r="M27">
            <v>5600</v>
          </cell>
          <cell r="N27">
            <v>178432</v>
          </cell>
          <cell r="O27">
            <v>165423</v>
          </cell>
          <cell r="P27">
            <v>13009</v>
          </cell>
        </row>
        <row r="28">
          <cell r="C28" t="str">
            <v>木材・木製品</v>
          </cell>
          <cell r="F28">
            <v>274951</v>
          </cell>
          <cell r="G28">
            <v>215036</v>
          </cell>
          <cell r="H28">
            <v>202810</v>
          </cell>
          <cell r="I28">
            <v>12226</v>
          </cell>
          <cell r="J28">
            <v>59915</v>
          </cell>
          <cell r="K28">
            <v>291993</v>
          </cell>
          <cell r="L28">
            <v>226076</v>
          </cell>
          <cell r="M28">
            <v>65917</v>
          </cell>
          <cell r="N28">
            <v>199199</v>
          </cell>
          <cell r="O28">
            <v>165963</v>
          </cell>
          <cell r="P28">
            <v>33236</v>
          </cell>
        </row>
        <row r="29">
          <cell r="C29" t="str">
            <v>家具・装備品</v>
          </cell>
          <cell r="F29" t="str">
            <v>#210415</v>
          </cell>
          <cell r="G29" t="str">
            <v>#210415</v>
          </cell>
          <cell r="H29" t="str">
            <v>#210415</v>
          </cell>
          <cell r="I29" t="str">
            <v>#0</v>
          </cell>
          <cell r="J29" t="str">
            <v>#0</v>
          </cell>
          <cell r="K29" t="str">
            <v>#235040</v>
          </cell>
          <cell r="L29" t="str">
            <v>#235040</v>
          </cell>
          <cell r="M29" t="str">
            <v>#0</v>
          </cell>
          <cell r="N29" t="str">
            <v>#153721</v>
          </cell>
          <cell r="O29" t="str">
            <v>#153721</v>
          </cell>
          <cell r="P29" t="str">
            <v>#0</v>
          </cell>
        </row>
        <row r="30">
          <cell r="C30" t="str">
            <v>パルプ・紙</v>
          </cell>
          <cell r="F30" t="str">
            <v>#290642</v>
          </cell>
          <cell r="G30" t="str">
            <v>#290642</v>
          </cell>
          <cell r="H30" t="str">
            <v>#268354</v>
          </cell>
          <cell r="I30" t="str">
            <v>#22288</v>
          </cell>
          <cell r="J30" t="str">
            <v>#0</v>
          </cell>
          <cell r="K30" t="str">
            <v>#320014</v>
          </cell>
          <cell r="L30" t="str">
            <v>#320014</v>
          </cell>
          <cell r="M30" t="str">
            <v>#0</v>
          </cell>
          <cell r="N30" t="str">
            <v>#201370</v>
          </cell>
          <cell r="O30" t="str">
            <v>#201370</v>
          </cell>
          <cell r="P30" t="str">
            <v>#0</v>
          </cell>
        </row>
        <row r="31">
          <cell r="C31" t="str">
            <v>印刷・同関連業</v>
          </cell>
          <cell r="F31">
            <v>293633</v>
          </cell>
          <cell r="G31">
            <v>293633</v>
          </cell>
          <cell r="H31">
            <v>260352</v>
          </cell>
          <cell r="I31">
            <v>33281</v>
          </cell>
          <cell r="J31">
            <v>0</v>
          </cell>
          <cell r="K31">
            <v>344195</v>
          </cell>
          <cell r="L31">
            <v>344195</v>
          </cell>
          <cell r="M31">
            <v>0</v>
          </cell>
          <cell r="N31">
            <v>169909</v>
          </cell>
          <cell r="O31">
            <v>169909</v>
          </cell>
          <cell r="P31">
            <v>0</v>
          </cell>
        </row>
        <row r="32">
          <cell r="C32" t="str">
            <v>化学、石油・石炭</v>
          </cell>
          <cell r="F32">
            <v>436808</v>
          </cell>
          <cell r="G32">
            <v>392045</v>
          </cell>
          <cell r="H32">
            <v>340635</v>
          </cell>
          <cell r="I32">
            <v>51410</v>
          </cell>
          <cell r="J32">
            <v>44763</v>
          </cell>
          <cell r="K32">
            <v>448560</v>
          </cell>
          <cell r="L32">
            <v>403999</v>
          </cell>
          <cell r="M32">
            <v>44561</v>
          </cell>
          <cell r="N32">
            <v>295457</v>
          </cell>
          <cell r="O32">
            <v>248264</v>
          </cell>
          <cell r="P32">
            <v>47193</v>
          </cell>
        </row>
        <row r="33">
          <cell r="C33" t="str">
            <v>プラスチック製品</v>
          </cell>
          <cell r="F33">
            <v>209954</v>
          </cell>
          <cell r="G33">
            <v>209954</v>
          </cell>
          <cell r="H33">
            <v>191106</v>
          </cell>
          <cell r="I33">
            <v>18848</v>
          </cell>
          <cell r="J33">
            <v>0</v>
          </cell>
          <cell r="K33">
            <v>258934</v>
          </cell>
          <cell r="L33">
            <v>258934</v>
          </cell>
          <cell r="M33">
            <v>0</v>
          </cell>
          <cell r="N33">
            <v>108454</v>
          </cell>
          <cell r="O33">
            <v>108454</v>
          </cell>
          <cell r="P33">
            <v>0</v>
          </cell>
        </row>
        <row r="34">
          <cell r="C34" t="str">
            <v>ゴム製品</v>
          </cell>
          <cell r="F34">
            <v>334846</v>
          </cell>
          <cell r="G34">
            <v>326043</v>
          </cell>
          <cell r="H34">
            <v>318929</v>
          </cell>
          <cell r="I34">
            <v>7114</v>
          </cell>
          <cell r="J34">
            <v>8803</v>
          </cell>
          <cell r="K34">
            <v>351656</v>
          </cell>
          <cell r="L34">
            <v>346381</v>
          </cell>
          <cell r="M34">
            <v>5275</v>
          </cell>
          <cell r="N34">
            <v>223967</v>
          </cell>
          <cell r="O34">
            <v>191888</v>
          </cell>
          <cell r="P34">
            <v>32079</v>
          </cell>
        </row>
        <row r="35">
          <cell r="C35" t="str">
            <v>窯業・土石製品</v>
          </cell>
          <cell r="F35">
            <v>325884</v>
          </cell>
          <cell r="G35">
            <v>247422</v>
          </cell>
          <cell r="H35">
            <v>238563</v>
          </cell>
          <cell r="I35">
            <v>8859</v>
          </cell>
          <cell r="J35">
            <v>78462</v>
          </cell>
          <cell r="K35">
            <v>359309</v>
          </cell>
          <cell r="L35">
            <v>265807</v>
          </cell>
          <cell r="M35">
            <v>93502</v>
          </cell>
          <cell r="N35">
            <v>213811</v>
          </cell>
          <cell r="O35">
            <v>185776</v>
          </cell>
          <cell r="P35">
            <v>28035</v>
          </cell>
        </row>
        <row r="36">
          <cell r="C36" t="str">
            <v>鉄鋼業</v>
          </cell>
          <cell r="F36" t="str">
            <v>#343342</v>
          </cell>
          <cell r="G36" t="str">
            <v>#343342</v>
          </cell>
          <cell r="H36" t="str">
            <v>#280025</v>
          </cell>
          <cell r="I36" t="str">
            <v>#63317</v>
          </cell>
          <cell r="J36" t="str">
            <v>#0</v>
          </cell>
          <cell r="K36" t="str">
            <v>#351847</v>
          </cell>
          <cell r="L36" t="str">
            <v>#351847</v>
          </cell>
          <cell r="M36" t="str">
            <v>#0</v>
          </cell>
          <cell r="N36" t="str">
            <v>#221875</v>
          </cell>
          <cell r="O36" t="str">
            <v>#221875</v>
          </cell>
          <cell r="P36" t="str">
            <v>#0</v>
          </cell>
        </row>
        <row r="37">
          <cell r="C37" t="str">
            <v>非鉄金属製造業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</row>
        <row r="38">
          <cell r="C38" t="str">
            <v>金属製品製造業</v>
          </cell>
          <cell r="F38">
            <v>239749</v>
          </cell>
          <cell r="G38">
            <v>239429</v>
          </cell>
          <cell r="H38">
            <v>225784</v>
          </cell>
          <cell r="I38">
            <v>13645</v>
          </cell>
          <cell r="J38">
            <v>320</v>
          </cell>
          <cell r="K38">
            <v>259428</v>
          </cell>
          <cell r="L38">
            <v>259165</v>
          </cell>
          <cell r="M38">
            <v>263</v>
          </cell>
          <cell r="N38">
            <v>180944</v>
          </cell>
          <cell r="O38">
            <v>180453</v>
          </cell>
          <cell r="P38">
            <v>491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235814</v>
          </cell>
          <cell r="G41">
            <v>235814</v>
          </cell>
          <cell r="H41">
            <v>212412</v>
          </cell>
          <cell r="I41">
            <v>23402</v>
          </cell>
          <cell r="J41">
            <v>0</v>
          </cell>
          <cell r="K41">
            <v>304440</v>
          </cell>
          <cell r="L41">
            <v>304440</v>
          </cell>
          <cell r="M41">
            <v>0</v>
          </cell>
          <cell r="N41">
            <v>171168</v>
          </cell>
          <cell r="O41">
            <v>171168</v>
          </cell>
          <cell r="P41">
            <v>0</v>
          </cell>
        </row>
        <row r="42">
          <cell r="C42" t="str">
            <v>電子・デバイス</v>
          </cell>
          <cell r="F42">
            <v>230877</v>
          </cell>
          <cell r="G42">
            <v>230075</v>
          </cell>
          <cell r="H42">
            <v>204235</v>
          </cell>
          <cell r="I42">
            <v>25840</v>
          </cell>
          <cell r="J42">
            <v>802</v>
          </cell>
          <cell r="K42">
            <v>256350</v>
          </cell>
          <cell r="L42">
            <v>255917</v>
          </cell>
          <cell r="M42">
            <v>433</v>
          </cell>
          <cell r="N42">
            <v>182057</v>
          </cell>
          <cell r="O42">
            <v>180550</v>
          </cell>
          <cell r="P42">
            <v>1507</v>
          </cell>
        </row>
        <row r="43">
          <cell r="C43" t="str">
            <v>電気機械器具</v>
          </cell>
          <cell r="F43">
            <v>403819</v>
          </cell>
          <cell r="G43">
            <v>246734</v>
          </cell>
          <cell r="H43">
            <v>238618</v>
          </cell>
          <cell r="I43">
            <v>8116</v>
          </cell>
          <cell r="J43">
            <v>157085</v>
          </cell>
          <cell r="K43">
            <v>510971</v>
          </cell>
          <cell r="L43">
            <v>289240</v>
          </cell>
          <cell r="M43">
            <v>221731</v>
          </cell>
          <cell r="N43">
            <v>183061</v>
          </cell>
          <cell r="O43">
            <v>159163</v>
          </cell>
          <cell r="P43">
            <v>23898</v>
          </cell>
        </row>
        <row r="44">
          <cell r="C44" t="str">
            <v>情報通信機械器具</v>
          </cell>
          <cell r="F44">
            <v>221172</v>
          </cell>
          <cell r="G44">
            <v>220067</v>
          </cell>
          <cell r="H44">
            <v>204619</v>
          </cell>
          <cell r="I44">
            <v>15448</v>
          </cell>
          <cell r="J44">
            <v>1105</v>
          </cell>
          <cell r="K44">
            <v>260297</v>
          </cell>
          <cell r="L44">
            <v>258909</v>
          </cell>
          <cell r="M44">
            <v>1388</v>
          </cell>
          <cell r="N44">
            <v>181051</v>
          </cell>
          <cell r="O44">
            <v>180237</v>
          </cell>
          <cell r="P44">
            <v>814</v>
          </cell>
        </row>
        <row r="45">
          <cell r="C45" t="str">
            <v>輸送用機械器具</v>
          </cell>
          <cell r="F45">
            <v>316442</v>
          </cell>
          <cell r="G45">
            <v>316114</v>
          </cell>
          <cell r="H45">
            <v>284269</v>
          </cell>
          <cell r="I45">
            <v>31845</v>
          </cell>
          <cell r="J45">
            <v>328</v>
          </cell>
          <cell r="K45">
            <v>327946</v>
          </cell>
          <cell r="L45">
            <v>327541</v>
          </cell>
          <cell r="M45">
            <v>405</v>
          </cell>
          <cell r="N45">
            <v>267259</v>
          </cell>
          <cell r="O45">
            <v>267259</v>
          </cell>
          <cell r="P45">
            <v>0</v>
          </cell>
        </row>
        <row r="46">
          <cell r="C46" t="str">
            <v>その他の製造業</v>
          </cell>
          <cell r="F46">
            <v>322367</v>
          </cell>
          <cell r="G46">
            <v>322367</v>
          </cell>
          <cell r="H46">
            <v>290074</v>
          </cell>
          <cell r="I46">
            <v>32293</v>
          </cell>
          <cell r="J46">
            <v>0</v>
          </cell>
          <cell r="K46">
            <v>363487</v>
          </cell>
          <cell r="L46">
            <v>363487</v>
          </cell>
          <cell r="M46">
            <v>0</v>
          </cell>
          <cell r="N46">
            <v>172546</v>
          </cell>
          <cell r="O46">
            <v>172546</v>
          </cell>
          <cell r="P46">
            <v>0</v>
          </cell>
        </row>
        <row r="47">
          <cell r="C47" t="str">
            <v>Ｅ一括分１</v>
          </cell>
          <cell r="F47">
            <v>340414</v>
          </cell>
          <cell r="G47">
            <v>255478</v>
          </cell>
          <cell r="H47">
            <v>233966</v>
          </cell>
          <cell r="I47">
            <v>21512</v>
          </cell>
          <cell r="J47">
            <v>84936</v>
          </cell>
          <cell r="K47">
            <v>370084</v>
          </cell>
          <cell r="L47">
            <v>264513</v>
          </cell>
          <cell r="M47">
            <v>105571</v>
          </cell>
          <cell r="N47">
            <v>242472</v>
          </cell>
          <cell r="O47">
            <v>225654</v>
          </cell>
          <cell r="P47">
            <v>16818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276943</v>
          </cell>
          <cell r="G50">
            <v>275085</v>
          </cell>
          <cell r="H50">
            <v>269462</v>
          </cell>
          <cell r="I50">
            <v>5623</v>
          </cell>
          <cell r="J50">
            <v>1858</v>
          </cell>
          <cell r="K50">
            <v>308566</v>
          </cell>
          <cell r="L50">
            <v>305924</v>
          </cell>
          <cell r="M50">
            <v>2642</v>
          </cell>
          <cell r="N50">
            <v>211264</v>
          </cell>
          <cell r="O50">
            <v>211034</v>
          </cell>
          <cell r="P50">
            <v>230</v>
          </cell>
        </row>
        <row r="51">
          <cell r="C51" t="str">
            <v>小売業</v>
          </cell>
          <cell r="F51">
            <v>140769</v>
          </cell>
          <cell r="G51">
            <v>138030</v>
          </cell>
          <cell r="H51">
            <v>130153</v>
          </cell>
          <cell r="I51">
            <v>7877</v>
          </cell>
          <cell r="J51">
            <v>2739</v>
          </cell>
          <cell r="K51">
            <v>192562</v>
          </cell>
          <cell r="L51">
            <v>189423</v>
          </cell>
          <cell r="M51">
            <v>3139</v>
          </cell>
          <cell r="N51">
            <v>114538</v>
          </cell>
          <cell r="O51">
            <v>112002</v>
          </cell>
          <cell r="P51">
            <v>2536</v>
          </cell>
        </row>
        <row r="52">
          <cell r="C52" t="str">
            <v>宿泊業</v>
          </cell>
          <cell r="F52">
            <v>163309</v>
          </cell>
          <cell r="G52">
            <v>163309</v>
          </cell>
          <cell r="H52">
            <v>156152</v>
          </cell>
          <cell r="I52">
            <v>7157</v>
          </cell>
          <cell r="J52">
            <v>0</v>
          </cell>
          <cell r="K52">
            <v>203341</v>
          </cell>
          <cell r="L52">
            <v>203341</v>
          </cell>
          <cell r="M52">
            <v>0</v>
          </cell>
          <cell r="N52">
            <v>135440</v>
          </cell>
          <cell r="O52">
            <v>135440</v>
          </cell>
          <cell r="P52">
            <v>0</v>
          </cell>
        </row>
        <row r="53">
          <cell r="C53" t="str">
            <v>Ｍ一括分</v>
          </cell>
          <cell r="F53">
            <v>94581</v>
          </cell>
          <cell r="G53">
            <v>87519</v>
          </cell>
          <cell r="H53">
            <v>82805</v>
          </cell>
          <cell r="I53">
            <v>4714</v>
          </cell>
          <cell r="J53">
            <v>7062</v>
          </cell>
          <cell r="K53">
            <v>119607</v>
          </cell>
          <cell r="L53">
            <v>100034</v>
          </cell>
          <cell r="M53">
            <v>19573</v>
          </cell>
          <cell r="N53">
            <v>82273</v>
          </cell>
          <cell r="O53">
            <v>81364</v>
          </cell>
          <cell r="P53">
            <v>909</v>
          </cell>
        </row>
        <row r="54">
          <cell r="C54" t="str">
            <v>医療業</v>
          </cell>
          <cell r="F54">
            <v>303449</v>
          </cell>
          <cell r="G54">
            <v>282112</v>
          </cell>
          <cell r="H54">
            <v>265431</v>
          </cell>
          <cell r="I54">
            <v>16681</v>
          </cell>
          <cell r="J54">
            <v>21337</v>
          </cell>
          <cell r="K54">
            <v>440433</v>
          </cell>
          <cell r="L54">
            <v>416555</v>
          </cell>
          <cell r="M54">
            <v>23878</v>
          </cell>
          <cell r="N54">
            <v>259059</v>
          </cell>
          <cell r="O54">
            <v>238545</v>
          </cell>
          <cell r="P54">
            <v>20514</v>
          </cell>
        </row>
        <row r="55">
          <cell r="C55" t="str">
            <v>Ｐ一括分</v>
          </cell>
          <cell r="F55">
            <v>209944</v>
          </cell>
          <cell r="G55">
            <v>209918</v>
          </cell>
          <cell r="H55">
            <v>202736</v>
          </cell>
          <cell r="I55">
            <v>7182</v>
          </cell>
          <cell r="J55">
            <v>26</v>
          </cell>
          <cell r="K55">
            <v>252681</v>
          </cell>
          <cell r="L55">
            <v>252627</v>
          </cell>
          <cell r="M55">
            <v>54</v>
          </cell>
          <cell r="N55">
            <v>194555</v>
          </cell>
          <cell r="O55">
            <v>194538</v>
          </cell>
          <cell r="P55">
            <v>17</v>
          </cell>
        </row>
        <row r="56">
          <cell r="C56" t="str">
            <v>職業紹介・派遣業</v>
          </cell>
          <cell r="F56">
            <v>171389</v>
          </cell>
          <cell r="G56">
            <v>170264</v>
          </cell>
          <cell r="H56">
            <v>156571</v>
          </cell>
          <cell r="I56">
            <v>13693</v>
          </cell>
          <cell r="J56">
            <v>1125</v>
          </cell>
          <cell r="K56">
            <v>197283</v>
          </cell>
          <cell r="L56">
            <v>196163</v>
          </cell>
          <cell r="M56">
            <v>1120</v>
          </cell>
          <cell r="N56">
            <v>150723</v>
          </cell>
          <cell r="O56">
            <v>149594</v>
          </cell>
          <cell r="P56">
            <v>1129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180133</v>
          </cell>
          <cell r="G58">
            <v>169861</v>
          </cell>
          <cell r="H58">
            <v>157383</v>
          </cell>
          <cell r="I58">
            <v>12478</v>
          </cell>
          <cell r="J58">
            <v>10272</v>
          </cell>
          <cell r="K58">
            <v>215164</v>
          </cell>
          <cell r="L58">
            <v>196931</v>
          </cell>
          <cell r="M58">
            <v>18233</v>
          </cell>
          <cell r="N58">
            <v>137557</v>
          </cell>
          <cell r="O58">
            <v>136961</v>
          </cell>
          <cell r="P58">
            <v>596</v>
          </cell>
        </row>
        <row r="59">
          <cell r="C59" t="str">
            <v>特掲産業１</v>
          </cell>
          <cell r="F59" t="str">
            <v>#143901</v>
          </cell>
          <cell r="G59" t="str">
            <v>#143901</v>
          </cell>
          <cell r="H59" t="str">
            <v>#137751</v>
          </cell>
          <cell r="I59" t="str">
            <v>#6150</v>
          </cell>
          <cell r="J59" t="str">
            <v>#0</v>
          </cell>
          <cell r="K59" t="str">
            <v>#152852</v>
          </cell>
          <cell r="L59" t="str">
            <v>#152852</v>
          </cell>
          <cell r="M59" t="str">
            <v>#0</v>
          </cell>
          <cell r="N59" t="str">
            <v>#123615</v>
          </cell>
          <cell r="O59" t="str">
            <v>#123615</v>
          </cell>
          <cell r="P59" t="str">
            <v>#0</v>
          </cell>
        </row>
        <row r="60">
          <cell r="C60" t="str">
            <v>特掲産業２</v>
          </cell>
          <cell r="F60" t="str">
            <v>#322116</v>
          </cell>
          <cell r="G60" t="str">
            <v>#216324</v>
          </cell>
          <cell r="H60" t="str">
            <v>#207376</v>
          </cell>
          <cell r="I60" t="str">
            <v>#8948</v>
          </cell>
          <cell r="J60" t="str">
            <v>#105792</v>
          </cell>
          <cell r="K60" t="str">
            <v>#435212</v>
          </cell>
          <cell r="L60" t="str">
            <v>#250343</v>
          </cell>
          <cell r="M60" t="str">
            <v>#184869</v>
          </cell>
          <cell r="N60" t="str">
            <v>#170811</v>
          </cell>
          <cell r="O60" t="str">
            <v>#170811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239897</v>
          </cell>
          <cell r="G77">
            <v>224728</v>
          </cell>
          <cell r="H77">
            <v>211748</v>
          </cell>
          <cell r="I77">
            <v>12980</v>
          </cell>
          <cell r="J77">
            <v>15169</v>
          </cell>
          <cell r="K77">
            <v>294903</v>
          </cell>
          <cell r="L77">
            <v>274258</v>
          </cell>
          <cell r="M77">
            <v>20645</v>
          </cell>
          <cell r="N77">
            <v>185588</v>
          </cell>
          <cell r="O77">
            <v>175826</v>
          </cell>
          <cell r="P77">
            <v>9762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333916</v>
          </cell>
          <cell r="G79">
            <v>277967</v>
          </cell>
          <cell r="H79">
            <v>270231</v>
          </cell>
          <cell r="I79">
            <v>7736</v>
          </cell>
          <cell r="J79">
            <v>55949</v>
          </cell>
          <cell r="K79">
            <v>350012</v>
          </cell>
          <cell r="L79">
            <v>289783</v>
          </cell>
          <cell r="M79">
            <v>60229</v>
          </cell>
          <cell r="N79">
            <v>241544</v>
          </cell>
          <cell r="O79">
            <v>210158</v>
          </cell>
          <cell r="P79">
            <v>31386</v>
          </cell>
        </row>
        <row r="80">
          <cell r="C80" t="str">
            <v>製造業</v>
          </cell>
          <cell r="F80">
            <v>261394</v>
          </cell>
          <cell r="G80">
            <v>237475</v>
          </cell>
          <cell r="H80">
            <v>217787</v>
          </cell>
          <cell r="I80">
            <v>19688</v>
          </cell>
          <cell r="J80">
            <v>23919</v>
          </cell>
          <cell r="K80">
            <v>320274</v>
          </cell>
          <cell r="L80">
            <v>291497</v>
          </cell>
          <cell r="M80">
            <v>28777</v>
          </cell>
          <cell r="N80">
            <v>178598</v>
          </cell>
          <cell r="O80">
            <v>161510</v>
          </cell>
          <cell r="P80">
            <v>17088</v>
          </cell>
        </row>
        <row r="81">
          <cell r="C81" t="str">
            <v>電気・ガス・熱供給・水道業</v>
          </cell>
          <cell r="F81">
            <v>473338</v>
          </cell>
          <cell r="G81">
            <v>473338</v>
          </cell>
          <cell r="H81">
            <v>357755</v>
          </cell>
          <cell r="I81">
            <v>115583</v>
          </cell>
          <cell r="J81">
            <v>0</v>
          </cell>
          <cell r="K81">
            <v>509223</v>
          </cell>
          <cell r="L81">
            <v>509223</v>
          </cell>
          <cell r="M81">
            <v>0</v>
          </cell>
          <cell r="N81">
            <v>252863</v>
          </cell>
          <cell r="O81">
            <v>252863</v>
          </cell>
          <cell r="P81">
            <v>0</v>
          </cell>
        </row>
        <row r="82">
          <cell r="C82" t="str">
            <v>情報通信業</v>
          </cell>
          <cell r="F82">
            <v>353177</v>
          </cell>
          <cell r="G82">
            <v>352964</v>
          </cell>
          <cell r="H82">
            <v>323247</v>
          </cell>
          <cell r="I82">
            <v>29717</v>
          </cell>
          <cell r="J82">
            <v>213</v>
          </cell>
          <cell r="K82">
            <v>392685</v>
          </cell>
          <cell r="L82">
            <v>392429</v>
          </cell>
          <cell r="M82">
            <v>256</v>
          </cell>
          <cell r="N82">
            <v>268367</v>
          </cell>
          <cell r="O82">
            <v>268244</v>
          </cell>
          <cell r="P82">
            <v>123</v>
          </cell>
        </row>
        <row r="83">
          <cell r="C83" t="str">
            <v>運輸業，郵便業</v>
          </cell>
          <cell r="F83">
            <v>259999</v>
          </cell>
          <cell r="G83">
            <v>255936</v>
          </cell>
          <cell r="H83">
            <v>220104</v>
          </cell>
          <cell r="I83">
            <v>35832</v>
          </cell>
          <cell r="J83">
            <v>4063</v>
          </cell>
          <cell r="K83">
            <v>270957</v>
          </cell>
          <cell r="L83">
            <v>266744</v>
          </cell>
          <cell r="M83">
            <v>4213</v>
          </cell>
          <cell r="N83">
            <v>172334</v>
          </cell>
          <cell r="O83">
            <v>169472</v>
          </cell>
          <cell r="P83">
            <v>2862</v>
          </cell>
        </row>
        <row r="84">
          <cell r="C84" t="str">
            <v>卸売業，小売業</v>
          </cell>
          <cell r="F84">
            <v>194340</v>
          </cell>
          <cell r="G84">
            <v>184004</v>
          </cell>
          <cell r="H84">
            <v>173768</v>
          </cell>
          <cell r="I84">
            <v>10236</v>
          </cell>
          <cell r="J84">
            <v>10336</v>
          </cell>
          <cell r="K84">
            <v>247545</v>
          </cell>
          <cell r="L84">
            <v>232864</v>
          </cell>
          <cell r="M84">
            <v>14681</v>
          </cell>
          <cell r="N84">
            <v>136289</v>
          </cell>
          <cell r="O84">
            <v>130693</v>
          </cell>
          <cell r="P84">
            <v>5596</v>
          </cell>
        </row>
        <row r="85">
          <cell r="C85" t="str">
            <v>金融業，保険業</v>
          </cell>
          <cell r="F85">
            <v>336398</v>
          </cell>
          <cell r="G85">
            <v>336128</v>
          </cell>
          <cell r="H85">
            <v>323868</v>
          </cell>
          <cell r="I85">
            <v>12260</v>
          </cell>
          <cell r="J85">
            <v>270</v>
          </cell>
          <cell r="K85">
            <v>417135</v>
          </cell>
          <cell r="L85">
            <v>416684</v>
          </cell>
          <cell r="M85">
            <v>451</v>
          </cell>
          <cell r="N85">
            <v>215626</v>
          </cell>
          <cell r="O85">
            <v>215626</v>
          </cell>
          <cell r="P85">
            <v>0</v>
          </cell>
        </row>
        <row r="86">
          <cell r="C86" t="str">
            <v>不動産業，物品賃貸業</v>
          </cell>
          <cell r="F86">
            <v>177833</v>
          </cell>
          <cell r="G86">
            <v>177541</v>
          </cell>
          <cell r="H86">
            <v>174719</v>
          </cell>
          <cell r="I86">
            <v>2822</v>
          </cell>
          <cell r="J86">
            <v>292</v>
          </cell>
          <cell r="K86">
            <v>205502</v>
          </cell>
          <cell r="L86">
            <v>205502</v>
          </cell>
          <cell r="M86">
            <v>0</v>
          </cell>
          <cell r="N86">
            <v>131679</v>
          </cell>
          <cell r="O86">
            <v>130899</v>
          </cell>
          <cell r="P86">
            <v>780</v>
          </cell>
        </row>
        <row r="87">
          <cell r="C87" t="str">
            <v>学術研究，専門・技術サービス業</v>
          </cell>
          <cell r="F87">
            <v>361231</v>
          </cell>
          <cell r="G87">
            <v>291080</v>
          </cell>
          <cell r="H87">
            <v>279109</v>
          </cell>
          <cell r="I87">
            <v>11971</v>
          </cell>
          <cell r="J87">
            <v>70151</v>
          </cell>
          <cell r="K87">
            <v>439980</v>
          </cell>
          <cell r="L87">
            <v>334988</v>
          </cell>
          <cell r="M87">
            <v>104992</v>
          </cell>
          <cell r="N87">
            <v>224381</v>
          </cell>
          <cell r="O87">
            <v>214777</v>
          </cell>
          <cell r="P87">
            <v>9604</v>
          </cell>
        </row>
        <row r="88">
          <cell r="C88" t="str">
            <v>宿泊業，飲食サービス業</v>
          </cell>
          <cell r="F88">
            <v>97067</v>
          </cell>
          <cell r="G88">
            <v>92707</v>
          </cell>
          <cell r="H88">
            <v>86900</v>
          </cell>
          <cell r="I88">
            <v>5807</v>
          </cell>
          <cell r="J88">
            <v>4360</v>
          </cell>
          <cell r="K88">
            <v>134300</v>
          </cell>
          <cell r="L88">
            <v>124672</v>
          </cell>
          <cell r="M88">
            <v>9628</v>
          </cell>
          <cell r="N88">
            <v>75173</v>
          </cell>
          <cell r="O88">
            <v>73910</v>
          </cell>
          <cell r="P88">
            <v>1263</v>
          </cell>
        </row>
        <row r="89">
          <cell r="C89" t="str">
            <v>生活関連サービス業，娯楽業</v>
          </cell>
          <cell r="F89">
            <v>213773</v>
          </cell>
          <cell r="G89">
            <v>213773</v>
          </cell>
          <cell r="H89">
            <v>191870</v>
          </cell>
          <cell r="I89">
            <v>21903</v>
          </cell>
          <cell r="J89">
            <v>0</v>
          </cell>
          <cell r="K89">
            <v>241282</v>
          </cell>
          <cell r="L89">
            <v>241282</v>
          </cell>
          <cell r="M89">
            <v>0</v>
          </cell>
          <cell r="N89">
            <v>177981</v>
          </cell>
          <cell r="O89">
            <v>177981</v>
          </cell>
          <cell r="P89">
            <v>0</v>
          </cell>
        </row>
        <row r="90">
          <cell r="C90" t="str">
            <v>教育，学習支援業</v>
          </cell>
          <cell r="F90">
            <v>316611</v>
          </cell>
          <cell r="G90">
            <v>303487</v>
          </cell>
          <cell r="H90">
            <v>301331</v>
          </cell>
          <cell r="I90">
            <v>2156</v>
          </cell>
          <cell r="J90">
            <v>13124</v>
          </cell>
          <cell r="K90">
            <v>347451</v>
          </cell>
          <cell r="L90">
            <v>344951</v>
          </cell>
          <cell r="M90">
            <v>2500</v>
          </cell>
          <cell r="N90">
            <v>291307</v>
          </cell>
          <cell r="O90">
            <v>269467</v>
          </cell>
          <cell r="P90">
            <v>21840</v>
          </cell>
        </row>
        <row r="91">
          <cell r="C91" t="str">
            <v>医療，福祉</v>
          </cell>
          <cell r="F91">
            <v>240862</v>
          </cell>
          <cell r="G91">
            <v>230304</v>
          </cell>
          <cell r="H91">
            <v>219881</v>
          </cell>
          <cell r="I91">
            <v>10423</v>
          </cell>
          <cell r="J91">
            <v>10558</v>
          </cell>
          <cell r="K91">
            <v>319433</v>
          </cell>
          <cell r="L91">
            <v>311142</v>
          </cell>
          <cell r="M91">
            <v>8291</v>
          </cell>
          <cell r="N91">
            <v>216922</v>
          </cell>
          <cell r="O91">
            <v>205674</v>
          </cell>
          <cell r="P91">
            <v>11248</v>
          </cell>
        </row>
        <row r="92">
          <cell r="C92" t="str">
            <v>複合サービス事業</v>
          </cell>
          <cell r="F92">
            <v>259450</v>
          </cell>
          <cell r="G92">
            <v>259295</v>
          </cell>
          <cell r="H92">
            <v>251325</v>
          </cell>
          <cell r="I92">
            <v>7970</v>
          </cell>
          <cell r="J92">
            <v>155</v>
          </cell>
          <cell r="K92">
            <v>294679</v>
          </cell>
          <cell r="L92">
            <v>294468</v>
          </cell>
          <cell r="M92">
            <v>211</v>
          </cell>
          <cell r="N92">
            <v>196668</v>
          </cell>
          <cell r="O92">
            <v>196612</v>
          </cell>
          <cell r="P92">
            <v>56</v>
          </cell>
        </row>
        <row r="93">
          <cell r="C93" t="str">
            <v>サービス業（他に分類されないもの）</v>
          </cell>
          <cell r="F93">
            <v>209737</v>
          </cell>
          <cell r="G93">
            <v>188729</v>
          </cell>
          <cell r="H93">
            <v>177287</v>
          </cell>
          <cell r="I93">
            <v>11442</v>
          </cell>
          <cell r="J93">
            <v>21008</v>
          </cell>
          <cell r="K93">
            <v>255747</v>
          </cell>
          <cell r="L93">
            <v>219961</v>
          </cell>
          <cell r="M93">
            <v>35786</v>
          </cell>
          <cell r="N93">
            <v>153367</v>
          </cell>
          <cell r="O93">
            <v>150465</v>
          </cell>
          <cell r="P93">
            <v>2902</v>
          </cell>
        </row>
        <row r="94">
          <cell r="C94" t="str">
            <v>食料品・たばこ</v>
          </cell>
          <cell r="F94">
            <v>217571</v>
          </cell>
          <cell r="G94">
            <v>188824</v>
          </cell>
          <cell r="H94">
            <v>174463</v>
          </cell>
          <cell r="I94">
            <v>14361</v>
          </cell>
          <cell r="J94">
            <v>28747</v>
          </cell>
          <cell r="K94">
            <v>287072</v>
          </cell>
          <cell r="L94">
            <v>253439</v>
          </cell>
          <cell r="M94">
            <v>33633</v>
          </cell>
          <cell r="N94">
            <v>170747</v>
          </cell>
          <cell r="O94">
            <v>145292</v>
          </cell>
          <cell r="P94">
            <v>25455</v>
          </cell>
        </row>
        <row r="95">
          <cell r="C95" t="str">
            <v>繊維工業</v>
          </cell>
          <cell r="F95">
            <v>233138</v>
          </cell>
          <cell r="G95">
            <v>224841</v>
          </cell>
          <cell r="H95">
            <v>197587</v>
          </cell>
          <cell r="I95">
            <v>27254</v>
          </cell>
          <cell r="J95">
            <v>8297</v>
          </cell>
          <cell r="K95">
            <v>330731</v>
          </cell>
          <cell r="L95">
            <v>325206</v>
          </cell>
          <cell r="M95">
            <v>5525</v>
          </cell>
          <cell r="N95">
            <v>178220</v>
          </cell>
          <cell r="O95">
            <v>168364</v>
          </cell>
          <cell r="P95">
            <v>9856</v>
          </cell>
        </row>
        <row r="96">
          <cell r="C96" t="str">
            <v>木材・木製品</v>
          </cell>
          <cell r="F96">
            <v>247497</v>
          </cell>
          <cell r="G96">
            <v>218040</v>
          </cell>
          <cell r="H96">
            <v>211404</v>
          </cell>
          <cell r="I96">
            <v>6636</v>
          </cell>
          <cell r="J96">
            <v>29457</v>
          </cell>
          <cell r="K96">
            <v>264896</v>
          </cell>
          <cell r="L96">
            <v>229362</v>
          </cell>
          <cell r="M96">
            <v>35534</v>
          </cell>
          <cell r="N96">
            <v>196790</v>
          </cell>
          <cell r="O96">
            <v>185043</v>
          </cell>
          <cell r="P96">
            <v>11747</v>
          </cell>
        </row>
        <row r="97">
          <cell r="C97" t="str">
            <v>家具・装備品</v>
          </cell>
          <cell r="F97" t="str">
            <v>#210415</v>
          </cell>
          <cell r="G97" t="str">
            <v>#210415</v>
          </cell>
          <cell r="H97" t="str">
            <v>#210415</v>
          </cell>
          <cell r="I97" t="str">
            <v>#0</v>
          </cell>
          <cell r="J97" t="str">
            <v>#0</v>
          </cell>
          <cell r="K97" t="str">
            <v>#235040</v>
          </cell>
          <cell r="L97" t="str">
            <v>#235040</v>
          </cell>
          <cell r="M97" t="str">
            <v>#0</v>
          </cell>
          <cell r="N97" t="str">
            <v>#153721</v>
          </cell>
          <cell r="O97" t="str">
            <v>#153721</v>
          </cell>
          <cell r="P97" t="str">
            <v>#0</v>
          </cell>
        </row>
        <row r="98">
          <cell r="C98" t="str">
            <v>パルプ・紙</v>
          </cell>
          <cell r="F98">
            <v>268979</v>
          </cell>
          <cell r="G98">
            <v>268979</v>
          </cell>
          <cell r="H98">
            <v>250261</v>
          </cell>
          <cell r="I98">
            <v>18718</v>
          </cell>
          <cell r="J98">
            <v>0</v>
          </cell>
          <cell r="K98">
            <v>293051</v>
          </cell>
          <cell r="L98">
            <v>293051</v>
          </cell>
          <cell r="M98">
            <v>0</v>
          </cell>
          <cell r="N98">
            <v>189393</v>
          </cell>
          <cell r="O98">
            <v>189393</v>
          </cell>
          <cell r="P98">
            <v>0</v>
          </cell>
        </row>
        <row r="99">
          <cell r="C99" t="str">
            <v>印刷・同関連業</v>
          </cell>
          <cell r="F99">
            <v>267723</v>
          </cell>
          <cell r="G99">
            <v>267723</v>
          </cell>
          <cell r="H99">
            <v>247815</v>
          </cell>
          <cell r="I99">
            <v>19908</v>
          </cell>
          <cell r="J99">
            <v>0</v>
          </cell>
          <cell r="K99">
            <v>309224</v>
          </cell>
          <cell r="L99">
            <v>309224</v>
          </cell>
          <cell r="M99">
            <v>0</v>
          </cell>
          <cell r="N99">
            <v>175890</v>
          </cell>
          <cell r="O99">
            <v>175890</v>
          </cell>
          <cell r="P99">
            <v>0</v>
          </cell>
        </row>
        <row r="100">
          <cell r="C100" t="str">
            <v>化学、石油・石炭</v>
          </cell>
          <cell r="F100">
            <v>431642</v>
          </cell>
          <cell r="G100">
            <v>389131</v>
          </cell>
          <cell r="H100">
            <v>338072</v>
          </cell>
          <cell r="I100">
            <v>51059</v>
          </cell>
          <cell r="J100">
            <v>42511</v>
          </cell>
          <cell r="K100">
            <v>445949</v>
          </cell>
          <cell r="L100">
            <v>403140</v>
          </cell>
          <cell r="M100">
            <v>42809</v>
          </cell>
          <cell r="N100">
            <v>282114</v>
          </cell>
          <cell r="O100">
            <v>242720</v>
          </cell>
          <cell r="P100">
            <v>39394</v>
          </cell>
        </row>
        <row r="101">
          <cell r="C101" t="str">
            <v>プラスチック製品</v>
          </cell>
          <cell r="F101">
            <v>209954</v>
          </cell>
          <cell r="G101">
            <v>209954</v>
          </cell>
          <cell r="H101">
            <v>191106</v>
          </cell>
          <cell r="I101">
            <v>18848</v>
          </cell>
          <cell r="J101">
            <v>0</v>
          </cell>
          <cell r="K101">
            <v>258934</v>
          </cell>
          <cell r="L101">
            <v>258934</v>
          </cell>
          <cell r="M101">
            <v>0</v>
          </cell>
          <cell r="N101">
            <v>108454</v>
          </cell>
          <cell r="O101">
            <v>108454</v>
          </cell>
          <cell r="P101">
            <v>0</v>
          </cell>
        </row>
        <row r="102">
          <cell r="C102" t="str">
            <v>ゴム製品</v>
          </cell>
          <cell r="F102">
            <v>334846</v>
          </cell>
          <cell r="G102">
            <v>326043</v>
          </cell>
          <cell r="H102">
            <v>318929</v>
          </cell>
          <cell r="I102">
            <v>7114</v>
          </cell>
          <cell r="J102">
            <v>8803</v>
          </cell>
          <cell r="K102">
            <v>351656</v>
          </cell>
          <cell r="L102">
            <v>346381</v>
          </cell>
          <cell r="M102">
            <v>5275</v>
          </cell>
          <cell r="N102">
            <v>223967</v>
          </cell>
          <cell r="O102">
            <v>191888</v>
          </cell>
          <cell r="P102">
            <v>32079</v>
          </cell>
        </row>
        <row r="103">
          <cell r="C103" t="str">
            <v>窯業・土石製品</v>
          </cell>
          <cell r="F103">
            <v>277922</v>
          </cell>
          <cell r="G103">
            <v>261767</v>
          </cell>
          <cell r="H103">
            <v>252575</v>
          </cell>
          <cell r="I103">
            <v>9192</v>
          </cell>
          <cell r="J103">
            <v>16155</v>
          </cell>
          <cell r="K103">
            <v>293197</v>
          </cell>
          <cell r="L103">
            <v>274324</v>
          </cell>
          <cell r="M103">
            <v>18873</v>
          </cell>
          <cell r="N103">
            <v>221904</v>
          </cell>
          <cell r="O103">
            <v>215714</v>
          </cell>
          <cell r="P103">
            <v>6190</v>
          </cell>
        </row>
        <row r="104">
          <cell r="C104" t="str">
            <v>鉄鋼業</v>
          </cell>
          <cell r="F104" t="str">
            <v>#343342</v>
          </cell>
          <cell r="G104" t="str">
            <v>#343342</v>
          </cell>
          <cell r="H104" t="str">
            <v>#280025</v>
          </cell>
          <cell r="I104" t="str">
            <v>#63317</v>
          </cell>
          <cell r="J104" t="str">
            <v>#0</v>
          </cell>
          <cell r="K104" t="str">
            <v>#351847</v>
          </cell>
          <cell r="L104" t="str">
            <v>#351847</v>
          </cell>
          <cell r="M104" t="str">
            <v>#0</v>
          </cell>
          <cell r="N104" t="str">
            <v>#221875</v>
          </cell>
          <cell r="O104" t="str">
            <v>#221875</v>
          </cell>
          <cell r="P104" t="str">
            <v>#0</v>
          </cell>
        </row>
        <row r="105">
          <cell r="C105" t="str">
            <v>非鉄金属製造業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</row>
        <row r="106">
          <cell r="C106" t="str">
            <v>金属製品製造業</v>
          </cell>
          <cell r="F106">
            <v>234262</v>
          </cell>
          <cell r="G106">
            <v>234075</v>
          </cell>
          <cell r="H106">
            <v>226112</v>
          </cell>
          <cell r="I106">
            <v>7963</v>
          </cell>
          <cell r="J106">
            <v>187</v>
          </cell>
          <cell r="K106">
            <v>274955</v>
          </cell>
          <cell r="L106">
            <v>274768</v>
          </cell>
          <cell r="M106">
            <v>187</v>
          </cell>
          <cell r="N106">
            <v>169121</v>
          </cell>
          <cell r="O106">
            <v>168934</v>
          </cell>
          <cell r="P106">
            <v>187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235814</v>
          </cell>
          <cell r="G109">
            <v>235814</v>
          </cell>
          <cell r="H109">
            <v>212412</v>
          </cell>
          <cell r="I109">
            <v>23402</v>
          </cell>
          <cell r="J109">
            <v>0</v>
          </cell>
          <cell r="K109">
            <v>304440</v>
          </cell>
          <cell r="L109">
            <v>304440</v>
          </cell>
          <cell r="M109">
            <v>0</v>
          </cell>
          <cell r="N109">
            <v>171168</v>
          </cell>
          <cell r="O109">
            <v>171168</v>
          </cell>
          <cell r="P109">
            <v>0</v>
          </cell>
        </row>
        <row r="110">
          <cell r="C110" t="str">
            <v>電子・デバイス</v>
          </cell>
          <cell r="F110">
            <v>230877</v>
          </cell>
          <cell r="G110">
            <v>230075</v>
          </cell>
          <cell r="H110">
            <v>204235</v>
          </cell>
          <cell r="I110">
            <v>25840</v>
          </cell>
          <cell r="J110">
            <v>802</v>
          </cell>
          <cell r="K110">
            <v>256350</v>
          </cell>
          <cell r="L110">
            <v>255917</v>
          </cell>
          <cell r="M110">
            <v>433</v>
          </cell>
          <cell r="N110">
            <v>182057</v>
          </cell>
          <cell r="O110">
            <v>180550</v>
          </cell>
          <cell r="P110">
            <v>1507</v>
          </cell>
        </row>
        <row r="111">
          <cell r="C111" t="str">
            <v>電気機械器具</v>
          </cell>
          <cell r="F111">
            <v>440277</v>
          </cell>
          <cell r="G111">
            <v>260578</v>
          </cell>
          <cell r="H111">
            <v>251675</v>
          </cell>
          <cell r="I111">
            <v>8903</v>
          </cell>
          <cell r="J111">
            <v>179699</v>
          </cell>
          <cell r="K111">
            <v>532325</v>
          </cell>
          <cell r="L111">
            <v>297682</v>
          </cell>
          <cell r="M111">
            <v>234643</v>
          </cell>
          <cell r="N111">
            <v>205069</v>
          </cell>
          <cell r="O111">
            <v>165768</v>
          </cell>
          <cell r="P111">
            <v>39301</v>
          </cell>
        </row>
        <row r="112">
          <cell r="C112" t="str">
            <v>情報通信機械器具</v>
          </cell>
          <cell r="F112">
            <v>221172</v>
          </cell>
          <cell r="G112">
            <v>220067</v>
          </cell>
          <cell r="H112">
            <v>204619</v>
          </cell>
          <cell r="I112">
            <v>15448</v>
          </cell>
          <cell r="J112">
            <v>1105</v>
          </cell>
          <cell r="K112">
            <v>260297</v>
          </cell>
          <cell r="L112">
            <v>258909</v>
          </cell>
          <cell r="M112">
            <v>1388</v>
          </cell>
          <cell r="N112">
            <v>181051</v>
          </cell>
          <cell r="O112">
            <v>180237</v>
          </cell>
          <cell r="P112">
            <v>814</v>
          </cell>
        </row>
        <row r="113">
          <cell r="C113" t="str">
            <v>輸送用機械器具</v>
          </cell>
          <cell r="F113">
            <v>308630</v>
          </cell>
          <cell r="G113">
            <v>308323</v>
          </cell>
          <cell r="H113">
            <v>278401</v>
          </cell>
          <cell r="I113">
            <v>29922</v>
          </cell>
          <cell r="J113">
            <v>307</v>
          </cell>
          <cell r="K113">
            <v>324251</v>
          </cell>
          <cell r="L113">
            <v>323861</v>
          </cell>
          <cell r="M113">
            <v>390</v>
          </cell>
          <cell r="N113">
            <v>251175</v>
          </cell>
          <cell r="O113">
            <v>251175</v>
          </cell>
          <cell r="P113">
            <v>0</v>
          </cell>
        </row>
        <row r="114">
          <cell r="C114" t="str">
            <v>その他の製造業</v>
          </cell>
          <cell r="F114">
            <v>322367</v>
          </cell>
          <cell r="G114">
            <v>322367</v>
          </cell>
          <cell r="H114">
            <v>290074</v>
          </cell>
          <cell r="I114">
            <v>32293</v>
          </cell>
          <cell r="J114">
            <v>0</v>
          </cell>
          <cell r="K114">
            <v>363487</v>
          </cell>
          <cell r="L114">
            <v>363487</v>
          </cell>
          <cell r="M114">
            <v>0</v>
          </cell>
          <cell r="N114">
            <v>172546</v>
          </cell>
          <cell r="O114">
            <v>172546</v>
          </cell>
          <cell r="P114">
            <v>0</v>
          </cell>
        </row>
        <row r="115">
          <cell r="C115" t="str">
            <v>Ｅ一括分１</v>
          </cell>
          <cell r="F115">
            <v>341133</v>
          </cell>
          <cell r="G115">
            <v>282415</v>
          </cell>
          <cell r="H115">
            <v>248590</v>
          </cell>
          <cell r="I115">
            <v>33825</v>
          </cell>
          <cell r="J115">
            <v>58718</v>
          </cell>
          <cell r="K115">
            <v>373781</v>
          </cell>
          <cell r="L115">
            <v>302086</v>
          </cell>
          <cell r="M115">
            <v>71695</v>
          </cell>
          <cell r="N115">
            <v>224506</v>
          </cell>
          <cell r="O115">
            <v>212146</v>
          </cell>
          <cell r="P115">
            <v>12360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304271</v>
          </cell>
          <cell r="G118">
            <v>265858</v>
          </cell>
          <cell r="H118">
            <v>254237</v>
          </cell>
          <cell r="I118">
            <v>11621</v>
          </cell>
          <cell r="J118">
            <v>38413</v>
          </cell>
          <cell r="K118">
            <v>330946</v>
          </cell>
          <cell r="L118">
            <v>292525</v>
          </cell>
          <cell r="M118">
            <v>38421</v>
          </cell>
          <cell r="N118">
            <v>219418</v>
          </cell>
          <cell r="O118">
            <v>181031</v>
          </cell>
          <cell r="P118">
            <v>38387</v>
          </cell>
        </row>
        <row r="119">
          <cell r="C119" t="str">
            <v>小売業</v>
          </cell>
          <cell r="F119">
            <v>158692</v>
          </cell>
          <cell r="G119">
            <v>157460</v>
          </cell>
          <cell r="H119">
            <v>147672</v>
          </cell>
          <cell r="I119">
            <v>9788</v>
          </cell>
          <cell r="J119">
            <v>1232</v>
          </cell>
          <cell r="K119">
            <v>201229</v>
          </cell>
          <cell r="L119">
            <v>199732</v>
          </cell>
          <cell r="M119">
            <v>1497</v>
          </cell>
          <cell r="N119">
            <v>124687</v>
          </cell>
          <cell r="O119">
            <v>123667</v>
          </cell>
          <cell r="P119">
            <v>1020</v>
          </cell>
        </row>
        <row r="120">
          <cell r="C120" t="str">
            <v>宿泊業</v>
          </cell>
          <cell r="F120">
            <v>153734</v>
          </cell>
          <cell r="G120">
            <v>146721</v>
          </cell>
          <cell r="H120">
            <v>141602</v>
          </cell>
          <cell r="I120">
            <v>5119</v>
          </cell>
          <cell r="J120">
            <v>7013</v>
          </cell>
          <cell r="K120">
            <v>189507</v>
          </cell>
          <cell r="L120">
            <v>183241</v>
          </cell>
          <cell r="M120">
            <v>6266</v>
          </cell>
          <cell r="N120">
            <v>134422</v>
          </cell>
          <cell r="O120">
            <v>127005</v>
          </cell>
          <cell r="P120">
            <v>7417</v>
          </cell>
        </row>
        <row r="121">
          <cell r="C121" t="str">
            <v>Ｍ一括分</v>
          </cell>
          <cell r="F121">
            <v>87712</v>
          </cell>
          <cell r="G121">
            <v>83790</v>
          </cell>
          <cell r="H121">
            <v>77870</v>
          </cell>
          <cell r="I121">
            <v>5920</v>
          </cell>
          <cell r="J121">
            <v>3922</v>
          </cell>
          <cell r="K121">
            <v>125746</v>
          </cell>
          <cell r="L121">
            <v>115597</v>
          </cell>
          <cell r="M121">
            <v>10149</v>
          </cell>
          <cell r="N121">
            <v>65032</v>
          </cell>
          <cell r="O121">
            <v>64823</v>
          </cell>
          <cell r="P121">
            <v>209</v>
          </cell>
        </row>
        <row r="122">
          <cell r="C122" t="str">
            <v>医療業</v>
          </cell>
          <cell r="F122">
            <v>286956</v>
          </cell>
          <cell r="G122">
            <v>264850</v>
          </cell>
          <cell r="H122">
            <v>251691</v>
          </cell>
          <cell r="I122">
            <v>13159</v>
          </cell>
          <cell r="J122">
            <v>22106</v>
          </cell>
          <cell r="K122">
            <v>435232</v>
          </cell>
          <cell r="L122">
            <v>415155</v>
          </cell>
          <cell r="M122">
            <v>20077</v>
          </cell>
          <cell r="N122">
            <v>247813</v>
          </cell>
          <cell r="O122">
            <v>225172</v>
          </cell>
          <cell r="P122">
            <v>22641</v>
          </cell>
        </row>
        <row r="123">
          <cell r="C123" t="str">
            <v>Ｐ一括分</v>
          </cell>
          <cell r="F123">
            <v>201658</v>
          </cell>
          <cell r="G123">
            <v>200922</v>
          </cell>
          <cell r="H123">
            <v>192826</v>
          </cell>
          <cell r="I123">
            <v>8096</v>
          </cell>
          <cell r="J123">
            <v>736</v>
          </cell>
          <cell r="K123">
            <v>238615</v>
          </cell>
          <cell r="L123">
            <v>238550</v>
          </cell>
          <cell r="M123">
            <v>65</v>
          </cell>
          <cell r="N123">
            <v>189040</v>
          </cell>
          <cell r="O123">
            <v>188075</v>
          </cell>
          <cell r="P123">
            <v>965</v>
          </cell>
        </row>
        <row r="124">
          <cell r="C124" t="str">
            <v>職業紹介・派遣業</v>
          </cell>
          <cell r="F124">
            <v>171389</v>
          </cell>
          <cell r="G124">
            <v>170264</v>
          </cell>
          <cell r="H124">
            <v>156571</v>
          </cell>
          <cell r="I124">
            <v>13693</v>
          </cell>
          <cell r="J124">
            <v>1125</v>
          </cell>
          <cell r="K124">
            <v>197283</v>
          </cell>
          <cell r="L124">
            <v>196163</v>
          </cell>
          <cell r="M124">
            <v>1120</v>
          </cell>
          <cell r="N124">
            <v>150723</v>
          </cell>
          <cell r="O124">
            <v>149594</v>
          </cell>
          <cell r="P124">
            <v>1129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216364</v>
          </cell>
          <cell r="G126">
            <v>191920</v>
          </cell>
          <cell r="H126">
            <v>180867</v>
          </cell>
          <cell r="I126">
            <v>11053</v>
          </cell>
          <cell r="J126">
            <v>24444</v>
          </cell>
          <cell r="K126">
            <v>263628</v>
          </cell>
          <cell r="L126">
            <v>223169</v>
          </cell>
          <cell r="M126">
            <v>40459</v>
          </cell>
          <cell r="N126">
            <v>153956</v>
          </cell>
          <cell r="O126">
            <v>150659</v>
          </cell>
          <cell r="P126">
            <v>3297</v>
          </cell>
        </row>
        <row r="127">
          <cell r="C127" t="str">
            <v>特掲産業１</v>
          </cell>
          <cell r="F127" t="str">
            <v>#143901</v>
          </cell>
          <cell r="G127" t="str">
            <v>#143901</v>
          </cell>
          <cell r="H127" t="str">
            <v>#137751</v>
          </cell>
          <cell r="I127" t="str">
            <v>#6150</v>
          </cell>
          <cell r="J127" t="str">
            <v>#0</v>
          </cell>
          <cell r="K127" t="str">
            <v>#152852</v>
          </cell>
          <cell r="L127" t="str">
            <v>#152852</v>
          </cell>
          <cell r="M127" t="str">
            <v>#0</v>
          </cell>
          <cell r="N127" t="str">
            <v>#123615</v>
          </cell>
          <cell r="O127" t="str">
            <v>#123615</v>
          </cell>
          <cell r="P127" t="str">
            <v>#0</v>
          </cell>
        </row>
        <row r="128">
          <cell r="C128" t="str">
            <v>特掲産業２</v>
          </cell>
          <cell r="F128">
            <v>381839</v>
          </cell>
          <cell r="G128">
            <v>259246</v>
          </cell>
          <cell r="H128">
            <v>241580</v>
          </cell>
          <cell r="I128">
            <v>17666</v>
          </cell>
          <cell r="J128">
            <v>122593</v>
          </cell>
          <cell r="K128">
            <v>429673</v>
          </cell>
          <cell r="L128">
            <v>278637</v>
          </cell>
          <cell r="M128">
            <v>151036</v>
          </cell>
          <cell r="N128">
            <v>231300</v>
          </cell>
          <cell r="O128">
            <v>198221</v>
          </cell>
          <cell r="P128">
            <v>33079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9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242807</v>
          </cell>
          <cell r="G9">
            <v>240871</v>
          </cell>
          <cell r="H9">
            <v>225231</v>
          </cell>
          <cell r="I9">
            <v>15640</v>
          </cell>
          <cell r="J9">
            <v>1936</v>
          </cell>
          <cell r="K9">
            <v>293767</v>
          </cell>
          <cell r="L9">
            <v>291285</v>
          </cell>
          <cell r="M9">
            <v>2482</v>
          </cell>
          <cell r="N9">
            <v>193610</v>
          </cell>
          <cell r="O9">
            <v>192201</v>
          </cell>
          <cell r="P9">
            <v>1409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287861</v>
          </cell>
          <cell r="G11">
            <v>287861</v>
          </cell>
          <cell r="H11">
            <v>276849</v>
          </cell>
          <cell r="I11">
            <v>11012</v>
          </cell>
          <cell r="J11">
            <v>0</v>
          </cell>
          <cell r="K11">
            <v>302680</v>
          </cell>
          <cell r="L11">
            <v>302680</v>
          </cell>
          <cell r="M11">
            <v>0</v>
          </cell>
          <cell r="N11">
            <v>233065</v>
          </cell>
          <cell r="O11">
            <v>233065</v>
          </cell>
          <cell r="P11">
            <v>0</v>
          </cell>
        </row>
        <row r="12">
          <cell r="C12" t="str">
            <v>製造業</v>
          </cell>
          <cell r="F12">
            <v>254862</v>
          </cell>
          <cell r="G12">
            <v>254802</v>
          </cell>
          <cell r="H12">
            <v>227790</v>
          </cell>
          <cell r="I12">
            <v>27012</v>
          </cell>
          <cell r="J12">
            <v>60</v>
          </cell>
          <cell r="K12">
            <v>300111</v>
          </cell>
          <cell r="L12">
            <v>300041</v>
          </cell>
          <cell r="M12">
            <v>70</v>
          </cell>
          <cell r="N12">
            <v>178490</v>
          </cell>
          <cell r="O12">
            <v>178448</v>
          </cell>
          <cell r="P12">
            <v>42</v>
          </cell>
        </row>
        <row r="13">
          <cell r="C13" t="str">
            <v>電気・ガス・熱供給・水道業</v>
          </cell>
          <cell r="F13">
            <v>472915</v>
          </cell>
          <cell r="G13">
            <v>419967</v>
          </cell>
          <cell r="H13">
            <v>352071</v>
          </cell>
          <cell r="I13">
            <v>67896</v>
          </cell>
          <cell r="J13">
            <v>52948</v>
          </cell>
          <cell r="K13">
            <v>504124</v>
          </cell>
          <cell r="L13">
            <v>448583</v>
          </cell>
          <cell r="M13">
            <v>55541</v>
          </cell>
          <cell r="N13">
            <v>281917</v>
          </cell>
          <cell r="O13">
            <v>244837</v>
          </cell>
          <cell r="P13">
            <v>37080</v>
          </cell>
        </row>
        <row r="14">
          <cell r="C14" t="str">
            <v>情報通信業</v>
          </cell>
          <cell r="F14">
            <v>424603</v>
          </cell>
          <cell r="G14">
            <v>387681</v>
          </cell>
          <cell r="H14">
            <v>351001</v>
          </cell>
          <cell r="I14">
            <v>36680</v>
          </cell>
          <cell r="J14">
            <v>36922</v>
          </cell>
          <cell r="K14">
            <v>474256</v>
          </cell>
          <cell r="L14">
            <v>431794</v>
          </cell>
          <cell r="M14">
            <v>42462</v>
          </cell>
          <cell r="N14">
            <v>318434</v>
          </cell>
          <cell r="O14">
            <v>293358</v>
          </cell>
          <cell r="P14">
            <v>25076</v>
          </cell>
        </row>
        <row r="15">
          <cell r="C15" t="str">
            <v>運輸業，郵便業</v>
          </cell>
          <cell r="F15">
            <v>239607</v>
          </cell>
          <cell r="G15">
            <v>239357</v>
          </cell>
          <cell r="H15">
            <v>205364</v>
          </cell>
          <cell r="I15">
            <v>33993</v>
          </cell>
          <cell r="J15">
            <v>250</v>
          </cell>
          <cell r="K15">
            <v>253608</v>
          </cell>
          <cell r="L15">
            <v>253338</v>
          </cell>
          <cell r="M15">
            <v>270</v>
          </cell>
          <cell r="N15">
            <v>165736</v>
          </cell>
          <cell r="O15">
            <v>165589</v>
          </cell>
          <cell r="P15">
            <v>147</v>
          </cell>
        </row>
        <row r="16">
          <cell r="C16" t="str">
            <v>卸売業，小売業</v>
          </cell>
          <cell r="F16">
            <v>164889</v>
          </cell>
          <cell r="G16">
            <v>164567</v>
          </cell>
          <cell r="H16">
            <v>156431</v>
          </cell>
          <cell r="I16">
            <v>8136</v>
          </cell>
          <cell r="J16">
            <v>322</v>
          </cell>
          <cell r="K16">
            <v>224322</v>
          </cell>
          <cell r="L16">
            <v>223646</v>
          </cell>
          <cell r="M16">
            <v>676</v>
          </cell>
          <cell r="N16">
            <v>122027</v>
          </cell>
          <cell r="O16">
            <v>121960</v>
          </cell>
          <cell r="P16">
            <v>67</v>
          </cell>
        </row>
        <row r="17">
          <cell r="C17" t="str">
            <v>金融業，保険業</v>
          </cell>
          <cell r="F17">
            <v>395669</v>
          </cell>
          <cell r="G17">
            <v>369714</v>
          </cell>
          <cell r="H17">
            <v>365474</v>
          </cell>
          <cell r="I17">
            <v>4240</v>
          </cell>
          <cell r="J17">
            <v>25955</v>
          </cell>
          <cell r="K17">
            <v>436331</v>
          </cell>
          <cell r="L17">
            <v>436331</v>
          </cell>
          <cell r="M17">
            <v>0</v>
          </cell>
          <cell r="N17">
            <v>362953</v>
          </cell>
          <cell r="O17">
            <v>316115</v>
          </cell>
          <cell r="P17">
            <v>46838</v>
          </cell>
        </row>
        <row r="18">
          <cell r="C18" t="str">
            <v>不動産業，物品賃貸業</v>
          </cell>
          <cell r="F18">
            <v>257515</v>
          </cell>
          <cell r="G18">
            <v>257515</v>
          </cell>
          <cell r="H18">
            <v>252500</v>
          </cell>
          <cell r="I18">
            <v>5015</v>
          </cell>
          <cell r="J18">
            <v>0</v>
          </cell>
          <cell r="K18">
            <v>292444</v>
          </cell>
          <cell r="L18">
            <v>292444</v>
          </cell>
          <cell r="M18">
            <v>0</v>
          </cell>
          <cell r="N18">
            <v>194921</v>
          </cell>
          <cell r="O18">
            <v>194921</v>
          </cell>
          <cell r="P18">
            <v>0</v>
          </cell>
        </row>
        <row r="19">
          <cell r="C19" t="str">
            <v>学術研究，専門・技術サービス業</v>
          </cell>
          <cell r="F19">
            <v>392634</v>
          </cell>
          <cell r="G19">
            <v>392634</v>
          </cell>
          <cell r="H19">
            <v>371117</v>
          </cell>
          <cell r="I19">
            <v>21517</v>
          </cell>
          <cell r="J19">
            <v>0</v>
          </cell>
          <cell r="K19">
            <v>431990</v>
          </cell>
          <cell r="L19">
            <v>431990</v>
          </cell>
          <cell r="M19">
            <v>0</v>
          </cell>
          <cell r="N19">
            <v>218707</v>
          </cell>
          <cell r="O19">
            <v>218707</v>
          </cell>
          <cell r="P19">
            <v>0</v>
          </cell>
        </row>
        <row r="20">
          <cell r="C20" t="str">
            <v>宿泊業，飲食サービス業</v>
          </cell>
          <cell r="F20">
            <v>111061</v>
          </cell>
          <cell r="G20">
            <v>111061</v>
          </cell>
          <cell r="H20">
            <v>106935</v>
          </cell>
          <cell r="I20">
            <v>4126</v>
          </cell>
          <cell r="J20">
            <v>0</v>
          </cell>
          <cell r="K20">
            <v>141794</v>
          </cell>
          <cell r="L20">
            <v>141794</v>
          </cell>
          <cell r="M20">
            <v>0</v>
          </cell>
          <cell r="N20">
            <v>92487</v>
          </cell>
          <cell r="O20">
            <v>92487</v>
          </cell>
          <cell r="P20">
            <v>0</v>
          </cell>
        </row>
        <row r="21">
          <cell r="C21" t="str">
            <v>生活関連サービス業，娯楽業</v>
          </cell>
          <cell r="F21">
            <v>180672</v>
          </cell>
          <cell r="G21">
            <v>180672</v>
          </cell>
          <cell r="H21">
            <v>171912</v>
          </cell>
          <cell r="I21">
            <v>8760</v>
          </cell>
          <cell r="J21">
            <v>0</v>
          </cell>
          <cell r="K21">
            <v>196345</v>
          </cell>
          <cell r="L21">
            <v>196345</v>
          </cell>
          <cell r="M21">
            <v>0</v>
          </cell>
          <cell r="N21">
            <v>155414</v>
          </cell>
          <cell r="O21">
            <v>155414</v>
          </cell>
          <cell r="P21">
            <v>0</v>
          </cell>
        </row>
        <row r="22">
          <cell r="C22" t="str">
            <v>教育，学習支援業</v>
          </cell>
          <cell r="F22">
            <v>321609</v>
          </cell>
          <cell r="G22">
            <v>321609</v>
          </cell>
          <cell r="H22">
            <v>320324</v>
          </cell>
          <cell r="I22">
            <v>1285</v>
          </cell>
          <cell r="J22">
            <v>0</v>
          </cell>
          <cell r="K22">
            <v>366123</v>
          </cell>
          <cell r="L22">
            <v>366123</v>
          </cell>
          <cell r="M22">
            <v>0</v>
          </cell>
          <cell r="N22">
            <v>280588</v>
          </cell>
          <cell r="O22">
            <v>280588</v>
          </cell>
          <cell r="P22">
            <v>0</v>
          </cell>
        </row>
        <row r="23">
          <cell r="C23" t="str">
            <v>医療，福祉</v>
          </cell>
          <cell r="F23">
            <v>249835</v>
          </cell>
          <cell r="G23">
            <v>249834</v>
          </cell>
          <cell r="H23">
            <v>237634</v>
          </cell>
          <cell r="I23">
            <v>12200</v>
          </cell>
          <cell r="J23">
            <v>1</v>
          </cell>
          <cell r="K23">
            <v>342305</v>
          </cell>
          <cell r="L23">
            <v>342304</v>
          </cell>
          <cell r="M23">
            <v>1</v>
          </cell>
          <cell r="N23">
            <v>218528</v>
          </cell>
          <cell r="O23">
            <v>218528</v>
          </cell>
          <cell r="P23">
            <v>0</v>
          </cell>
        </row>
        <row r="24">
          <cell r="C24" t="str">
            <v>複合サービス事業</v>
          </cell>
          <cell r="F24">
            <v>253659</v>
          </cell>
          <cell r="G24">
            <v>253584</v>
          </cell>
          <cell r="H24">
            <v>247423</v>
          </cell>
          <cell r="I24">
            <v>6161</v>
          </cell>
          <cell r="J24">
            <v>75</v>
          </cell>
          <cell r="K24">
            <v>295524</v>
          </cell>
          <cell r="L24">
            <v>295405</v>
          </cell>
          <cell r="M24">
            <v>119</v>
          </cell>
          <cell r="N24">
            <v>188285</v>
          </cell>
          <cell r="O24">
            <v>188280</v>
          </cell>
          <cell r="P24">
            <v>5</v>
          </cell>
        </row>
        <row r="25">
          <cell r="C25" t="str">
            <v>サービス業（他に分類されないもの）</v>
          </cell>
          <cell r="F25">
            <v>170161</v>
          </cell>
          <cell r="G25">
            <v>169744</v>
          </cell>
          <cell r="H25">
            <v>154819</v>
          </cell>
          <cell r="I25">
            <v>14925</v>
          </cell>
          <cell r="J25">
            <v>417</v>
          </cell>
          <cell r="K25">
            <v>196500</v>
          </cell>
          <cell r="L25">
            <v>195964</v>
          </cell>
          <cell r="M25">
            <v>536</v>
          </cell>
          <cell r="N25">
            <v>140278</v>
          </cell>
          <cell r="O25">
            <v>139996</v>
          </cell>
          <cell r="P25">
            <v>282</v>
          </cell>
        </row>
        <row r="26">
          <cell r="C26" t="str">
            <v>食料品・たばこ</v>
          </cell>
          <cell r="F26">
            <v>215431</v>
          </cell>
          <cell r="G26">
            <v>215431</v>
          </cell>
          <cell r="H26">
            <v>199624</v>
          </cell>
          <cell r="I26">
            <v>15807</v>
          </cell>
          <cell r="J26">
            <v>0</v>
          </cell>
          <cell r="K26">
            <v>261795</v>
          </cell>
          <cell r="L26">
            <v>261795</v>
          </cell>
          <cell r="M26">
            <v>0</v>
          </cell>
          <cell r="N26">
            <v>174075</v>
          </cell>
          <cell r="O26">
            <v>174075</v>
          </cell>
          <cell r="P26">
            <v>0</v>
          </cell>
        </row>
        <row r="27">
          <cell r="C27" t="str">
            <v>繊維工業</v>
          </cell>
          <cell r="F27">
            <v>232879</v>
          </cell>
          <cell r="G27">
            <v>232879</v>
          </cell>
          <cell r="H27">
            <v>205423</v>
          </cell>
          <cell r="I27">
            <v>27456</v>
          </cell>
          <cell r="J27">
            <v>0</v>
          </cell>
          <cell r="K27">
            <v>321837</v>
          </cell>
          <cell r="L27">
            <v>321837</v>
          </cell>
          <cell r="M27">
            <v>0</v>
          </cell>
          <cell r="N27">
            <v>166348</v>
          </cell>
          <cell r="O27">
            <v>166348</v>
          </cell>
          <cell r="P27">
            <v>0</v>
          </cell>
        </row>
        <row r="28">
          <cell r="C28" t="str">
            <v>木材・木製品</v>
          </cell>
          <cell r="F28">
            <v>227144</v>
          </cell>
          <cell r="G28">
            <v>227144</v>
          </cell>
          <cell r="H28">
            <v>209269</v>
          </cell>
          <cell r="I28">
            <v>17875</v>
          </cell>
          <cell r="J28">
            <v>0</v>
          </cell>
          <cell r="K28">
            <v>239472</v>
          </cell>
          <cell r="L28">
            <v>239472</v>
          </cell>
          <cell r="M28">
            <v>0</v>
          </cell>
          <cell r="N28">
            <v>173278</v>
          </cell>
          <cell r="O28">
            <v>173278</v>
          </cell>
          <cell r="P28">
            <v>0</v>
          </cell>
        </row>
        <row r="29">
          <cell r="C29" t="str">
            <v>家具・装備品</v>
          </cell>
          <cell r="F29" t="str">
            <v>#212000</v>
          </cell>
          <cell r="G29" t="str">
            <v>#212000</v>
          </cell>
          <cell r="H29" t="str">
            <v>#212000</v>
          </cell>
          <cell r="I29" t="str">
            <v>#0</v>
          </cell>
          <cell r="J29" t="str">
            <v>#0</v>
          </cell>
          <cell r="K29" t="str">
            <v>#237232</v>
          </cell>
          <cell r="L29" t="str">
            <v>#237232</v>
          </cell>
          <cell r="M29" t="str">
            <v>#0</v>
          </cell>
          <cell r="N29" t="str">
            <v>#153907</v>
          </cell>
          <cell r="O29" t="str">
            <v>#153907</v>
          </cell>
          <cell r="P29" t="str">
            <v>#0</v>
          </cell>
        </row>
        <row r="30">
          <cell r="C30" t="str">
            <v>パルプ・紙</v>
          </cell>
          <cell r="F30" t="str">
            <v>#288282</v>
          </cell>
          <cell r="G30" t="str">
            <v>#288282</v>
          </cell>
          <cell r="H30" t="str">
            <v>#273295</v>
          </cell>
          <cell r="I30" t="str">
            <v>#14987</v>
          </cell>
          <cell r="J30" t="str">
            <v>#0</v>
          </cell>
          <cell r="K30" t="str">
            <v>#315656</v>
          </cell>
          <cell r="L30" t="str">
            <v>#315656</v>
          </cell>
          <cell r="M30" t="str">
            <v>#0</v>
          </cell>
          <cell r="N30" t="str">
            <v>#205749</v>
          </cell>
          <cell r="O30" t="str">
            <v>#205749</v>
          </cell>
          <cell r="P30" t="str">
            <v>#0</v>
          </cell>
        </row>
        <row r="31">
          <cell r="C31" t="str">
            <v>印刷・同関連業</v>
          </cell>
          <cell r="F31">
            <v>302424</v>
          </cell>
          <cell r="G31">
            <v>302424</v>
          </cell>
          <cell r="H31">
            <v>260457</v>
          </cell>
          <cell r="I31">
            <v>41967</v>
          </cell>
          <cell r="J31">
            <v>0</v>
          </cell>
          <cell r="K31">
            <v>353799</v>
          </cell>
          <cell r="L31">
            <v>353799</v>
          </cell>
          <cell r="M31">
            <v>0</v>
          </cell>
          <cell r="N31">
            <v>176712</v>
          </cell>
          <cell r="O31">
            <v>176712</v>
          </cell>
          <cell r="P31">
            <v>0</v>
          </cell>
        </row>
        <row r="32">
          <cell r="C32" t="str">
            <v>化学、石油・石炭</v>
          </cell>
          <cell r="F32">
            <v>391568</v>
          </cell>
          <cell r="G32">
            <v>391568</v>
          </cell>
          <cell r="H32">
            <v>341108</v>
          </cell>
          <cell r="I32">
            <v>50460</v>
          </cell>
          <cell r="J32">
            <v>0</v>
          </cell>
          <cell r="K32">
            <v>403314</v>
          </cell>
          <cell r="L32">
            <v>403314</v>
          </cell>
          <cell r="M32">
            <v>0</v>
          </cell>
          <cell r="N32">
            <v>248407</v>
          </cell>
          <cell r="O32">
            <v>248407</v>
          </cell>
          <cell r="P32">
            <v>0</v>
          </cell>
        </row>
        <row r="33">
          <cell r="C33" t="str">
            <v>プラスチック製品</v>
          </cell>
          <cell r="F33">
            <v>219046</v>
          </cell>
          <cell r="G33">
            <v>219046</v>
          </cell>
          <cell r="H33">
            <v>199578</v>
          </cell>
          <cell r="I33">
            <v>19468</v>
          </cell>
          <cell r="J33">
            <v>0</v>
          </cell>
          <cell r="K33">
            <v>269561</v>
          </cell>
          <cell r="L33">
            <v>269561</v>
          </cell>
          <cell r="M33">
            <v>0</v>
          </cell>
          <cell r="N33">
            <v>117476</v>
          </cell>
          <cell r="O33">
            <v>117476</v>
          </cell>
          <cell r="P33">
            <v>0</v>
          </cell>
        </row>
        <row r="34">
          <cell r="C34" t="str">
            <v>ゴム製品</v>
          </cell>
          <cell r="F34">
            <v>337440</v>
          </cell>
          <cell r="G34">
            <v>337440</v>
          </cell>
          <cell r="H34">
            <v>263360</v>
          </cell>
          <cell r="I34">
            <v>74080</v>
          </cell>
          <cell r="J34">
            <v>0</v>
          </cell>
          <cell r="K34">
            <v>358423</v>
          </cell>
          <cell r="L34">
            <v>358423</v>
          </cell>
          <cell r="M34">
            <v>0</v>
          </cell>
          <cell r="N34">
            <v>201224</v>
          </cell>
          <cell r="O34">
            <v>201224</v>
          </cell>
          <cell r="P34">
            <v>0</v>
          </cell>
        </row>
        <row r="35">
          <cell r="C35" t="str">
            <v>窯業・土石製品</v>
          </cell>
          <cell r="F35">
            <v>254230</v>
          </cell>
          <cell r="G35">
            <v>254230</v>
          </cell>
          <cell r="H35">
            <v>240891</v>
          </cell>
          <cell r="I35">
            <v>13339</v>
          </cell>
          <cell r="J35">
            <v>0</v>
          </cell>
          <cell r="K35">
            <v>274611</v>
          </cell>
          <cell r="L35">
            <v>274611</v>
          </cell>
          <cell r="M35">
            <v>0</v>
          </cell>
          <cell r="N35">
            <v>185083</v>
          </cell>
          <cell r="O35">
            <v>185083</v>
          </cell>
          <cell r="P35">
            <v>0</v>
          </cell>
        </row>
        <row r="36">
          <cell r="C36" t="str">
            <v>鉄鋼業</v>
          </cell>
          <cell r="F36" t="str">
            <v>#344782</v>
          </cell>
          <cell r="G36" t="str">
            <v>#344782</v>
          </cell>
          <cell r="H36" t="str">
            <v>#283002</v>
          </cell>
          <cell r="I36" t="str">
            <v>#61780</v>
          </cell>
          <cell r="J36" t="str">
            <v>#0</v>
          </cell>
          <cell r="K36" t="str">
            <v>#352065</v>
          </cell>
          <cell r="L36" t="str">
            <v>#352065</v>
          </cell>
          <cell r="M36" t="str">
            <v>#0</v>
          </cell>
          <cell r="N36" t="str">
            <v>#240313</v>
          </cell>
          <cell r="O36" t="str">
            <v>#240313</v>
          </cell>
          <cell r="P36" t="str">
            <v>#0</v>
          </cell>
        </row>
        <row r="37">
          <cell r="C37" t="str">
            <v>非鉄金属製造業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</row>
        <row r="38">
          <cell r="C38" t="str">
            <v>金属製品製造業</v>
          </cell>
          <cell r="F38">
            <v>225555</v>
          </cell>
          <cell r="G38">
            <v>225155</v>
          </cell>
          <cell r="H38">
            <v>215170</v>
          </cell>
          <cell r="I38">
            <v>9985</v>
          </cell>
          <cell r="J38">
            <v>400</v>
          </cell>
          <cell r="K38">
            <v>240854</v>
          </cell>
          <cell r="L38">
            <v>240513</v>
          </cell>
          <cell r="M38">
            <v>341</v>
          </cell>
          <cell r="N38">
            <v>182209</v>
          </cell>
          <cell r="O38">
            <v>181643</v>
          </cell>
          <cell r="P38">
            <v>566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241593</v>
          </cell>
          <cell r="G41">
            <v>241593</v>
          </cell>
          <cell r="H41">
            <v>221300</v>
          </cell>
          <cell r="I41">
            <v>20293</v>
          </cell>
          <cell r="J41">
            <v>0</v>
          </cell>
          <cell r="K41">
            <v>304069</v>
          </cell>
          <cell r="L41">
            <v>304069</v>
          </cell>
          <cell r="M41">
            <v>0</v>
          </cell>
          <cell r="N41">
            <v>182051</v>
          </cell>
          <cell r="O41">
            <v>182051</v>
          </cell>
          <cell r="P41">
            <v>0</v>
          </cell>
        </row>
        <row r="42">
          <cell r="C42" t="str">
            <v>電子・デバイス</v>
          </cell>
          <cell r="F42">
            <v>231939</v>
          </cell>
          <cell r="G42">
            <v>231873</v>
          </cell>
          <cell r="H42">
            <v>204844</v>
          </cell>
          <cell r="I42">
            <v>27029</v>
          </cell>
          <cell r="J42">
            <v>66</v>
          </cell>
          <cell r="K42">
            <v>257615</v>
          </cell>
          <cell r="L42">
            <v>257516</v>
          </cell>
          <cell r="M42">
            <v>99</v>
          </cell>
          <cell r="N42">
            <v>182708</v>
          </cell>
          <cell r="O42">
            <v>182705</v>
          </cell>
          <cell r="P42">
            <v>3</v>
          </cell>
        </row>
        <row r="43">
          <cell r="C43" t="str">
            <v>電気機械器具</v>
          </cell>
          <cell r="F43">
            <v>255762</v>
          </cell>
          <cell r="G43">
            <v>255762</v>
          </cell>
          <cell r="H43">
            <v>243850</v>
          </cell>
          <cell r="I43">
            <v>11912</v>
          </cell>
          <cell r="J43">
            <v>0</v>
          </cell>
          <cell r="K43">
            <v>297560</v>
          </cell>
          <cell r="L43">
            <v>297560</v>
          </cell>
          <cell r="M43">
            <v>0</v>
          </cell>
          <cell r="N43">
            <v>170537</v>
          </cell>
          <cell r="O43">
            <v>170537</v>
          </cell>
          <cell r="P43">
            <v>0</v>
          </cell>
        </row>
        <row r="44">
          <cell r="C44" t="str">
            <v>情報通信機械器具</v>
          </cell>
          <cell r="F44" t="str">
            <v>#231570</v>
          </cell>
          <cell r="G44" t="str">
            <v>#230388</v>
          </cell>
          <cell r="H44" t="str">
            <v>#210380</v>
          </cell>
          <cell r="I44" t="str">
            <v>#20008</v>
          </cell>
          <cell r="J44" t="str">
            <v>#1182</v>
          </cell>
          <cell r="K44" t="str">
            <v>#259442</v>
          </cell>
          <cell r="L44" t="str">
            <v>#257535</v>
          </cell>
          <cell r="M44" t="str">
            <v>#1907</v>
          </cell>
          <cell r="N44" t="str">
            <v>#199752</v>
          </cell>
          <cell r="O44" t="str">
            <v>#199398</v>
          </cell>
          <cell r="P44" t="str">
            <v>#354</v>
          </cell>
        </row>
        <row r="45">
          <cell r="C45" t="str">
            <v>輸送用機械器具</v>
          </cell>
          <cell r="F45">
            <v>326955</v>
          </cell>
          <cell r="G45">
            <v>326317</v>
          </cell>
          <cell r="H45">
            <v>278819</v>
          </cell>
          <cell r="I45">
            <v>47498</v>
          </cell>
          <cell r="J45">
            <v>638</v>
          </cell>
          <cell r="K45">
            <v>338844</v>
          </cell>
          <cell r="L45">
            <v>338274</v>
          </cell>
          <cell r="M45">
            <v>570</v>
          </cell>
          <cell r="N45">
            <v>275833</v>
          </cell>
          <cell r="O45">
            <v>274899</v>
          </cell>
          <cell r="P45">
            <v>934</v>
          </cell>
        </row>
        <row r="46">
          <cell r="C46" t="str">
            <v>その他の製造業</v>
          </cell>
          <cell r="F46">
            <v>334982</v>
          </cell>
          <cell r="G46">
            <v>334982</v>
          </cell>
          <cell r="H46">
            <v>295305</v>
          </cell>
          <cell r="I46">
            <v>39677</v>
          </cell>
          <cell r="J46">
            <v>0</v>
          </cell>
          <cell r="K46">
            <v>380503</v>
          </cell>
          <cell r="L46">
            <v>380503</v>
          </cell>
          <cell r="M46">
            <v>0</v>
          </cell>
          <cell r="N46">
            <v>171275</v>
          </cell>
          <cell r="O46">
            <v>171275</v>
          </cell>
          <cell r="P46">
            <v>0</v>
          </cell>
        </row>
        <row r="47">
          <cell r="C47" t="str">
            <v>Ｅ一括分１</v>
          </cell>
          <cell r="F47">
            <v>260994</v>
          </cell>
          <cell r="G47">
            <v>260994</v>
          </cell>
          <cell r="H47">
            <v>232737</v>
          </cell>
          <cell r="I47">
            <v>28257</v>
          </cell>
          <cell r="J47">
            <v>0</v>
          </cell>
          <cell r="K47">
            <v>271912</v>
          </cell>
          <cell r="L47">
            <v>271912</v>
          </cell>
          <cell r="M47">
            <v>0</v>
          </cell>
          <cell r="N47">
            <v>225437</v>
          </cell>
          <cell r="O47">
            <v>225437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270454</v>
          </cell>
          <cell r="G50">
            <v>269067</v>
          </cell>
          <cell r="H50">
            <v>254309</v>
          </cell>
          <cell r="I50">
            <v>14758</v>
          </cell>
          <cell r="J50">
            <v>1387</v>
          </cell>
          <cell r="K50">
            <v>298906</v>
          </cell>
          <cell r="L50">
            <v>297063</v>
          </cell>
          <cell r="M50">
            <v>1843</v>
          </cell>
          <cell r="N50">
            <v>207149</v>
          </cell>
          <cell r="O50">
            <v>206775</v>
          </cell>
          <cell r="P50">
            <v>374</v>
          </cell>
        </row>
        <row r="51">
          <cell r="C51" t="str">
            <v>小売業</v>
          </cell>
          <cell r="F51">
            <v>134634</v>
          </cell>
          <cell r="G51">
            <v>134617</v>
          </cell>
          <cell r="H51">
            <v>128379</v>
          </cell>
          <cell r="I51">
            <v>6238</v>
          </cell>
          <cell r="J51">
            <v>17</v>
          </cell>
          <cell r="K51">
            <v>181118</v>
          </cell>
          <cell r="L51">
            <v>181118</v>
          </cell>
          <cell r="M51">
            <v>0</v>
          </cell>
          <cell r="N51">
            <v>110542</v>
          </cell>
          <cell r="O51">
            <v>110516</v>
          </cell>
          <cell r="P51">
            <v>26</v>
          </cell>
        </row>
        <row r="52">
          <cell r="C52" t="str">
            <v>宿泊業</v>
          </cell>
          <cell r="F52">
            <v>169157</v>
          </cell>
          <cell r="G52">
            <v>169157</v>
          </cell>
          <cell r="H52">
            <v>164069</v>
          </cell>
          <cell r="I52">
            <v>5088</v>
          </cell>
          <cell r="J52">
            <v>0</v>
          </cell>
          <cell r="K52">
            <v>210517</v>
          </cell>
          <cell r="L52">
            <v>210517</v>
          </cell>
          <cell r="M52">
            <v>0</v>
          </cell>
          <cell r="N52">
            <v>136857</v>
          </cell>
          <cell r="O52">
            <v>136857</v>
          </cell>
          <cell r="P52">
            <v>0</v>
          </cell>
        </row>
        <row r="53">
          <cell r="C53" t="str">
            <v>Ｍ一括分</v>
          </cell>
          <cell r="F53">
            <v>79230</v>
          </cell>
          <cell r="G53">
            <v>79230</v>
          </cell>
          <cell r="H53">
            <v>75631</v>
          </cell>
          <cell r="I53">
            <v>3599</v>
          </cell>
          <cell r="J53">
            <v>0</v>
          </cell>
          <cell r="K53">
            <v>93635</v>
          </cell>
          <cell r="L53">
            <v>93635</v>
          </cell>
          <cell r="M53">
            <v>0</v>
          </cell>
          <cell r="N53">
            <v>71716</v>
          </cell>
          <cell r="O53">
            <v>71716</v>
          </cell>
          <cell r="P53">
            <v>0</v>
          </cell>
        </row>
        <row r="54">
          <cell r="C54" t="str">
            <v>医療業</v>
          </cell>
          <cell r="F54">
            <v>281869</v>
          </cell>
          <cell r="G54">
            <v>281869</v>
          </cell>
          <cell r="H54">
            <v>265546</v>
          </cell>
          <cell r="I54">
            <v>16323</v>
          </cell>
          <cell r="J54">
            <v>0</v>
          </cell>
          <cell r="K54">
            <v>410424</v>
          </cell>
          <cell r="L54">
            <v>410424</v>
          </cell>
          <cell r="M54">
            <v>0</v>
          </cell>
          <cell r="N54">
            <v>239744</v>
          </cell>
          <cell r="O54">
            <v>239744</v>
          </cell>
          <cell r="P54">
            <v>0</v>
          </cell>
        </row>
        <row r="55">
          <cell r="C55" t="str">
            <v>Ｐ一括分</v>
          </cell>
          <cell r="F55">
            <v>207198</v>
          </cell>
          <cell r="G55">
            <v>207197</v>
          </cell>
          <cell r="H55">
            <v>200484</v>
          </cell>
          <cell r="I55">
            <v>6713</v>
          </cell>
          <cell r="J55">
            <v>1</v>
          </cell>
          <cell r="K55">
            <v>256598</v>
          </cell>
          <cell r="L55">
            <v>256595</v>
          </cell>
          <cell r="M55">
            <v>3</v>
          </cell>
          <cell r="N55">
            <v>189744</v>
          </cell>
          <cell r="O55">
            <v>189743</v>
          </cell>
          <cell r="P55">
            <v>1</v>
          </cell>
        </row>
        <row r="56">
          <cell r="C56" t="str">
            <v>職業紹介・派遣業</v>
          </cell>
          <cell r="F56">
            <v>179269</v>
          </cell>
          <cell r="G56">
            <v>178110</v>
          </cell>
          <cell r="H56">
            <v>162522</v>
          </cell>
          <cell r="I56">
            <v>15588</v>
          </cell>
          <cell r="J56">
            <v>1159</v>
          </cell>
          <cell r="K56">
            <v>207913</v>
          </cell>
          <cell r="L56">
            <v>206075</v>
          </cell>
          <cell r="M56">
            <v>1838</v>
          </cell>
          <cell r="N56">
            <v>156722</v>
          </cell>
          <cell r="O56">
            <v>156098</v>
          </cell>
          <cell r="P56">
            <v>624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167690</v>
          </cell>
          <cell r="G58">
            <v>167475</v>
          </cell>
          <cell r="H58">
            <v>152730</v>
          </cell>
          <cell r="I58">
            <v>14745</v>
          </cell>
          <cell r="J58">
            <v>215</v>
          </cell>
          <cell r="K58">
            <v>194049</v>
          </cell>
          <cell r="L58">
            <v>193793</v>
          </cell>
          <cell r="M58">
            <v>256</v>
          </cell>
          <cell r="N58">
            <v>134656</v>
          </cell>
          <cell r="O58">
            <v>134492</v>
          </cell>
          <cell r="P58">
            <v>164</v>
          </cell>
        </row>
        <row r="59">
          <cell r="C59" t="str">
            <v>特掲産業１</v>
          </cell>
          <cell r="F59" t="str">
            <v>#142360</v>
          </cell>
          <cell r="G59" t="str">
            <v>#142360</v>
          </cell>
          <cell r="H59" t="str">
            <v>#138104</v>
          </cell>
          <cell r="I59" t="str">
            <v>#4256</v>
          </cell>
          <cell r="J59" t="str">
            <v>#0</v>
          </cell>
          <cell r="K59" t="str">
            <v>#155396</v>
          </cell>
          <cell r="L59" t="str">
            <v>#155396</v>
          </cell>
          <cell r="M59" t="str">
            <v>#0</v>
          </cell>
          <cell r="N59" t="str">
            <v>#113866</v>
          </cell>
          <cell r="O59" t="str">
            <v>#113866</v>
          </cell>
          <cell r="P59" t="str">
            <v>#0</v>
          </cell>
        </row>
        <row r="60">
          <cell r="C60" t="str">
            <v>特掲産業２</v>
          </cell>
          <cell r="F60" t="str">
            <v>#217287</v>
          </cell>
          <cell r="G60" t="str">
            <v>#217287</v>
          </cell>
          <cell r="H60" t="str">
            <v>#183322</v>
          </cell>
          <cell r="I60" t="str">
            <v>#33965</v>
          </cell>
          <cell r="J60" t="str">
            <v>#0</v>
          </cell>
          <cell r="K60" t="str">
            <v>#253388</v>
          </cell>
          <cell r="L60" t="str">
            <v>#253388</v>
          </cell>
          <cell r="M60" t="str">
            <v>#0</v>
          </cell>
          <cell r="N60" t="str">
            <v>#168822</v>
          </cell>
          <cell r="O60" t="str">
            <v>#168822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225251</v>
          </cell>
          <cell r="G77">
            <v>223427</v>
          </cell>
          <cell r="H77">
            <v>210261</v>
          </cell>
          <cell r="I77">
            <v>13166</v>
          </cell>
          <cell r="J77">
            <v>1824</v>
          </cell>
          <cell r="K77">
            <v>274515</v>
          </cell>
          <cell r="L77">
            <v>272364</v>
          </cell>
          <cell r="M77">
            <v>2151</v>
          </cell>
          <cell r="N77">
            <v>177507</v>
          </cell>
          <cell r="O77">
            <v>176000</v>
          </cell>
          <cell r="P77">
            <v>1507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287052</v>
          </cell>
          <cell r="G79">
            <v>286918</v>
          </cell>
          <cell r="H79">
            <v>279353</v>
          </cell>
          <cell r="I79">
            <v>7565</v>
          </cell>
          <cell r="J79">
            <v>134</v>
          </cell>
          <cell r="K79">
            <v>301001</v>
          </cell>
          <cell r="L79">
            <v>300843</v>
          </cell>
          <cell r="M79">
            <v>158</v>
          </cell>
          <cell r="N79">
            <v>210237</v>
          </cell>
          <cell r="O79">
            <v>210237</v>
          </cell>
          <cell r="P79">
            <v>0</v>
          </cell>
        </row>
        <row r="80">
          <cell r="C80" t="str">
            <v>製造業</v>
          </cell>
          <cell r="F80">
            <v>240016</v>
          </cell>
          <cell r="G80">
            <v>239971</v>
          </cell>
          <cell r="H80">
            <v>216820</v>
          </cell>
          <cell r="I80">
            <v>23151</v>
          </cell>
          <cell r="J80">
            <v>45</v>
          </cell>
          <cell r="K80">
            <v>292663</v>
          </cell>
          <cell r="L80">
            <v>292606</v>
          </cell>
          <cell r="M80">
            <v>57</v>
          </cell>
          <cell r="N80">
            <v>165873</v>
          </cell>
          <cell r="O80">
            <v>165845</v>
          </cell>
          <cell r="P80">
            <v>28</v>
          </cell>
        </row>
        <row r="81">
          <cell r="C81" t="str">
            <v>電気・ガス・熱供給・水道業</v>
          </cell>
          <cell r="F81">
            <v>472915</v>
          </cell>
          <cell r="G81">
            <v>419967</v>
          </cell>
          <cell r="H81">
            <v>352071</v>
          </cell>
          <cell r="I81">
            <v>67896</v>
          </cell>
          <cell r="J81">
            <v>52948</v>
          </cell>
          <cell r="K81">
            <v>504124</v>
          </cell>
          <cell r="L81">
            <v>448583</v>
          </cell>
          <cell r="M81">
            <v>55541</v>
          </cell>
          <cell r="N81">
            <v>281917</v>
          </cell>
          <cell r="O81">
            <v>244837</v>
          </cell>
          <cell r="P81">
            <v>37080</v>
          </cell>
        </row>
        <row r="82">
          <cell r="C82" t="str">
            <v>情報通信業</v>
          </cell>
          <cell r="F82">
            <v>385190</v>
          </cell>
          <cell r="G82">
            <v>356560</v>
          </cell>
          <cell r="H82">
            <v>326497</v>
          </cell>
          <cell r="I82">
            <v>30063</v>
          </cell>
          <cell r="J82">
            <v>28630</v>
          </cell>
          <cell r="K82">
            <v>430561</v>
          </cell>
          <cell r="L82">
            <v>397413</v>
          </cell>
          <cell r="M82">
            <v>33148</v>
          </cell>
          <cell r="N82">
            <v>290190</v>
          </cell>
          <cell r="O82">
            <v>271021</v>
          </cell>
          <cell r="P82">
            <v>19169</v>
          </cell>
        </row>
        <row r="83">
          <cell r="C83" t="str">
            <v>運輸業，郵便業</v>
          </cell>
          <cell r="F83">
            <v>259532</v>
          </cell>
          <cell r="G83">
            <v>259377</v>
          </cell>
          <cell r="H83">
            <v>212300</v>
          </cell>
          <cell r="I83">
            <v>47077</v>
          </cell>
          <cell r="J83">
            <v>155</v>
          </cell>
          <cell r="K83">
            <v>271783</v>
          </cell>
          <cell r="L83">
            <v>271624</v>
          </cell>
          <cell r="M83">
            <v>159</v>
          </cell>
          <cell r="N83">
            <v>167612</v>
          </cell>
          <cell r="O83">
            <v>167489</v>
          </cell>
          <cell r="P83">
            <v>123</v>
          </cell>
        </row>
        <row r="84">
          <cell r="C84" t="str">
            <v>卸売業，小売業</v>
          </cell>
          <cell r="F84">
            <v>182106</v>
          </cell>
          <cell r="G84">
            <v>179332</v>
          </cell>
          <cell r="H84">
            <v>169584</v>
          </cell>
          <cell r="I84">
            <v>9748</v>
          </cell>
          <cell r="J84">
            <v>2774</v>
          </cell>
          <cell r="K84">
            <v>230546</v>
          </cell>
          <cell r="L84">
            <v>227533</v>
          </cell>
          <cell r="M84">
            <v>3013</v>
          </cell>
          <cell r="N84">
            <v>130267</v>
          </cell>
          <cell r="O84">
            <v>127750</v>
          </cell>
          <cell r="P84">
            <v>2517</v>
          </cell>
        </row>
        <row r="85">
          <cell r="C85" t="str">
            <v>金融業，保険業</v>
          </cell>
          <cell r="F85">
            <v>336428</v>
          </cell>
          <cell r="G85">
            <v>326324</v>
          </cell>
          <cell r="H85">
            <v>315521</v>
          </cell>
          <cell r="I85">
            <v>10803</v>
          </cell>
          <cell r="J85">
            <v>10104</v>
          </cell>
          <cell r="K85">
            <v>414949</v>
          </cell>
          <cell r="L85">
            <v>414949</v>
          </cell>
          <cell r="M85">
            <v>0</v>
          </cell>
          <cell r="N85">
            <v>265486</v>
          </cell>
          <cell r="O85">
            <v>246253</v>
          </cell>
          <cell r="P85">
            <v>19233</v>
          </cell>
        </row>
        <row r="86">
          <cell r="C86" t="str">
            <v>不動産業，物品賃貸業</v>
          </cell>
          <cell r="F86">
            <v>178624</v>
          </cell>
          <cell r="G86">
            <v>163635</v>
          </cell>
          <cell r="H86">
            <v>160901</v>
          </cell>
          <cell r="I86">
            <v>2734</v>
          </cell>
          <cell r="J86">
            <v>14989</v>
          </cell>
          <cell r="K86">
            <v>213972</v>
          </cell>
          <cell r="L86">
            <v>190978</v>
          </cell>
          <cell r="M86">
            <v>22994</v>
          </cell>
          <cell r="N86">
            <v>122983</v>
          </cell>
          <cell r="O86">
            <v>120595</v>
          </cell>
          <cell r="P86">
            <v>2388</v>
          </cell>
        </row>
        <row r="87">
          <cell r="C87" t="str">
            <v>学術研究，専門・技術サービス業</v>
          </cell>
          <cell r="F87">
            <v>299124</v>
          </cell>
          <cell r="G87">
            <v>294739</v>
          </cell>
          <cell r="H87">
            <v>280394</v>
          </cell>
          <cell r="I87">
            <v>14345</v>
          </cell>
          <cell r="J87">
            <v>4385</v>
          </cell>
          <cell r="K87">
            <v>339951</v>
          </cell>
          <cell r="L87">
            <v>339412</v>
          </cell>
          <cell r="M87">
            <v>539</v>
          </cell>
          <cell r="N87">
            <v>225920</v>
          </cell>
          <cell r="O87">
            <v>214639</v>
          </cell>
          <cell r="P87">
            <v>11281</v>
          </cell>
        </row>
        <row r="88">
          <cell r="C88" t="str">
            <v>宿泊業，飲食サービス業</v>
          </cell>
          <cell r="F88">
            <v>84697</v>
          </cell>
          <cell r="G88">
            <v>84697</v>
          </cell>
          <cell r="H88">
            <v>80309</v>
          </cell>
          <cell r="I88">
            <v>4388</v>
          </cell>
          <cell r="J88">
            <v>0</v>
          </cell>
          <cell r="K88">
            <v>109166</v>
          </cell>
          <cell r="L88">
            <v>109166</v>
          </cell>
          <cell r="M88">
            <v>0</v>
          </cell>
          <cell r="N88">
            <v>69701</v>
          </cell>
          <cell r="O88">
            <v>69701</v>
          </cell>
          <cell r="P88">
            <v>0</v>
          </cell>
        </row>
        <row r="89">
          <cell r="C89" t="str">
            <v>生活関連サービス業，娯楽業</v>
          </cell>
          <cell r="F89">
            <v>201824</v>
          </cell>
          <cell r="G89">
            <v>201824</v>
          </cell>
          <cell r="H89">
            <v>183463</v>
          </cell>
          <cell r="I89">
            <v>18361</v>
          </cell>
          <cell r="J89">
            <v>0</v>
          </cell>
          <cell r="K89">
            <v>234931</v>
          </cell>
          <cell r="L89">
            <v>234931</v>
          </cell>
          <cell r="M89">
            <v>0</v>
          </cell>
          <cell r="N89">
            <v>161942</v>
          </cell>
          <cell r="O89">
            <v>161942</v>
          </cell>
          <cell r="P89">
            <v>0</v>
          </cell>
        </row>
        <row r="90">
          <cell r="C90" t="str">
            <v>教育，学習支援業</v>
          </cell>
          <cell r="F90">
            <v>310495</v>
          </cell>
          <cell r="G90">
            <v>310495</v>
          </cell>
          <cell r="H90">
            <v>308542</v>
          </cell>
          <cell r="I90">
            <v>1953</v>
          </cell>
          <cell r="J90">
            <v>0</v>
          </cell>
          <cell r="K90">
            <v>357732</v>
          </cell>
          <cell r="L90">
            <v>357732</v>
          </cell>
          <cell r="M90">
            <v>0</v>
          </cell>
          <cell r="N90">
            <v>272697</v>
          </cell>
          <cell r="O90">
            <v>272697</v>
          </cell>
          <cell r="P90">
            <v>0</v>
          </cell>
        </row>
        <row r="91">
          <cell r="C91" t="str">
            <v>医療，福祉</v>
          </cell>
          <cell r="F91">
            <v>229702</v>
          </cell>
          <cell r="G91">
            <v>229342</v>
          </cell>
          <cell r="H91">
            <v>219999</v>
          </cell>
          <cell r="I91">
            <v>9343</v>
          </cell>
          <cell r="J91">
            <v>360</v>
          </cell>
          <cell r="K91">
            <v>307364</v>
          </cell>
          <cell r="L91">
            <v>307352</v>
          </cell>
          <cell r="M91">
            <v>12</v>
          </cell>
          <cell r="N91">
            <v>206077</v>
          </cell>
          <cell r="O91">
            <v>205612</v>
          </cell>
          <cell r="P91">
            <v>465</v>
          </cell>
        </row>
        <row r="92">
          <cell r="C92" t="str">
            <v>複合サービス事業</v>
          </cell>
          <cell r="F92">
            <v>255592</v>
          </cell>
          <cell r="G92">
            <v>255546</v>
          </cell>
          <cell r="H92">
            <v>248982</v>
          </cell>
          <cell r="I92">
            <v>6564</v>
          </cell>
          <cell r="J92">
            <v>46</v>
          </cell>
          <cell r="K92">
            <v>288855</v>
          </cell>
          <cell r="L92">
            <v>288785</v>
          </cell>
          <cell r="M92">
            <v>70</v>
          </cell>
          <cell r="N92">
            <v>196569</v>
          </cell>
          <cell r="O92">
            <v>196565</v>
          </cell>
          <cell r="P92">
            <v>4</v>
          </cell>
        </row>
        <row r="93">
          <cell r="C93" t="str">
            <v>サービス業（他に分類されないもの）</v>
          </cell>
          <cell r="F93">
            <v>187851</v>
          </cell>
          <cell r="G93">
            <v>187516</v>
          </cell>
          <cell r="H93">
            <v>175015</v>
          </cell>
          <cell r="I93">
            <v>12501</v>
          </cell>
          <cell r="J93">
            <v>335</v>
          </cell>
          <cell r="K93">
            <v>218843</v>
          </cell>
          <cell r="L93">
            <v>218406</v>
          </cell>
          <cell r="M93">
            <v>437</v>
          </cell>
          <cell r="N93">
            <v>149426</v>
          </cell>
          <cell r="O93">
            <v>149218</v>
          </cell>
          <cell r="P93">
            <v>208</v>
          </cell>
        </row>
        <row r="94">
          <cell r="C94" t="str">
            <v>食料品・たばこ</v>
          </cell>
          <cell r="F94">
            <v>189092</v>
          </cell>
          <cell r="G94">
            <v>189092</v>
          </cell>
          <cell r="H94">
            <v>175899</v>
          </cell>
          <cell r="I94">
            <v>13193</v>
          </cell>
          <cell r="J94">
            <v>0</v>
          </cell>
          <cell r="K94">
            <v>245165</v>
          </cell>
          <cell r="L94">
            <v>245165</v>
          </cell>
          <cell r="M94">
            <v>0</v>
          </cell>
          <cell r="N94">
            <v>151202</v>
          </cell>
          <cell r="O94">
            <v>151202</v>
          </cell>
          <cell r="P94">
            <v>0</v>
          </cell>
        </row>
        <row r="95">
          <cell r="C95" t="str">
            <v>繊維工業</v>
          </cell>
          <cell r="F95">
            <v>221770</v>
          </cell>
          <cell r="G95">
            <v>221770</v>
          </cell>
          <cell r="H95">
            <v>197765</v>
          </cell>
          <cell r="I95">
            <v>24005</v>
          </cell>
          <cell r="J95">
            <v>0</v>
          </cell>
          <cell r="K95">
            <v>319088</v>
          </cell>
          <cell r="L95">
            <v>319088</v>
          </cell>
          <cell r="M95">
            <v>0</v>
          </cell>
          <cell r="N95">
            <v>166204</v>
          </cell>
          <cell r="O95">
            <v>166204</v>
          </cell>
          <cell r="P95">
            <v>0</v>
          </cell>
        </row>
        <row r="96">
          <cell r="C96" t="str">
            <v>木材・木製品</v>
          </cell>
          <cell r="F96">
            <v>225577</v>
          </cell>
          <cell r="G96">
            <v>225577</v>
          </cell>
          <cell r="H96">
            <v>215895</v>
          </cell>
          <cell r="I96">
            <v>9682</v>
          </cell>
          <cell r="J96">
            <v>0</v>
          </cell>
          <cell r="K96">
            <v>237703</v>
          </cell>
          <cell r="L96">
            <v>237703</v>
          </cell>
          <cell r="M96">
            <v>0</v>
          </cell>
          <cell r="N96">
            <v>190588</v>
          </cell>
          <cell r="O96">
            <v>190588</v>
          </cell>
          <cell r="P96">
            <v>0</v>
          </cell>
        </row>
        <row r="97">
          <cell r="C97" t="str">
            <v>家具・装備品</v>
          </cell>
          <cell r="F97" t="str">
            <v>#212000</v>
          </cell>
          <cell r="G97" t="str">
            <v>#212000</v>
          </cell>
          <cell r="H97" t="str">
            <v>#212000</v>
          </cell>
          <cell r="I97" t="str">
            <v>#0</v>
          </cell>
          <cell r="J97" t="str">
            <v>#0</v>
          </cell>
          <cell r="K97" t="str">
            <v>#237232</v>
          </cell>
          <cell r="L97" t="str">
            <v>#237232</v>
          </cell>
          <cell r="M97" t="str">
            <v>#0</v>
          </cell>
          <cell r="N97" t="str">
            <v>#153907</v>
          </cell>
          <cell r="O97" t="str">
            <v>#153907</v>
          </cell>
          <cell r="P97" t="str">
            <v>#0</v>
          </cell>
        </row>
        <row r="98">
          <cell r="C98" t="str">
            <v>パルプ・紙</v>
          </cell>
          <cell r="F98">
            <v>265947</v>
          </cell>
          <cell r="G98">
            <v>265947</v>
          </cell>
          <cell r="H98">
            <v>253137</v>
          </cell>
          <cell r="I98">
            <v>12810</v>
          </cell>
          <cell r="J98">
            <v>0</v>
          </cell>
          <cell r="K98">
            <v>287890</v>
          </cell>
          <cell r="L98">
            <v>287890</v>
          </cell>
          <cell r="M98">
            <v>0</v>
          </cell>
          <cell r="N98">
            <v>193081</v>
          </cell>
          <cell r="O98">
            <v>193081</v>
          </cell>
          <cell r="P98">
            <v>0</v>
          </cell>
        </row>
        <row r="99">
          <cell r="C99" t="str">
            <v>印刷・同関連業</v>
          </cell>
          <cell r="F99">
            <v>267742</v>
          </cell>
          <cell r="G99">
            <v>267742</v>
          </cell>
          <cell r="H99">
            <v>243969</v>
          </cell>
          <cell r="I99">
            <v>23773</v>
          </cell>
          <cell r="J99">
            <v>0</v>
          </cell>
          <cell r="K99">
            <v>313293</v>
          </cell>
          <cell r="L99">
            <v>313293</v>
          </cell>
          <cell r="M99">
            <v>0</v>
          </cell>
          <cell r="N99">
            <v>166947</v>
          </cell>
          <cell r="O99">
            <v>166947</v>
          </cell>
          <cell r="P99">
            <v>0</v>
          </cell>
        </row>
        <row r="100">
          <cell r="C100" t="str">
            <v>化学、石油・石炭</v>
          </cell>
          <cell r="F100">
            <v>389873</v>
          </cell>
          <cell r="G100">
            <v>389873</v>
          </cell>
          <cell r="H100">
            <v>339819</v>
          </cell>
          <cell r="I100">
            <v>50054</v>
          </cell>
          <cell r="J100">
            <v>0</v>
          </cell>
          <cell r="K100">
            <v>403261</v>
          </cell>
          <cell r="L100">
            <v>403261</v>
          </cell>
          <cell r="M100">
            <v>0</v>
          </cell>
          <cell r="N100">
            <v>248438</v>
          </cell>
          <cell r="O100">
            <v>248438</v>
          </cell>
          <cell r="P100">
            <v>0</v>
          </cell>
        </row>
        <row r="101">
          <cell r="C101" t="str">
            <v>プラスチック製品</v>
          </cell>
          <cell r="F101">
            <v>219046</v>
          </cell>
          <cell r="G101">
            <v>219046</v>
          </cell>
          <cell r="H101">
            <v>199578</v>
          </cell>
          <cell r="I101">
            <v>19468</v>
          </cell>
          <cell r="J101">
            <v>0</v>
          </cell>
          <cell r="K101">
            <v>269561</v>
          </cell>
          <cell r="L101">
            <v>269561</v>
          </cell>
          <cell r="M101">
            <v>0</v>
          </cell>
          <cell r="N101">
            <v>117476</v>
          </cell>
          <cell r="O101">
            <v>117476</v>
          </cell>
          <cell r="P101">
            <v>0</v>
          </cell>
        </row>
        <row r="102">
          <cell r="C102" t="str">
            <v>ゴム製品</v>
          </cell>
          <cell r="F102">
            <v>337440</v>
          </cell>
          <cell r="G102">
            <v>337440</v>
          </cell>
          <cell r="H102">
            <v>263360</v>
          </cell>
          <cell r="I102">
            <v>74080</v>
          </cell>
          <cell r="J102">
            <v>0</v>
          </cell>
          <cell r="K102">
            <v>358423</v>
          </cell>
          <cell r="L102">
            <v>358423</v>
          </cell>
          <cell r="M102">
            <v>0</v>
          </cell>
          <cell r="N102">
            <v>201224</v>
          </cell>
          <cell r="O102">
            <v>201224</v>
          </cell>
          <cell r="P102">
            <v>0</v>
          </cell>
        </row>
        <row r="103">
          <cell r="C103" t="str">
            <v>窯業・土石製品</v>
          </cell>
          <cell r="F103">
            <v>269488</v>
          </cell>
          <cell r="G103">
            <v>269488</v>
          </cell>
          <cell r="H103">
            <v>253490</v>
          </cell>
          <cell r="I103">
            <v>15998</v>
          </cell>
          <cell r="J103">
            <v>0</v>
          </cell>
          <cell r="K103">
            <v>285116</v>
          </cell>
          <cell r="L103">
            <v>285116</v>
          </cell>
          <cell r="M103">
            <v>0</v>
          </cell>
          <cell r="N103">
            <v>212021</v>
          </cell>
          <cell r="O103">
            <v>212021</v>
          </cell>
          <cell r="P103">
            <v>0</v>
          </cell>
        </row>
        <row r="104">
          <cell r="C104" t="str">
            <v>鉄鋼業</v>
          </cell>
          <cell r="F104" t="str">
            <v>#344782</v>
          </cell>
          <cell r="G104" t="str">
            <v>#344782</v>
          </cell>
          <cell r="H104" t="str">
            <v>#283002</v>
          </cell>
          <cell r="I104" t="str">
            <v>#61780</v>
          </cell>
          <cell r="J104" t="str">
            <v>#0</v>
          </cell>
          <cell r="K104" t="str">
            <v>#352065</v>
          </cell>
          <cell r="L104" t="str">
            <v>#352065</v>
          </cell>
          <cell r="M104" t="str">
            <v>#0</v>
          </cell>
          <cell r="N104" t="str">
            <v>#240313</v>
          </cell>
          <cell r="O104" t="str">
            <v>#240313</v>
          </cell>
          <cell r="P104" t="str">
            <v>#0</v>
          </cell>
        </row>
        <row r="105">
          <cell r="C105" t="str">
            <v>非鉄金属製造業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</row>
        <row r="106">
          <cell r="C106" t="str">
            <v>金属製品製造業</v>
          </cell>
          <cell r="F106">
            <v>226219</v>
          </cell>
          <cell r="G106">
            <v>225986</v>
          </cell>
          <cell r="H106">
            <v>220175</v>
          </cell>
          <cell r="I106">
            <v>5811</v>
          </cell>
          <cell r="J106">
            <v>233</v>
          </cell>
          <cell r="K106">
            <v>262353</v>
          </cell>
          <cell r="L106">
            <v>262112</v>
          </cell>
          <cell r="M106">
            <v>241</v>
          </cell>
          <cell r="N106">
            <v>169915</v>
          </cell>
          <cell r="O106">
            <v>169695</v>
          </cell>
          <cell r="P106">
            <v>220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241593</v>
          </cell>
          <cell r="G109">
            <v>241593</v>
          </cell>
          <cell r="H109">
            <v>221300</v>
          </cell>
          <cell r="I109">
            <v>20293</v>
          </cell>
          <cell r="J109">
            <v>0</v>
          </cell>
          <cell r="K109">
            <v>304069</v>
          </cell>
          <cell r="L109">
            <v>304069</v>
          </cell>
          <cell r="M109">
            <v>0</v>
          </cell>
          <cell r="N109">
            <v>182051</v>
          </cell>
          <cell r="O109">
            <v>182051</v>
          </cell>
          <cell r="P109">
            <v>0</v>
          </cell>
        </row>
        <row r="110">
          <cell r="C110" t="str">
            <v>電子・デバイス</v>
          </cell>
          <cell r="F110">
            <v>231939</v>
          </cell>
          <cell r="G110">
            <v>231873</v>
          </cell>
          <cell r="H110">
            <v>204844</v>
          </cell>
          <cell r="I110">
            <v>27029</v>
          </cell>
          <cell r="J110">
            <v>66</v>
          </cell>
          <cell r="K110">
            <v>257615</v>
          </cell>
          <cell r="L110">
            <v>257516</v>
          </cell>
          <cell r="M110">
            <v>99</v>
          </cell>
          <cell r="N110">
            <v>182708</v>
          </cell>
          <cell r="O110">
            <v>182705</v>
          </cell>
          <cell r="P110">
            <v>3</v>
          </cell>
        </row>
        <row r="111">
          <cell r="C111" t="str">
            <v>電気機械器具</v>
          </cell>
          <cell r="F111">
            <v>268627</v>
          </cell>
          <cell r="G111">
            <v>268627</v>
          </cell>
          <cell r="H111">
            <v>256415</v>
          </cell>
          <cell r="I111">
            <v>12212</v>
          </cell>
          <cell r="J111">
            <v>0</v>
          </cell>
          <cell r="K111">
            <v>304963</v>
          </cell>
          <cell r="L111">
            <v>304963</v>
          </cell>
          <cell r="M111">
            <v>0</v>
          </cell>
          <cell r="N111">
            <v>176564</v>
          </cell>
          <cell r="O111">
            <v>176564</v>
          </cell>
          <cell r="P111">
            <v>0</v>
          </cell>
        </row>
        <row r="112">
          <cell r="C112" t="str">
            <v>情報通信機械器具</v>
          </cell>
          <cell r="F112" t="str">
            <v>#231570</v>
          </cell>
          <cell r="G112" t="str">
            <v>#230388</v>
          </cell>
          <cell r="H112" t="str">
            <v>#210380</v>
          </cell>
          <cell r="I112" t="str">
            <v>#20008</v>
          </cell>
          <cell r="J112" t="str">
            <v>#1182</v>
          </cell>
          <cell r="K112" t="str">
            <v>#259442</v>
          </cell>
          <cell r="L112" t="str">
            <v>#257535</v>
          </cell>
          <cell r="M112" t="str">
            <v>#1907</v>
          </cell>
          <cell r="N112" t="str">
            <v>#199752</v>
          </cell>
          <cell r="O112" t="str">
            <v>#199398</v>
          </cell>
          <cell r="P112" t="str">
            <v>#354</v>
          </cell>
        </row>
        <row r="113">
          <cell r="C113" t="str">
            <v>輸送用機械器具</v>
          </cell>
          <cell r="F113">
            <v>319636</v>
          </cell>
          <cell r="G113">
            <v>319040</v>
          </cell>
          <cell r="H113">
            <v>273674</v>
          </cell>
          <cell r="I113">
            <v>45366</v>
          </cell>
          <cell r="J113">
            <v>596</v>
          </cell>
          <cell r="K113">
            <v>336061</v>
          </cell>
          <cell r="L113">
            <v>335513</v>
          </cell>
          <cell r="M113">
            <v>548</v>
          </cell>
          <cell r="N113">
            <v>258963</v>
          </cell>
          <cell r="O113">
            <v>258192</v>
          </cell>
          <cell r="P113">
            <v>771</v>
          </cell>
        </row>
        <row r="114">
          <cell r="C114" t="str">
            <v>その他の製造業</v>
          </cell>
          <cell r="F114">
            <v>334982</v>
          </cell>
          <cell r="G114">
            <v>334982</v>
          </cell>
          <cell r="H114">
            <v>295305</v>
          </cell>
          <cell r="I114">
            <v>39677</v>
          </cell>
          <cell r="J114">
            <v>0</v>
          </cell>
          <cell r="K114">
            <v>380503</v>
          </cell>
          <cell r="L114">
            <v>380503</v>
          </cell>
          <cell r="M114">
            <v>0</v>
          </cell>
          <cell r="N114">
            <v>171275</v>
          </cell>
          <cell r="O114">
            <v>171275</v>
          </cell>
          <cell r="P114">
            <v>0</v>
          </cell>
        </row>
        <row r="115">
          <cell r="C115" t="str">
            <v>Ｅ一括分１</v>
          </cell>
          <cell r="F115">
            <v>289580</v>
          </cell>
          <cell r="G115">
            <v>289580</v>
          </cell>
          <cell r="H115">
            <v>250486</v>
          </cell>
          <cell r="I115">
            <v>39094</v>
          </cell>
          <cell r="J115">
            <v>0</v>
          </cell>
          <cell r="K115">
            <v>307864</v>
          </cell>
          <cell r="L115">
            <v>307864</v>
          </cell>
          <cell r="M115">
            <v>0</v>
          </cell>
          <cell r="N115">
            <v>217542</v>
          </cell>
          <cell r="O115">
            <v>217542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265736</v>
          </cell>
          <cell r="G118">
            <v>264689</v>
          </cell>
          <cell r="H118">
            <v>250480</v>
          </cell>
          <cell r="I118">
            <v>14209</v>
          </cell>
          <cell r="J118">
            <v>1047</v>
          </cell>
          <cell r="K118">
            <v>294375</v>
          </cell>
          <cell r="L118">
            <v>293483</v>
          </cell>
          <cell r="M118">
            <v>892</v>
          </cell>
          <cell r="N118">
            <v>174227</v>
          </cell>
          <cell r="O118">
            <v>172686</v>
          </cell>
          <cell r="P118">
            <v>1541</v>
          </cell>
        </row>
        <row r="119">
          <cell r="C119" t="str">
            <v>小売業</v>
          </cell>
          <cell r="F119">
            <v>155085</v>
          </cell>
          <cell r="G119">
            <v>151753</v>
          </cell>
          <cell r="H119">
            <v>143447</v>
          </cell>
          <cell r="I119">
            <v>8306</v>
          </cell>
          <cell r="J119">
            <v>3332</v>
          </cell>
          <cell r="K119">
            <v>194675</v>
          </cell>
          <cell r="L119">
            <v>190470</v>
          </cell>
          <cell r="M119">
            <v>4205</v>
          </cell>
          <cell r="N119">
            <v>124245</v>
          </cell>
          <cell r="O119">
            <v>121594</v>
          </cell>
          <cell r="P119">
            <v>2651</v>
          </cell>
        </row>
        <row r="120">
          <cell r="C120" t="str">
            <v>宿泊業</v>
          </cell>
          <cell r="F120">
            <v>151246</v>
          </cell>
          <cell r="G120">
            <v>151246</v>
          </cell>
          <cell r="H120">
            <v>147557</v>
          </cell>
          <cell r="I120">
            <v>3689</v>
          </cell>
          <cell r="J120">
            <v>0</v>
          </cell>
          <cell r="K120">
            <v>191612</v>
          </cell>
          <cell r="L120">
            <v>191612</v>
          </cell>
          <cell r="M120">
            <v>0</v>
          </cell>
          <cell r="N120">
            <v>127390</v>
          </cell>
          <cell r="O120">
            <v>127390</v>
          </cell>
          <cell r="P120">
            <v>0</v>
          </cell>
        </row>
        <row r="121">
          <cell r="C121" t="str">
            <v>Ｍ一括分</v>
          </cell>
          <cell r="F121">
            <v>73778</v>
          </cell>
          <cell r="G121">
            <v>73778</v>
          </cell>
          <cell r="H121">
            <v>69275</v>
          </cell>
          <cell r="I121">
            <v>4503</v>
          </cell>
          <cell r="J121">
            <v>0</v>
          </cell>
          <cell r="K121">
            <v>95991</v>
          </cell>
          <cell r="L121">
            <v>95991</v>
          </cell>
          <cell r="M121">
            <v>0</v>
          </cell>
          <cell r="N121">
            <v>60085</v>
          </cell>
          <cell r="O121">
            <v>60085</v>
          </cell>
          <cell r="P121">
            <v>0</v>
          </cell>
        </row>
        <row r="122">
          <cell r="C122" t="str">
            <v>医療業</v>
          </cell>
          <cell r="F122">
            <v>265584</v>
          </cell>
          <cell r="G122">
            <v>265571</v>
          </cell>
          <cell r="H122">
            <v>252438</v>
          </cell>
          <cell r="I122">
            <v>13133</v>
          </cell>
          <cell r="J122">
            <v>13</v>
          </cell>
          <cell r="K122">
            <v>408920</v>
          </cell>
          <cell r="L122">
            <v>408920</v>
          </cell>
          <cell r="M122">
            <v>0</v>
          </cell>
          <cell r="N122">
            <v>227505</v>
          </cell>
          <cell r="O122">
            <v>227489</v>
          </cell>
          <cell r="P122">
            <v>16</v>
          </cell>
        </row>
        <row r="123">
          <cell r="C123" t="str">
            <v>Ｐ一括分</v>
          </cell>
          <cell r="F123">
            <v>198914</v>
          </cell>
          <cell r="G123">
            <v>198257</v>
          </cell>
          <cell r="H123">
            <v>192166</v>
          </cell>
          <cell r="I123">
            <v>6091</v>
          </cell>
          <cell r="J123">
            <v>657</v>
          </cell>
          <cell r="K123">
            <v>235152</v>
          </cell>
          <cell r="L123">
            <v>235131</v>
          </cell>
          <cell r="M123">
            <v>21</v>
          </cell>
          <cell r="N123">
            <v>186624</v>
          </cell>
          <cell r="O123">
            <v>185751</v>
          </cell>
          <cell r="P123">
            <v>873</v>
          </cell>
        </row>
        <row r="124">
          <cell r="C124" t="str">
            <v>職業紹介・派遣業</v>
          </cell>
          <cell r="F124">
            <v>179269</v>
          </cell>
          <cell r="G124">
            <v>178110</v>
          </cell>
          <cell r="H124">
            <v>162522</v>
          </cell>
          <cell r="I124">
            <v>15588</v>
          </cell>
          <cell r="J124">
            <v>1159</v>
          </cell>
          <cell r="K124">
            <v>207913</v>
          </cell>
          <cell r="L124">
            <v>206075</v>
          </cell>
          <cell r="M124">
            <v>1838</v>
          </cell>
          <cell r="N124">
            <v>156722</v>
          </cell>
          <cell r="O124">
            <v>156098</v>
          </cell>
          <cell r="P124">
            <v>624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189366</v>
          </cell>
          <cell r="G126">
            <v>189177</v>
          </cell>
          <cell r="H126">
            <v>177221</v>
          </cell>
          <cell r="I126">
            <v>11956</v>
          </cell>
          <cell r="J126">
            <v>189</v>
          </cell>
          <cell r="K126">
            <v>220326</v>
          </cell>
          <cell r="L126">
            <v>220078</v>
          </cell>
          <cell r="M126">
            <v>248</v>
          </cell>
          <cell r="N126">
            <v>147735</v>
          </cell>
          <cell r="O126">
            <v>147624</v>
          </cell>
          <cell r="P126">
            <v>111</v>
          </cell>
        </row>
        <row r="127">
          <cell r="C127" t="str">
            <v>特掲産業１</v>
          </cell>
          <cell r="F127" t="str">
            <v>#142360</v>
          </cell>
          <cell r="G127" t="str">
            <v>#142360</v>
          </cell>
          <cell r="H127" t="str">
            <v>#138104</v>
          </cell>
          <cell r="I127" t="str">
            <v>#4256</v>
          </cell>
          <cell r="J127" t="str">
            <v>#0</v>
          </cell>
          <cell r="K127" t="str">
            <v>#155396</v>
          </cell>
          <cell r="L127" t="str">
            <v>#155396</v>
          </cell>
          <cell r="M127" t="str">
            <v>#0</v>
          </cell>
          <cell r="N127" t="str">
            <v>#113866</v>
          </cell>
          <cell r="O127" t="str">
            <v>#113866</v>
          </cell>
          <cell r="P127" t="str">
            <v>#0</v>
          </cell>
        </row>
        <row r="128">
          <cell r="C128" t="str">
            <v>特掲産業２</v>
          </cell>
          <cell r="F128">
            <v>255665</v>
          </cell>
          <cell r="G128">
            <v>255665</v>
          </cell>
          <cell r="H128">
            <v>238558</v>
          </cell>
          <cell r="I128">
            <v>17107</v>
          </cell>
          <cell r="J128">
            <v>0</v>
          </cell>
          <cell r="K128">
            <v>276115</v>
          </cell>
          <cell r="L128">
            <v>276115</v>
          </cell>
          <cell r="M128">
            <v>0</v>
          </cell>
          <cell r="N128">
            <v>190647</v>
          </cell>
          <cell r="O128">
            <v>190647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10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242543</v>
          </cell>
          <cell r="G9">
            <v>242101</v>
          </cell>
          <cell r="H9">
            <v>226278</v>
          </cell>
          <cell r="I9">
            <v>15823</v>
          </cell>
          <cell r="J9">
            <v>442</v>
          </cell>
          <cell r="K9">
            <v>292021</v>
          </cell>
          <cell r="L9">
            <v>291283</v>
          </cell>
          <cell r="M9">
            <v>738</v>
          </cell>
          <cell r="N9">
            <v>193985</v>
          </cell>
          <cell r="O9">
            <v>193834</v>
          </cell>
          <cell r="P9">
            <v>151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285134</v>
          </cell>
          <cell r="G11">
            <v>285000</v>
          </cell>
          <cell r="H11">
            <v>270508</v>
          </cell>
          <cell r="I11">
            <v>14492</v>
          </cell>
          <cell r="J11">
            <v>134</v>
          </cell>
          <cell r="K11">
            <v>295023</v>
          </cell>
          <cell r="L11">
            <v>294859</v>
          </cell>
          <cell r="M11">
            <v>164</v>
          </cell>
          <cell r="N11">
            <v>239989</v>
          </cell>
          <cell r="O11">
            <v>239989</v>
          </cell>
          <cell r="P11">
            <v>0</v>
          </cell>
        </row>
        <row r="12">
          <cell r="C12" t="str">
            <v>製造業</v>
          </cell>
          <cell r="F12">
            <v>254361</v>
          </cell>
          <cell r="G12">
            <v>254176</v>
          </cell>
          <cell r="H12">
            <v>227144</v>
          </cell>
          <cell r="I12">
            <v>27032</v>
          </cell>
          <cell r="J12">
            <v>185</v>
          </cell>
          <cell r="K12">
            <v>301546</v>
          </cell>
          <cell r="L12">
            <v>301325</v>
          </cell>
          <cell r="M12">
            <v>221</v>
          </cell>
          <cell r="N12">
            <v>178001</v>
          </cell>
          <cell r="O12">
            <v>177875</v>
          </cell>
          <cell r="P12">
            <v>126</v>
          </cell>
        </row>
        <row r="13">
          <cell r="C13" t="str">
            <v>電気・ガス・熱供給・水道業</v>
          </cell>
          <cell r="F13">
            <v>418616</v>
          </cell>
          <cell r="G13">
            <v>418616</v>
          </cell>
          <cell r="H13">
            <v>354427</v>
          </cell>
          <cell r="I13">
            <v>64189</v>
          </cell>
          <cell r="J13">
            <v>0</v>
          </cell>
          <cell r="K13">
            <v>445717</v>
          </cell>
          <cell r="L13">
            <v>445717</v>
          </cell>
          <cell r="M13">
            <v>0</v>
          </cell>
          <cell r="N13">
            <v>255203</v>
          </cell>
          <cell r="O13">
            <v>255203</v>
          </cell>
          <cell r="P13">
            <v>0</v>
          </cell>
        </row>
        <row r="14">
          <cell r="C14" t="str">
            <v>情報通信業</v>
          </cell>
          <cell r="F14">
            <v>391927</v>
          </cell>
          <cell r="G14">
            <v>391476</v>
          </cell>
          <cell r="H14">
            <v>353243</v>
          </cell>
          <cell r="I14">
            <v>38233</v>
          </cell>
          <cell r="J14">
            <v>451</v>
          </cell>
          <cell r="K14">
            <v>436498</v>
          </cell>
          <cell r="L14">
            <v>435876</v>
          </cell>
          <cell r="M14">
            <v>622</v>
          </cell>
          <cell r="N14">
            <v>296576</v>
          </cell>
          <cell r="O14">
            <v>296489</v>
          </cell>
          <cell r="P14">
            <v>87</v>
          </cell>
        </row>
        <row r="15">
          <cell r="C15" t="str">
            <v>運輸業，郵便業</v>
          </cell>
          <cell r="F15">
            <v>247612</v>
          </cell>
          <cell r="G15">
            <v>247375</v>
          </cell>
          <cell r="H15">
            <v>216209</v>
          </cell>
          <cell r="I15">
            <v>31166</v>
          </cell>
          <cell r="J15">
            <v>237</v>
          </cell>
          <cell r="K15">
            <v>261995</v>
          </cell>
          <cell r="L15">
            <v>261743</v>
          </cell>
          <cell r="M15">
            <v>252</v>
          </cell>
          <cell r="N15">
            <v>169245</v>
          </cell>
          <cell r="O15">
            <v>169092</v>
          </cell>
          <cell r="P15">
            <v>153</v>
          </cell>
        </row>
        <row r="16">
          <cell r="C16" t="str">
            <v>卸売業，小売業</v>
          </cell>
          <cell r="F16">
            <v>170202</v>
          </cell>
          <cell r="G16">
            <v>168268</v>
          </cell>
          <cell r="H16">
            <v>158416</v>
          </cell>
          <cell r="I16">
            <v>9852</v>
          </cell>
          <cell r="J16">
            <v>1934</v>
          </cell>
          <cell r="K16">
            <v>236640</v>
          </cell>
          <cell r="L16">
            <v>232073</v>
          </cell>
          <cell r="M16">
            <v>4567</v>
          </cell>
          <cell r="N16">
            <v>124082</v>
          </cell>
          <cell r="O16">
            <v>123976</v>
          </cell>
          <cell r="P16">
            <v>106</v>
          </cell>
        </row>
        <row r="17">
          <cell r="C17" t="str">
            <v>金融業，保険業</v>
          </cell>
          <cell r="F17">
            <v>331452</v>
          </cell>
          <cell r="G17">
            <v>331452</v>
          </cell>
          <cell r="H17">
            <v>328499</v>
          </cell>
          <cell r="I17">
            <v>2953</v>
          </cell>
          <cell r="J17">
            <v>0</v>
          </cell>
          <cell r="K17">
            <v>432125</v>
          </cell>
          <cell r="L17">
            <v>432125</v>
          </cell>
          <cell r="M17">
            <v>0</v>
          </cell>
          <cell r="N17">
            <v>251409</v>
          </cell>
          <cell r="O17">
            <v>251409</v>
          </cell>
          <cell r="P17">
            <v>0</v>
          </cell>
        </row>
        <row r="18">
          <cell r="C18" t="str">
            <v>不動産業，物品賃貸業</v>
          </cell>
          <cell r="F18">
            <v>258075</v>
          </cell>
          <cell r="G18">
            <v>258075</v>
          </cell>
          <cell r="H18">
            <v>253605</v>
          </cell>
          <cell r="I18">
            <v>4470</v>
          </cell>
          <cell r="J18">
            <v>0</v>
          </cell>
          <cell r="K18">
            <v>289567</v>
          </cell>
          <cell r="L18">
            <v>289567</v>
          </cell>
          <cell r="M18">
            <v>0</v>
          </cell>
          <cell r="N18">
            <v>201960</v>
          </cell>
          <cell r="O18">
            <v>201960</v>
          </cell>
          <cell r="P18">
            <v>0</v>
          </cell>
        </row>
        <row r="19">
          <cell r="C19" t="str">
            <v>学術研究，専門・技術サービス業</v>
          </cell>
          <cell r="F19">
            <v>364013</v>
          </cell>
          <cell r="G19">
            <v>363918</v>
          </cell>
          <cell r="H19">
            <v>341788</v>
          </cell>
          <cell r="I19">
            <v>22130</v>
          </cell>
          <cell r="J19">
            <v>95</v>
          </cell>
          <cell r="K19">
            <v>394989</v>
          </cell>
          <cell r="L19">
            <v>394891</v>
          </cell>
          <cell r="M19">
            <v>98</v>
          </cell>
          <cell r="N19">
            <v>242274</v>
          </cell>
          <cell r="O19">
            <v>242193</v>
          </cell>
          <cell r="P19">
            <v>81</v>
          </cell>
        </row>
        <row r="20">
          <cell r="C20" t="str">
            <v>宿泊業，飲食サービス業</v>
          </cell>
          <cell r="F20">
            <v>122526</v>
          </cell>
          <cell r="G20">
            <v>122495</v>
          </cell>
          <cell r="H20">
            <v>115417</v>
          </cell>
          <cell r="I20">
            <v>7078</v>
          </cell>
          <cell r="J20">
            <v>31</v>
          </cell>
          <cell r="K20">
            <v>153068</v>
          </cell>
          <cell r="L20">
            <v>152991</v>
          </cell>
          <cell r="M20">
            <v>77</v>
          </cell>
          <cell r="N20">
            <v>102342</v>
          </cell>
          <cell r="O20">
            <v>102342</v>
          </cell>
          <cell r="P20">
            <v>0</v>
          </cell>
        </row>
        <row r="21">
          <cell r="C21" t="str">
            <v>生活関連サービス業，娯楽業</v>
          </cell>
          <cell r="F21">
            <v>186875</v>
          </cell>
          <cell r="G21">
            <v>186875</v>
          </cell>
          <cell r="H21">
            <v>176261</v>
          </cell>
          <cell r="I21">
            <v>10614</v>
          </cell>
          <cell r="J21">
            <v>0</v>
          </cell>
          <cell r="K21">
            <v>200020</v>
          </cell>
          <cell r="L21">
            <v>200020</v>
          </cell>
          <cell r="M21">
            <v>0</v>
          </cell>
          <cell r="N21">
            <v>165327</v>
          </cell>
          <cell r="O21">
            <v>165327</v>
          </cell>
          <cell r="P21">
            <v>0</v>
          </cell>
        </row>
        <row r="22">
          <cell r="C22" t="str">
            <v>教育，学習支援業</v>
          </cell>
          <cell r="F22">
            <v>323830</v>
          </cell>
          <cell r="G22">
            <v>323830</v>
          </cell>
          <cell r="H22">
            <v>322078</v>
          </cell>
          <cell r="I22">
            <v>1752</v>
          </cell>
          <cell r="J22">
            <v>0</v>
          </cell>
          <cell r="K22">
            <v>363685</v>
          </cell>
          <cell r="L22">
            <v>363685</v>
          </cell>
          <cell r="M22">
            <v>0</v>
          </cell>
          <cell r="N22">
            <v>286890</v>
          </cell>
          <cell r="O22">
            <v>286890</v>
          </cell>
          <cell r="P22">
            <v>0</v>
          </cell>
        </row>
        <row r="23">
          <cell r="C23" t="str">
            <v>医療，福祉</v>
          </cell>
          <cell r="F23">
            <v>254000</v>
          </cell>
          <cell r="G23">
            <v>253854</v>
          </cell>
          <cell r="H23">
            <v>241644</v>
          </cell>
          <cell r="I23">
            <v>12210</v>
          </cell>
          <cell r="J23">
            <v>146</v>
          </cell>
          <cell r="K23">
            <v>332927</v>
          </cell>
          <cell r="L23">
            <v>332587</v>
          </cell>
          <cell r="M23">
            <v>340</v>
          </cell>
          <cell r="N23">
            <v>224214</v>
          </cell>
          <cell r="O23">
            <v>224141</v>
          </cell>
          <cell r="P23">
            <v>73</v>
          </cell>
        </row>
        <row r="24">
          <cell r="C24" t="str">
            <v>複合サービス事業</v>
          </cell>
          <cell r="F24">
            <v>264127</v>
          </cell>
          <cell r="G24">
            <v>258897</v>
          </cell>
          <cell r="H24">
            <v>251987</v>
          </cell>
          <cell r="I24">
            <v>6910</v>
          </cell>
          <cell r="J24">
            <v>5230</v>
          </cell>
          <cell r="K24">
            <v>310132</v>
          </cell>
          <cell r="L24">
            <v>304839</v>
          </cell>
          <cell r="M24">
            <v>5293</v>
          </cell>
          <cell r="N24">
            <v>192389</v>
          </cell>
          <cell r="O24">
            <v>187256</v>
          </cell>
          <cell r="P24">
            <v>5133</v>
          </cell>
        </row>
        <row r="25">
          <cell r="C25" t="str">
            <v>サービス業（他に分類されないもの）</v>
          </cell>
          <cell r="F25">
            <v>173010</v>
          </cell>
          <cell r="G25">
            <v>172774</v>
          </cell>
          <cell r="H25">
            <v>159016</v>
          </cell>
          <cell r="I25">
            <v>13758</v>
          </cell>
          <cell r="J25">
            <v>236</v>
          </cell>
          <cell r="K25">
            <v>199921</v>
          </cell>
          <cell r="L25">
            <v>199738</v>
          </cell>
          <cell r="M25">
            <v>183</v>
          </cell>
          <cell r="N25">
            <v>142266</v>
          </cell>
          <cell r="O25">
            <v>141968</v>
          </cell>
          <cell r="P25">
            <v>298</v>
          </cell>
        </row>
        <row r="26">
          <cell r="C26" t="str">
            <v>食料品・たばこ</v>
          </cell>
          <cell r="F26">
            <v>217577</v>
          </cell>
          <cell r="G26">
            <v>217311</v>
          </cell>
          <cell r="H26">
            <v>200796</v>
          </cell>
          <cell r="I26">
            <v>16515</v>
          </cell>
          <cell r="J26">
            <v>266</v>
          </cell>
          <cell r="K26">
            <v>272121</v>
          </cell>
          <cell r="L26">
            <v>271601</v>
          </cell>
          <cell r="M26">
            <v>520</v>
          </cell>
          <cell r="N26">
            <v>171377</v>
          </cell>
          <cell r="O26">
            <v>171326</v>
          </cell>
          <cell r="P26">
            <v>51</v>
          </cell>
        </row>
        <row r="27">
          <cell r="C27" t="str">
            <v>繊維工業</v>
          </cell>
          <cell r="F27">
            <v>234803</v>
          </cell>
          <cell r="G27">
            <v>234093</v>
          </cell>
          <cell r="H27">
            <v>208056</v>
          </cell>
          <cell r="I27">
            <v>26037</v>
          </cell>
          <cell r="J27">
            <v>710</v>
          </cell>
          <cell r="K27">
            <v>316876</v>
          </cell>
          <cell r="L27">
            <v>315942</v>
          </cell>
          <cell r="M27">
            <v>934</v>
          </cell>
          <cell r="N27">
            <v>174347</v>
          </cell>
          <cell r="O27">
            <v>173802</v>
          </cell>
          <cell r="P27">
            <v>545</v>
          </cell>
        </row>
        <row r="28">
          <cell r="C28" t="str">
            <v>木材・木製品</v>
          </cell>
          <cell r="F28">
            <v>217691</v>
          </cell>
          <cell r="G28">
            <v>217691</v>
          </cell>
          <cell r="H28">
            <v>196460</v>
          </cell>
          <cell r="I28">
            <v>21231</v>
          </cell>
          <cell r="J28">
            <v>0</v>
          </cell>
          <cell r="K28">
            <v>230604</v>
          </cell>
          <cell r="L28">
            <v>230604</v>
          </cell>
          <cell r="M28">
            <v>0</v>
          </cell>
          <cell r="N28">
            <v>167877</v>
          </cell>
          <cell r="O28">
            <v>167877</v>
          </cell>
          <cell r="P28">
            <v>0</v>
          </cell>
        </row>
        <row r="29">
          <cell r="C29" t="str">
            <v>家具・装備品</v>
          </cell>
          <cell r="F29" t="str">
            <v>#214965</v>
          </cell>
          <cell r="G29" t="str">
            <v>#214965</v>
          </cell>
          <cell r="H29" t="str">
            <v>#214965</v>
          </cell>
          <cell r="I29" t="str">
            <v>#0</v>
          </cell>
          <cell r="J29" t="str">
            <v>#0</v>
          </cell>
          <cell r="K29" t="str">
            <v>#239293</v>
          </cell>
          <cell r="L29" t="str">
            <v>#239293</v>
          </cell>
          <cell r="M29" t="str">
            <v>#0</v>
          </cell>
          <cell r="N29" t="str">
            <v>#158953</v>
          </cell>
          <cell r="O29" t="str">
            <v>#158953</v>
          </cell>
          <cell r="P29" t="str">
            <v>#0</v>
          </cell>
        </row>
        <row r="30">
          <cell r="C30" t="str">
            <v>パルプ・紙</v>
          </cell>
          <cell r="F30" t="str">
            <v>#292094</v>
          </cell>
          <cell r="G30" t="str">
            <v>#292094</v>
          </cell>
          <cell r="H30" t="str">
            <v>#272376</v>
          </cell>
          <cell r="I30" t="str">
            <v>#19718</v>
          </cell>
          <cell r="J30" t="str">
            <v>#0</v>
          </cell>
          <cell r="K30" t="str">
            <v>#322663</v>
          </cell>
          <cell r="L30" t="str">
            <v>#322663</v>
          </cell>
          <cell r="M30" t="str">
            <v>#0</v>
          </cell>
          <cell r="N30" t="str">
            <v>#199000</v>
          </cell>
          <cell r="O30" t="str">
            <v>#199000</v>
          </cell>
          <cell r="P30" t="str">
            <v>#0</v>
          </cell>
        </row>
        <row r="31">
          <cell r="C31" t="str">
            <v>印刷・同関連業</v>
          </cell>
          <cell r="F31">
            <v>234592</v>
          </cell>
          <cell r="G31">
            <v>234592</v>
          </cell>
          <cell r="H31">
            <v>200686</v>
          </cell>
          <cell r="I31">
            <v>33906</v>
          </cell>
          <cell r="J31">
            <v>0</v>
          </cell>
          <cell r="K31">
            <v>283061</v>
          </cell>
          <cell r="L31">
            <v>283061</v>
          </cell>
          <cell r="M31">
            <v>0</v>
          </cell>
          <cell r="N31">
            <v>113603</v>
          </cell>
          <cell r="O31">
            <v>113603</v>
          </cell>
          <cell r="P31">
            <v>0</v>
          </cell>
        </row>
        <row r="32">
          <cell r="C32" t="str">
            <v>化学、石油・石炭</v>
          </cell>
          <cell r="F32">
            <v>393786</v>
          </cell>
          <cell r="G32">
            <v>393786</v>
          </cell>
          <cell r="H32">
            <v>346150</v>
          </cell>
          <cell r="I32">
            <v>47636</v>
          </cell>
          <cell r="J32">
            <v>0</v>
          </cell>
          <cell r="K32">
            <v>405293</v>
          </cell>
          <cell r="L32">
            <v>405293</v>
          </cell>
          <cell r="M32">
            <v>0</v>
          </cell>
          <cell r="N32">
            <v>250198</v>
          </cell>
          <cell r="O32">
            <v>250198</v>
          </cell>
          <cell r="P32">
            <v>0</v>
          </cell>
        </row>
        <row r="33">
          <cell r="C33" t="str">
            <v>プラスチック製品</v>
          </cell>
          <cell r="F33">
            <v>236267</v>
          </cell>
          <cell r="G33">
            <v>236267</v>
          </cell>
          <cell r="H33">
            <v>212267</v>
          </cell>
          <cell r="I33">
            <v>24000</v>
          </cell>
          <cell r="J33">
            <v>0</v>
          </cell>
          <cell r="K33">
            <v>274057</v>
          </cell>
          <cell r="L33">
            <v>274057</v>
          </cell>
          <cell r="M33">
            <v>0</v>
          </cell>
          <cell r="N33">
            <v>140261</v>
          </cell>
          <cell r="O33">
            <v>140261</v>
          </cell>
          <cell r="P33">
            <v>0</v>
          </cell>
        </row>
        <row r="34">
          <cell r="C34" t="str">
            <v>ゴム製品</v>
          </cell>
          <cell r="F34">
            <v>335220</v>
          </cell>
          <cell r="G34">
            <v>335220</v>
          </cell>
          <cell r="H34">
            <v>263654</v>
          </cell>
          <cell r="I34">
            <v>71566</v>
          </cell>
          <cell r="J34">
            <v>0</v>
          </cell>
          <cell r="K34">
            <v>356431</v>
          </cell>
          <cell r="L34">
            <v>356431</v>
          </cell>
          <cell r="M34">
            <v>0</v>
          </cell>
          <cell r="N34">
            <v>198771</v>
          </cell>
          <cell r="O34">
            <v>198771</v>
          </cell>
          <cell r="P34">
            <v>0</v>
          </cell>
        </row>
        <row r="35">
          <cell r="C35" t="str">
            <v>窯業・土石製品</v>
          </cell>
          <cell r="F35">
            <v>264301</v>
          </cell>
          <cell r="G35">
            <v>264301</v>
          </cell>
          <cell r="H35">
            <v>248966</v>
          </cell>
          <cell r="I35">
            <v>15335</v>
          </cell>
          <cell r="J35">
            <v>0</v>
          </cell>
          <cell r="K35">
            <v>286669</v>
          </cell>
          <cell r="L35">
            <v>286669</v>
          </cell>
          <cell r="M35">
            <v>0</v>
          </cell>
          <cell r="N35">
            <v>187361</v>
          </cell>
          <cell r="O35">
            <v>187361</v>
          </cell>
          <cell r="P35">
            <v>0</v>
          </cell>
        </row>
        <row r="36">
          <cell r="C36" t="str">
            <v>鉄鋼業</v>
          </cell>
          <cell r="F36" t="str">
            <v>#348594</v>
          </cell>
          <cell r="G36" t="str">
            <v>#348242</v>
          </cell>
          <cell r="H36" t="str">
            <v>#283955</v>
          </cell>
          <cell r="I36" t="str">
            <v>#64287</v>
          </cell>
          <cell r="J36" t="str">
            <v>#352</v>
          </cell>
          <cell r="K36" t="str">
            <v>#356017</v>
          </cell>
          <cell r="L36" t="str">
            <v>#355640</v>
          </cell>
          <cell r="M36" t="str">
            <v>#377</v>
          </cell>
          <cell r="N36" t="str">
            <v>#242813</v>
          </cell>
          <cell r="O36" t="str">
            <v>#242813</v>
          </cell>
          <cell r="P36" t="str">
            <v>#0</v>
          </cell>
        </row>
        <row r="37">
          <cell r="C37" t="str">
            <v>非鉄金属製造業</v>
          </cell>
          <cell r="F37" t="str">
            <v>#231934</v>
          </cell>
          <cell r="G37" t="str">
            <v>#231934</v>
          </cell>
          <cell r="H37" t="str">
            <v>#226085</v>
          </cell>
          <cell r="I37" t="str">
            <v>#5849</v>
          </cell>
          <cell r="J37" t="str">
            <v>#0</v>
          </cell>
          <cell r="K37" t="str">
            <v>#261618</v>
          </cell>
          <cell r="L37" t="str">
            <v>#261618</v>
          </cell>
          <cell r="M37" t="str">
            <v>#0</v>
          </cell>
          <cell r="N37" t="str">
            <v>#202250</v>
          </cell>
          <cell r="O37" t="str">
            <v>#202250</v>
          </cell>
          <cell r="P37" t="str">
            <v>#0</v>
          </cell>
        </row>
        <row r="38">
          <cell r="C38" t="str">
            <v>金属製品製造業</v>
          </cell>
          <cell r="F38">
            <v>237899</v>
          </cell>
          <cell r="G38">
            <v>237899</v>
          </cell>
          <cell r="H38">
            <v>221613</v>
          </cell>
          <cell r="I38">
            <v>16286</v>
          </cell>
          <cell r="J38">
            <v>0</v>
          </cell>
          <cell r="K38">
            <v>253760</v>
          </cell>
          <cell r="L38">
            <v>253760</v>
          </cell>
          <cell r="M38">
            <v>0</v>
          </cell>
          <cell r="N38">
            <v>186771</v>
          </cell>
          <cell r="O38">
            <v>186771</v>
          </cell>
          <cell r="P38">
            <v>0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241673</v>
          </cell>
          <cell r="G41">
            <v>241673</v>
          </cell>
          <cell r="H41">
            <v>220945</v>
          </cell>
          <cell r="I41">
            <v>20728</v>
          </cell>
          <cell r="J41">
            <v>0</v>
          </cell>
          <cell r="K41">
            <v>305936</v>
          </cell>
          <cell r="L41">
            <v>305936</v>
          </cell>
          <cell r="M41">
            <v>0</v>
          </cell>
          <cell r="N41">
            <v>180435</v>
          </cell>
          <cell r="O41">
            <v>180435</v>
          </cell>
          <cell r="P41">
            <v>0</v>
          </cell>
        </row>
        <row r="42">
          <cell r="C42" t="str">
            <v>電子・デバイス</v>
          </cell>
          <cell r="F42">
            <v>227012</v>
          </cell>
          <cell r="G42">
            <v>226914</v>
          </cell>
          <cell r="H42">
            <v>201158</v>
          </cell>
          <cell r="I42">
            <v>25756</v>
          </cell>
          <cell r="J42">
            <v>98</v>
          </cell>
          <cell r="K42">
            <v>250199</v>
          </cell>
          <cell r="L42">
            <v>250090</v>
          </cell>
          <cell r="M42">
            <v>109</v>
          </cell>
          <cell r="N42">
            <v>182732</v>
          </cell>
          <cell r="O42">
            <v>182655</v>
          </cell>
          <cell r="P42">
            <v>77</v>
          </cell>
        </row>
        <row r="43">
          <cell r="C43" t="str">
            <v>電気機械器具</v>
          </cell>
          <cell r="F43">
            <v>256571</v>
          </cell>
          <cell r="G43">
            <v>256571</v>
          </cell>
          <cell r="H43">
            <v>246974</v>
          </cell>
          <cell r="I43">
            <v>9597</v>
          </cell>
          <cell r="J43">
            <v>0</v>
          </cell>
          <cell r="K43">
            <v>299631</v>
          </cell>
          <cell r="L43">
            <v>299631</v>
          </cell>
          <cell r="M43">
            <v>0</v>
          </cell>
          <cell r="N43">
            <v>169290</v>
          </cell>
          <cell r="O43">
            <v>169290</v>
          </cell>
          <cell r="P43">
            <v>0</v>
          </cell>
        </row>
        <row r="44">
          <cell r="C44" t="str">
            <v>情報通信機械器具</v>
          </cell>
          <cell r="F44" t="str">
            <v>#222374</v>
          </cell>
          <cell r="G44" t="str">
            <v>#219721</v>
          </cell>
          <cell r="H44" t="str">
            <v>#199426</v>
          </cell>
          <cell r="I44" t="str">
            <v>#20295</v>
          </cell>
          <cell r="J44" t="str">
            <v>#2653</v>
          </cell>
          <cell r="K44" t="str">
            <v>#233805</v>
          </cell>
          <cell r="L44" t="str">
            <v>#230000</v>
          </cell>
          <cell r="M44" t="str">
            <v>#3805</v>
          </cell>
          <cell r="N44" t="str">
            <v>#209492</v>
          </cell>
          <cell r="O44" t="str">
            <v>#208136</v>
          </cell>
          <cell r="P44" t="str">
            <v>#1356</v>
          </cell>
        </row>
        <row r="45">
          <cell r="C45" t="str">
            <v>輸送用機械器具</v>
          </cell>
          <cell r="F45">
            <v>333098</v>
          </cell>
          <cell r="G45">
            <v>332856</v>
          </cell>
          <cell r="H45">
            <v>281244</v>
          </cell>
          <cell r="I45">
            <v>51612</v>
          </cell>
          <cell r="J45">
            <v>242</v>
          </cell>
          <cell r="K45">
            <v>345100</v>
          </cell>
          <cell r="L45">
            <v>344937</v>
          </cell>
          <cell r="M45">
            <v>163</v>
          </cell>
          <cell r="N45">
            <v>281726</v>
          </cell>
          <cell r="O45">
            <v>281146</v>
          </cell>
          <cell r="P45">
            <v>580</v>
          </cell>
        </row>
        <row r="46">
          <cell r="C46" t="str">
            <v>その他の製造業</v>
          </cell>
          <cell r="F46">
            <v>333182</v>
          </cell>
          <cell r="G46">
            <v>333182</v>
          </cell>
          <cell r="H46">
            <v>291522</v>
          </cell>
          <cell r="I46">
            <v>41660</v>
          </cell>
          <cell r="J46">
            <v>0</v>
          </cell>
          <cell r="K46">
            <v>378770</v>
          </cell>
          <cell r="L46">
            <v>378770</v>
          </cell>
          <cell r="M46">
            <v>0</v>
          </cell>
          <cell r="N46">
            <v>169651</v>
          </cell>
          <cell r="O46">
            <v>169651</v>
          </cell>
          <cell r="P46">
            <v>0</v>
          </cell>
        </row>
        <row r="47">
          <cell r="C47" t="str">
            <v>Ｅ一括分１</v>
          </cell>
          <cell r="F47">
            <v>226646</v>
          </cell>
          <cell r="G47">
            <v>226646</v>
          </cell>
          <cell r="H47">
            <v>206050</v>
          </cell>
          <cell r="I47">
            <v>20596</v>
          </cell>
          <cell r="J47">
            <v>0</v>
          </cell>
          <cell r="K47">
            <v>253407</v>
          </cell>
          <cell r="L47">
            <v>253407</v>
          </cell>
          <cell r="M47">
            <v>0</v>
          </cell>
          <cell r="N47">
            <v>185709</v>
          </cell>
          <cell r="O47">
            <v>185709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285232</v>
          </cell>
          <cell r="G50">
            <v>276594</v>
          </cell>
          <cell r="H50">
            <v>259037</v>
          </cell>
          <cell r="I50">
            <v>17557</v>
          </cell>
          <cell r="J50">
            <v>8638</v>
          </cell>
          <cell r="K50">
            <v>321815</v>
          </cell>
          <cell r="L50">
            <v>309333</v>
          </cell>
          <cell r="M50">
            <v>12482</v>
          </cell>
          <cell r="N50">
            <v>210651</v>
          </cell>
          <cell r="O50">
            <v>209850</v>
          </cell>
          <cell r="P50">
            <v>801</v>
          </cell>
        </row>
        <row r="51">
          <cell r="C51" t="str">
            <v>小売業</v>
          </cell>
          <cell r="F51">
            <v>137101</v>
          </cell>
          <cell r="G51">
            <v>137097</v>
          </cell>
          <cell r="H51">
            <v>129462</v>
          </cell>
          <cell r="I51">
            <v>7635</v>
          </cell>
          <cell r="J51">
            <v>4</v>
          </cell>
          <cell r="K51">
            <v>187496</v>
          </cell>
          <cell r="L51">
            <v>187496</v>
          </cell>
          <cell r="M51">
            <v>0</v>
          </cell>
          <cell r="N51">
            <v>111762</v>
          </cell>
          <cell r="O51">
            <v>111755</v>
          </cell>
          <cell r="P51">
            <v>7</v>
          </cell>
        </row>
        <row r="52">
          <cell r="C52" t="str">
            <v>宿泊業</v>
          </cell>
          <cell r="F52">
            <v>161236</v>
          </cell>
          <cell r="G52">
            <v>161167</v>
          </cell>
          <cell r="H52">
            <v>151578</v>
          </cell>
          <cell r="I52">
            <v>9589</v>
          </cell>
          <cell r="J52">
            <v>69</v>
          </cell>
          <cell r="K52">
            <v>195408</v>
          </cell>
          <cell r="L52">
            <v>195259</v>
          </cell>
          <cell r="M52">
            <v>149</v>
          </cell>
          <cell r="N52">
            <v>132087</v>
          </cell>
          <cell r="O52">
            <v>132087</v>
          </cell>
          <cell r="P52">
            <v>0</v>
          </cell>
        </row>
        <row r="53">
          <cell r="C53" t="str">
            <v>Ｍ一括分</v>
          </cell>
          <cell r="F53">
            <v>91409</v>
          </cell>
          <cell r="G53">
            <v>91409</v>
          </cell>
          <cell r="H53">
            <v>86349</v>
          </cell>
          <cell r="I53">
            <v>5060</v>
          </cell>
          <cell r="J53">
            <v>0</v>
          </cell>
          <cell r="K53">
            <v>108008</v>
          </cell>
          <cell r="L53">
            <v>108008</v>
          </cell>
          <cell r="M53">
            <v>0</v>
          </cell>
          <cell r="N53">
            <v>82560</v>
          </cell>
          <cell r="O53">
            <v>82560</v>
          </cell>
          <cell r="P53">
            <v>0</v>
          </cell>
        </row>
        <row r="54">
          <cell r="C54" t="str">
            <v>医療業</v>
          </cell>
          <cell r="F54">
            <v>273441</v>
          </cell>
          <cell r="G54">
            <v>273405</v>
          </cell>
          <cell r="H54">
            <v>256242</v>
          </cell>
          <cell r="I54">
            <v>17163</v>
          </cell>
          <cell r="J54">
            <v>36</v>
          </cell>
          <cell r="K54">
            <v>391098</v>
          </cell>
          <cell r="L54">
            <v>391098</v>
          </cell>
          <cell r="M54">
            <v>0</v>
          </cell>
          <cell r="N54">
            <v>231974</v>
          </cell>
          <cell r="O54">
            <v>231925</v>
          </cell>
          <cell r="P54">
            <v>49</v>
          </cell>
        </row>
        <row r="55">
          <cell r="C55" t="str">
            <v>Ｐ一括分</v>
          </cell>
          <cell r="F55">
            <v>228056</v>
          </cell>
          <cell r="G55">
            <v>227763</v>
          </cell>
          <cell r="H55">
            <v>222163</v>
          </cell>
          <cell r="I55">
            <v>5600</v>
          </cell>
          <cell r="J55">
            <v>293</v>
          </cell>
          <cell r="K55">
            <v>263613</v>
          </cell>
          <cell r="L55">
            <v>262868</v>
          </cell>
          <cell r="M55">
            <v>745</v>
          </cell>
          <cell r="N55">
            <v>213401</v>
          </cell>
          <cell r="O55">
            <v>213294</v>
          </cell>
          <cell r="P55">
            <v>107</v>
          </cell>
        </row>
        <row r="56">
          <cell r="C56" t="str">
            <v>職業紹介・派遣業</v>
          </cell>
          <cell r="F56">
            <v>178483</v>
          </cell>
          <cell r="G56">
            <v>178145</v>
          </cell>
          <cell r="H56">
            <v>163675</v>
          </cell>
          <cell r="I56">
            <v>14470</v>
          </cell>
          <cell r="J56">
            <v>338</v>
          </cell>
          <cell r="K56">
            <v>206268</v>
          </cell>
          <cell r="L56">
            <v>205968</v>
          </cell>
          <cell r="M56">
            <v>300</v>
          </cell>
          <cell r="N56">
            <v>158515</v>
          </cell>
          <cell r="O56">
            <v>158149</v>
          </cell>
          <cell r="P56">
            <v>366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171528</v>
          </cell>
          <cell r="G58">
            <v>171319</v>
          </cell>
          <cell r="H58">
            <v>157753</v>
          </cell>
          <cell r="I58">
            <v>13566</v>
          </cell>
          <cell r="J58">
            <v>209</v>
          </cell>
          <cell r="K58">
            <v>198647</v>
          </cell>
          <cell r="L58">
            <v>198488</v>
          </cell>
          <cell r="M58">
            <v>159</v>
          </cell>
          <cell r="N58">
            <v>136385</v>
          </cell>
          <cell r="O58">
            <v>136112</v>
          </cell>
          <cell r="P58">
            <v>273</v>
          </cell>
        </row>
        <row r="59">
          <cell r="C59" t="str">
            <v>特掲産業１</v>
          </cell>
          <cell r="F59" t="str">
            <v>#156545</v>
          </cell>
          <cell r="G59" t="str">
            <v>#156545</v>
          </cell>
          <cell r="H59" t="str">
            <v>#150805</v>
          </cell>
          <cell r="I59" t="str">
            <v>#5740</v>
          </cell>
          <cell r="J59" t="str">
            <v>#0</v>
          </cell>
          <cell r="K59" t="str">
            <v>#168284</v>
          </cell>
          <cell r="L59" t="str">
            <v>#168284</v>
          </cell>
          <cell r="M59" t="str">
            <v>#0</v>
          </cell>
          <cell r="N59" t="str">
            <v>#131051</v>
          </cell>
          <cell r="O59" t="str">
            <v>#131051</v>
          </cell>
          <cell r="P59" t="str">
            <v>#0</v>
          </cell>
        </row>
        <row r="60">
          <cell r="C60" t="str">
            <v>特掲産業２</v>
          </cell>
          <cell r="F60" t="str">
            <v>#223612</v>
          </cell>
          <cell r="G60" t="str">
            <v>#223612</v>
          </cell>
          <cell r="H60" t="str">
            <v>#211271</v>
          </cell>
          <cell r="I60" t="str">
            <v>#12341</v>
          </cell>
          <cell r="J60" t="str">
            <v>#0</v>
          </cell>
          <cell r="K60" t="str">
            <v>#254592</v>
          </cell>
          <cell r="L60" t="str">
            <v>#254592</v>
          </cell>
          <cell r="M60" t="str">
            <v>#0</v>
          </cell>
          <cell r="N60" t="str">
            <v>#181444</v>
          </cell>
          <cell r="O60" t="str">
            <v>#181444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224205</v>
          </cell>
          <cell r="G77">
            <v>223328</v>
          </cell>
          <cell r="H77">
            <v>210543</v>
          </cell>
          <cell r="I77">
            <v>12785</v>
          </cell>
          <cell r="J77">
            <v>877</v>
          </cell>
          <cell r="K77">
            <v>273663</v>
          </cell>
          <cell r="L77">
            <v>272758</v>
          </cell>
          <cell r="M77">
            <v>905</v>
          </cell>
          <cell r="N77">
            <v>176303</v>
          </cell>
          <cell r="O77">
            <v>175453</v>
          </cell>
          <cell r="P77">
            <v>850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285042</v>
          </cell>
          <cell r="G79">
            <v>284870</v>
          </cell>
          <cell r="H79">
            <v>275104</v>
          </cell>
          <cell r="I79">
            <v>9766</v>
          </cell>
          <cell r="J79">
            <v>172</v>
          </cell>
          <cell r="K79">
            <v>297101</v>
          </cell>
          <cell r="L79">
            <v>296900</v>
          </cell>
          <cell r="M79">
            <v>201</v>
          </cell>
          <cell r="N79">
            <v>213591</v>
          </cell>
          <cell r="O79">
            <v>213591</v>
          </cell>
          <cell r="P79">
            <v>0</v>
          </cell>
        </row>
        <row r="80">
          <cell r="C80" t="str">
            <v>製造業</v>
          </cell>
          <cell r="F80">
            <v>240277</v>
          </cell>
          <cell r="G80">
            <v>240138</v>
          </cell>
          <cell r="H80">
            <v>216714</v>
          </cell>
          <cell r="I80">
            <v>23424</v>
          </cell>
          <cell r="J80">
            <v>139</v>
          </cell>
          <cell r="K80">
            <v>295032</v>
          </cell>
          <cell r="L80">
            <v>294855</v>
          </cell>
          <cell r="M80">
            <v>177</v>
          </cell>
          <cell r="N80">
            <v>165328</v>
          </cell>
          <cell r="O80">
            <v>165242</v>
          </cell>
          <cell r="P80">
            <v>86</v>
          </cell>
        </row>
        <row r="81">
          <cell r="C81" t="str">
            <v>電気・ガス・熱供給・水道業</v>
          </cell>
          <cell r="F81">
            <v>418616</v>
          </cell>
          <cell r="G81">
            <v>418616</v>
          </cell>
          <cell r="H81">
            <v>354427</v>
          </cell>
          <cell r="I81">
            <v>64189</v>
          </cell>
          <cell r="J81">
            <v>0</v>
          </cell>
          <cell r="K81">
            <v>445717</v>
          </cell>
          <cell r="L81">
            <v>445717</v>
          </cell>
          <cell r="M81">
            <v>0</v>
          </cell>
          <cell r="N81">
            <v>255203</v>
          </cell>
          <cell r="O81">
            <v>255203</v>
          </cell>
          <cell r="P81">
            <v>0</v>
          </cell>
        </row>
        <row r="82">
          <cell r="C82" t="str">
            <v>情報通信業</v>
          </cell>
          <cell r="F82">
            <v>357575</v>
          </cell>
          <cell r="G82">
            <v>357226</v>
          </cell>
          <cell r="H82">
            <v>325498</v>
          </cell>
          <cell r="I82">
            <v>31728</v>
          </cell>
          <cell r="J82">
            <v>349</v>
          </cell>
          <cell r="K82">
            <v>399877</v>
          </cell>
          <cell r="L82">
            <v>399393</v>
          </cell>
          <cell r="M82">
            <v>484</v>
          </cell>
          <cell r="N82">
            <v>268837</v>
          </cell>
          <cell r="O82">
            <v>268770</v>
          </cell>
          <cell r="P82">
            <v>67</v>
          </cell>
        </row>
        <row r="83">
          <cell r="C83" t="str">
            <v>運輸業，郵便業</v>
          </cell>
          <cell r="F83">
            <v>265378</v>
          </cell>
          <cell r="G83">
            <v>265231</v>
          </cell>
          <cell r="H83">
            <v>222077</v>
          </cell>
          <cell r="I83">
            <v>43154</v>
          </cell>
          <cell r="J83">
            <v>147</v>
          </cell>
          <cell r="K83">
            <v>277715</v>
          </cell>
          <cell r="L83">
            <v>277566</v>
          </cell>
          <cell r="M83">
            <v>149</v>
          </cell>
          <cell r="N83">
            <v>170657</v>
          </cell>
          <cell r="O83">
            <v>170530</v>
          </cell>
          <cell r="P83">
            <v>127</v>
          </cell>
        </row>
        <row r="84">
          <cell r="C84" t="str">
            <v>卸売業，小売業</v>
          </cell>
          <cell r="F84">
            <v>186310</v>
          </cell>
          <cell r="G84">
            <v>185266</v>
          </cell>
          <cell r="H84">
            <v>174649</v>
          </cell>
          <cell r="I84">
            <v>10617</v>
          </cell>
          <cell r="J84">
            <v>1044</v>
          </cell>
          <cell r="K84">
            <v>239197</v>
          </cell>
          <cell r="L84">
            <v>237292</v>
          </cell>
          <cell r="M84">
            <v>1905</v>
          </cell>
          <cell r="N84">
            <v>131320</v>
          </cell>
          <cell r="O84">
            <v>131171</v>
          </cell>
          <cell r="P84">
            <v>149</v>
          </cell>
        </row>
        <row r="85">
          <cell r="C85" t="str">
            <v>金融業，保険業</v>
          </cell>
          <cell r="F85">
            <v>314996</v>
          </cell>
          <cell r="G85">
            <v>310791</v>
          </cell>
          <cell r="H85">
            <v>300985</v>
          </cell>
          <cell r="I85">
            <v>9806</v>
          </cell>
          <cell r="J85">
            <v>4205</v>
          </cell>
          <cell r="K85">
            <v>416884</v>
          </cell>
          <cell r="L85">
            <v>409087</v>
          </cell>
          <cell r="M85">
            <v>7797</v>
          </cell>
          <cell r="N85">
            <v>224957</v>
          </cell>
          <cell r="O85">
            <v>223926</v>
          </cell>
          <cell r="P85">
            <v>1031</v>
          </cell>
        </row>
        <row r="86">
          <cell r="C86" t="str">
            <v>不動産業，物品賃貸業</v>
          </cell>
          <cell r="F86">
            <v>186756</v>
          </cell>
          <cell r="G86">
            <v>175416</v>
          </cell>
          <cell r="H86">
            <v>173015</v>
          </cell>
          <cell r="I86">
            <v>2401</v>
          </cell>
          <cell r="J86">
            <v>11340</v>
          </cell>
          <cell r="K86">
            <v>205060</v>
          </cell>
          <cell r="L86">
            <v>199126</v>
          </cell>
          <cell r="M86">
            <v>5934</v>
          </cell>
          <cell r="N86">
            <v>160136</v>
          </cell>
          <cell r="O86">
            <v>140935</v>
          </cell>
          <cell r="P86">
            <v>19201</v>
          </cell>
        </row>
        <row r="87">
          <cell r="C87" t="str">
            <v>学術研究，専門・技術サービス業</v>
          </cell>
          <cell r="F87">
            <v>288718</v>
          </cell>
          <cell r="G87">
            <v>287387</v>
          </cell>
          <cell r="H87">
            <v>273302</v>
          </cell>
          <cell r="I87">
            <v>14085</v>
          </cell>
          <cell r="J87">
            <v>1331</v>
          </cell>
          <cell r="K87">
            <v>324369</v>
          </cell>
          <cell r="L87">
            <v>323744</v>
          </cell>
          <cell r="M87">
            <v>625</v>
          </cell>
          <cell r="N87">
            <v>231186</v>
          </cell>
          <cell r="O87">
            <v>228715</v>
          </cell>
          <cell r="P87">
            <v>2471</v>
          </cell>
        </row>
        <row r="88">
          <cell r="C88" t="str">
            <v>宿泊業，飲食サービス業</v>
          </cell>
          <cell r="F88">
            <v>92706</v>
          </cell>
          <cell r="G88">
            <v>92696</v>
          </cell>
          <cell r="H88">
            <v>87745</v>
          </cell>
          <cell r="I88">
            <v>4951</v>
          </cell>
          <cell r="J88">
            <v>10</v>
          </cell>
          <cell r="K88">
            <v>125591</v>
          </cell>
          <cell r="L88">
            <v>125564</v>
          </cell>
          <cell r="M88">
            <v>27</v>
          </cell>
          <cell r="N88">
            <v>74342</v>
          </cell>
          <cell r="O88">
            <v>74342</v>
          </cell>
          <cell r="P88">
            <v>0</v>
          </cell>
        </row>
        <row r="89">
          <cell r="C89" t="str">
            <v>生活関連サービス業，娯楽業</v>
          </cell>
          <cell r="F89">
            <v>185453</v>
          </cell>
          <cell r="G89">
            <v>185453</v>
          </cell>
          <cell r="H89">
            <v>180359</v>
          </cell>
          <cell r="I89">
            <v>5094</v>
          </cell>
          <cell r="J89">
            <v>0</v>
          </cell>
          <cell r="K89">
            <v>197608</v>
          </cell>
          <cell r="L89">
            <v>197608</v>
          </cell>
          <cell r="M89">
            <v>0</v>
          </cell>
          <cell r="N89">
            <v>166285</v>
          </cell>
          <cell r="O89">
            <v>166285</v>
          </cell>
          <cell r="P89">
            <v>0</v>
          </cell>
        </row>
        <row r="90">
          <cell r="C90" t="str">
            <v>教育，学習支援業</v>
          </cell>
          <cell r="F90">
            <v>288837</v>
          </cell>
          <cell r="G90">
            <v>288837</v>
          </cell>
          <cell r="H90">
            <v>287441</v>
          </cell>
          <cell r="I90">
            <v>1396</v>
          </cell>
          <cell r="J90">
            <v>0</v>
          </cell>
          <cell r="K90">
            <v>338016</v>
          </cell>
          <cell r="L90">
            <v>338016</v>
          </cell>
          <cell r="M90">
            <v>0</v>
          </cell>
          <cell r="N90">
            <v>251213</v>
          </cell>
          <cell r="O90">
            <v>251213</v>
          </cell>
          <cell r="P90">
            <v>0</v>
          </cell>
        </row>
        <row r="91">
          <cell r="C91" t="str">
            <v>医療，福祉</v>
          </cell>
          <cell r="F91">
            <v>234501</v>
          </cell>
          <cell r="G91">
            <v>233259</v>
          </cell>
          <cell r="H91">
            <v>223958</v>
          </cell>
          <cell r="I91">
            <v>9301</v>
          </cell>
          <cell r="J91">
            <v>1242</v>
          </cell>
          <cell r="K91">
            <v>305584</v>
          </cell>
          <cell r="L91">
            <v>305260</v>
          </cell>
          <cell r="M91">
            <v>324</v>
          </cell>
          <cell r="N91">
            <v>210951</v>
          </cell>
          <cell r="O91">
            <v>209405</v>
          </cell>
          <cell r="P91">
            <v>1546</v>
          </cell>
        </row>
        <row r="92">
          <cell r="C92" t="str">
            <v>複合サービス事業</v>
          </cell>
          <cell r="F92">
            <v>272071</v>
          </cell>
          <cell r="G92">
            <v>263705</v>
          </cell>
          <cell r="H92">
            <v>257092</v>
          </cell>
          <cell r="I92">
            <v>6613</v>
          </cell>
          <cell r="J92">
            <v>8366</v>
          </cell>
          <cell r="K92">
            <v>308954</v>
          </cell>
          <cell r="L92">
            <v>300230</v>
          </cell>
          <cell r="M92">
            <v>8724</v>
          </cell>
          <cell r="N92">
            <v>206189</v>
          </cell>
          <cell r="O92">
            <v>198462</v>
          </cell>
          <cell r="P92">
            <v>7727</v>
          </cell>
        </row>
        <row r="93">
          <cell r="C93" t="str">
            <v>サービス業（他に分類されないもの）</v>
          </cell>
          <cell r="F93">
            <v>188067</v>
          </cell>
          <cell r="G93">
            <v>187842</v>
          </cell>
          <cell r="H93">
            <v>176115</v>
          </cell>
          <cell r="I93">
            <v>11727</v>
          </cell>
          <cell r="J93">
            <v>225</v>
          </cell>
          <cell r="K93">
            <v>217969</v>
          </cell>
          <cell r="L93">
            <v>217844</v>
          </cell>
          <cell r="M93">
            <v>125</v>
          </cell>
          <cell r="N93">
            <v>151710</v>
          </cell>
          <cell r="O93">
            <v>151363</v>
          </cell>
          <cell r="P93">
            <v>347</v>
          </cell>
        </row>
        <row r="94">
          <cell r="C94" t="str">
            <v>食料品・たばこ</v>
          </cell>
          <cell r="F94">
            <v>190549</v>
          </cell>
          <cell r="G94">
            <v>190371</v>
          </cell>
          <cell r="H94">
            <v>176704</v>
          </cell>
          <cell r="I94">
            <v>13667</v>
          </cell>
          <cell r="J94">
            <v>178</v>
          </cell>
          <cell r="K94">
            <v>253690</v>
          </cell>
          <cell r="L94">
            <v>253287</v>
          </cell>
          <cell r="M94">
            <v>403</v>
          </cell>
          <cell r="N94">
            <v>149326</v>
          </cell>
          <cell r="O94">
            <v>149295</v>
          </cell>
          <cell r="P94">
            <v>31</v>
          </cell>
        </row>
        <row r="95">
          <cell r="C95" t="str">
            <v>繊維工業</v>
          </cell>
          <cell r="F95">
            <v>220291</v>
          </cell>
          <cell r="G95">
            <v>219696</v>
          </cell>
          <cell r="H95">
            <v>196767</v>
          </cell>
          <cell r="I95">
            <v>22929</v>
          </cell>
          <cell r="J95">
            <v>595</v>
          </cell>
          <cell r="K95">
            <v>314224</v>
          </cell>
          <cell r="L95">
            <v>313303</v>
          </cell>
          <cell r="M95">
            <v>921</v>
          </cell>
          <cell r="N95">
            <v>167368</v>
          </cell>
          <cell r="O95">
            <v>166957</v>
          </cell>
          <cell r="P95">
            <v>411</v>
          </cell>
        </row>
        <row r="96">
          <cell r="C96" t="str">
            <v>木材・木製品</v>
          </cell>
          <cell r="F96">
            <v>218852</v>
          </cell>
          <cell r="G96">
            <v>218852</v>
          </cell>
          <cell r="H96">
            <v>207681</v>
          </cell>
          <cell r="I96">
            <v>11171</v>
          </cell>
          <cell r="J96">
            <v>0</v>
          </cell>
          <cell r="K96">
            <v>229159</v>
          </cell>
          <cell r="L96">
            <v>229159</v>
          </cell>
          <cell r="M96">
            <v>0</v>
          </cell>
          <cell r="N96">
            <v>190595</v>
          </cell>
          <cell r="O96">
            <v>190595</v>
          </cell>
          <cell r="P96">
            <v>0</v>
          </cell>
        </row>
        <row r="97">
          <cell r="C97" t="str">
            <v>家具・装備品</v>
          </cell>
          <cell r="F97" t="str">
            <v>#214965</v>
          </cell>
          <cell r="G97" t="str">
            <v>#214965</v>
          </cell>
          <cell r="H97" t="str">
            <v>#214965</v>
          </cell>
          <cell r="I97" t="str">
            <v>#0</v>
          </cell>
          <cell r="J97" t="str">
            <v>#0</v>
          </cell>
          <cell r="K97" t="str">
            <v>#239293</v>
          </cell>
          <cell r="L97" t="str">
            <v>#239293</v>
          </cell>
          <cell r="M97" t="str">
            <v>#0</v>
          </cell>
          <cell r="N97" t="str">
            <v>#158953</v>
          </cell>
          <cell r="O97" t="str">
            <v>#158953</v>
          </cell>
          <cell r="P97" t="str">
            <v>#0</v>
          </cell>
        </row>
        <row r="98">
          <cell r="C98" t="str">
            <v>パルプ・紙</v>
          </cell>
          <cell r="F98">
            <v>270156</v>
          </cell>
          <cell r="G98">
            <v>270156</v>
          </cell>
          <cell r="H98">
            <v>253632</v>
          </cell>
          <cell r="I98">
            <v>16524</v>
          </cell>
          <cell r="J98">
            <v>0</v>
          </cell>
          <cell r="K98">
            <v>294315</v>
          </cell>
          <cell r="L98">
            <v>294315</v>
          </cell>
          <cell r="M98">
            <v>0</v>
          </cell>
          <cell r="N98">
            <v>189235</v>
          </cell>
          <cell r="O98">
            <v>189235</v>
          </cell>
          <cell r="P98">
            <v>0</v>
          </cell>
        </row>
        <row r="99">
          <cell r="C99" t="str">
            <v>印刷・同関連業</v>
          </cell>
          <cell r="F99">
            <v>234257</v>
          </cell>
          <cell r="G99">
            <v>234257</v>
          </cell>
          <cell r="H99">
            <v>215271</v>
          </cell>
          <cell r="I99">
            <v>18986</v>
          </cell>
          <cell r="J99">
            <v>0</v>
          </cell>
          <cell r="K99">
            <v>276000</v>
          </cell>
          <cell r="L99">
            <v>276000</v>
          </cell>
          <cell r="M99">
            <v>0</v>
          </cell>
          <cell r="N99">
            <v>140968</v>
          </cell>
          <cell r="O99">
            <v>140968</v>
          </cell>
          <cell r="P99">
            <v>0</v>
          </cell>
        </row>
        <row r="100">
          <cell r="C100" t="str">
            <v>化学、石油・石炭</v>
          </cell>
          <cell r="F100">
            <v>394838</v>
          </cell>
          <cell r="G100">
            <v>394838</v>
          </cell>
          <cell r="H100">
            <v>345928</v>
          </cell>
          <cell r="I100">
            <v>48910</v>
          </cell>
          <cell r="J100">
            <v>0</v>
          </cell>
          <cell r="K100">
            <v>408149</v>
          </cell>
          <cell r="L100">
            <v>408149</v>
          </cell>
          <cell r="M100">
            <v>0</v>
          </cell>
          <cell r="N100">
            <v>251186</v>
          </cell>
          <cell r="O100">
            <v>251186</v>
          </cell>
          <cell r="P100">
            <v>0</v>
          </cell>
        </row>
        <row r="101">
          <cell r="C101" t="str">
            <v>プラスチック製品</v>
          </cell>
          <cell r="F101">
            <v>236267</v>
          </cell>
          <cell r="G101">
            <v>236267</v>
          </cell>
          <cell r="H101">
            <v>212267</v>
          </cell>
          <cell r="I101">
            <v>24000</v>
          </cell>
          <cell r="J101">
            <v>0</v>
          </cell>
          <cell r="K101">
            <v>274057</v>
          </cell>
          <cell r="L101">
            <v>274057</v>
          </cell>
          <cell r="M101">
            <v>0</v>
          </cell>
          <cell r="N101">
            <v>140261</v>
          </cell>
          <cell r="O101">
            <v>140261</v>
          </cell>
          <cell r="P101">
            <v>0</v>
          </cell>
        </row>
        <row r="102">
          <cell r="C102" t="str">
            <v>ゴム製品</v>
          </cell>
          <cell r="F102">
            <v>335220</v>
          </cell>
          <cell r="G102">
            <v>335220</v>
          </cell>
          <cell r="H102">
            <v>263654</v>
          </cell>
          <cell r="I102">
            <v>71566</v>
          </cell>
          <cell r="J102">
            <v>0</v>
          </cell>
          <cell r="K102">
            <v>356431</v>
          </cell>
          <cell r="L102">
            <v>356431</v>
          </cell>
          <cell r="M102">
            <v>0</v>
          </cell>
          <cell r="N102">
            <v>198771</v>
          </cell>
          <cell r="O102">
            <v>198771</v>
          </cell>
          <cell r="P102">
            <v>0</v>
          </cell>
        </row>
        <row r="103">
          <cell r="C103" t="str">
            <v>窯業・土石製品</v>
          </cell>
          <cell r="F103">
            <v>280950</v>
          </cell>
          <cell r="G103">
            <v>280950</v>
          </cell>
          <cell r="H103">
            <v>265157</v>
          </cell>
          <cell r="I103">
            <v>15793</v>
          </cell>
          <cell r="J103">
            <v>0</v>
          </cell>
          <cell r="K103">
            <v>297926</v>
          </cell>
          <cell r="L103">
            <v>297926</v>
          </cell>
          <cell r="M103">
            <v>0</v>
          </cell>
          <cell r="N103">
            <v>218345</v>
          </cell>
          <cell r="O103">
            <v>218345</v>
          </cell>
          <cell r="P103">
            <v>0</v>
          </cell>
        </row>
        <row r="104">
          <cell r="C104" t="str">
            <v>鉄鋼業</v>
          </cell>
          <cell r="F104" t="str">
            <v>#348594</v>
          </cell>
          <cell r="G104" t="str">
            <v>#348242</v>
          </cell>
          <cell r="H104" t="str">
            <v>#283955</v>
          </cell>
          <cell r="I104" t="str">
            <v>#64287</v>
          </cell>
          <cell r="J104" t="str">
            <v>#352</v>
          </cell>
          <cell r="K104" t="str">
            <v>#356017</v>
          </cell>
          <cell r="L104" t="str">
            <v>#355640</v>
          </cell>
          <cell r="M104" t="str">
            <v>#377</v>
          </cell>
          <cell r="N104" t="str">
            <v>#242813</v>
          </cell>
          <cell r="O104" t="str">
            <v>#242813</v>
          </cell>
          <cell r="P104" t="str">
            <v>#0</v>
          </cell>
        </row>
        <row r="105">
          <cell r="C105" t="str">
            <v>非鉄金属製造業</v>
          </cell>
          <cell r="F105" t="str">
            <v>#231934</v>
          </cell>
          <cell r="G105" t="str">
            <v>#231934</v>
          </cell>
          <cell r="H105" t="str">
            <v>#226085</v>
          </cell>
          <cell r="I105" t="str">
            <v>#5849</v>
          </cell>
          <cell r="J105" t="str">
            <v>#0</v>
          </cell>
          <cell r="K105" t="str">
            <v>#261618</v>
          </cell>
          <cell r="L105" t="str">
            <v>#261618</v>
          </cell>
          <cell r="M105" t="str">
            <v>#0</v>
          </cell>
          <cell r="N105" t="str">
            <v>#202250</v>
          </cell>
          <cell r="O105" t="str">
            <v>#202250</v>
          </cell>
          <cell r="P105" t="str">
            <v>#0</v>
          </cell>
        </row>
        <row r="106">
          <cell r="C106" t="str">
            <v>金属製品製造業</v>
          </cell>
          <cell r="F106">
            <v>234762</v>
          </cell>
          <cell r="G106">
            <v>234762</v>
          </cell>
          <cell r="H106">
            <v>225316</v>
          </cell>
          <cell r="I106">
            <v>9446</v>
          </cell>
          <cell r="J106">
            <v>0</v>
          </cell>
          <cell r="K106">
            <v>271169</v>
          </cell>
          <cell r="L106">
            <v>271169</v>
          </cell>
          <cell r="M106">
            <v>0</v>
          </cell>
          <cell r="N106">
            <v>174733</v>
          </cell>
          <cell r="O106">
            <v>174733</v>
          </cell>
          <cell r="P106">
            <v>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241673</v>
          </cell>
          <cell r="G109">
            <v>241673</v>
          </cell>
          <cell r="H109">
            <v>220945</v>
          </cell>
          <cell r="I109">
            <v>20728</v>
          </cell>
          <cell r="J109">
            <v>0</v>
          </cell>
          <cell r="K109">
            <v>305936</v>
          </cell>
          <cell r="L109">
            <v>305936</v>
          </cell>
          <cell r="M109">
            <v>0</v>
          </cell>
          <cell r="N109">
            <v>180435</v>
          </cell>
          <cell r="O109">
            <v>180435</v>
          </cell>
          <cell r="P109">
            <v>0</v>
          </cell>
        </row>
        <row r="110">
          <cell r="C110" t="str">
            <v>電子・デバイス</v>
          </cell>
          <cell r="F110">
            <v>227012</v>
          </cell>
          <cell r="G110">
            <v>226914</v>
          </cell>
          <cell r="H110">
            <v>201158</v>
          </cell>
          <cell r="I110">
            <v>25756</v>
          </cell>
          <cell r="J110">
            <v>98</v>
          </cell>
          <cell r="K110">
            <v>250199</v>
          </cell>
          <cell r="L110">
            <v>250090</v>
          </cell>
          <cell r="M110">
            <v>109</v>
          </cell>
          <cell r="N110">
            <v>182732</v>
          </cell>
          <cell r="O110">
            <v>182655</v>
          </cell>
          <cell r="P110">
            <v>77</v>
          </cell>
        </row>
        <row r="111">
          <cell r="C111" t="str">
            <v>電気機械器具</v>
          </cell>
          <cell r="F111">
            <v>272050</v>
          </cell>
          <cell r="G111">
            <v>272050</v>
          </cell>
          <cell r="H111">
            <v>261284</v>
          </cell>
          <cell r="I111">
            <v>10766</v>
          </cell>
          <cell r="J111">
            <v>0</v>
          </cell>
          <cell r="K111">
            <v>310986</v>
          </cell>
          <cell r="L111">
            <v>310986</v>
          </cell>
          <cell r="M111">
            <v>0</v>
          </cell>
          <cell r="N111">
            <v>172487</v>
          </cell>
          <cell r="O111">
            <v>172487</v>
          </cell>
          <cell r="P111">
            <v>0</v>
          </cell>
        </row>
        <row r="112">
          <cell r="C112" t="str">
            <v>情報通信機械器具</v>
          </cell>
          <cell r="F112" t="str">
            <v>#222374</v>
          </cell>
          <cell r="G112" t="str">
            <v>#219721</v>
          </cell>
          <cell r="H112" t="str">
            <v>#199426</v>
          </cell>
          <cell r="I112" t="str">
            <v>#20295</v>
          </cell>
          <cell r="J112" t="str">
            <v>#2653</v>
          </cell>
          <cell r="K112" t="str">
            <v>#233805</v>
          </cell>
          <cell r="L112" t="str">
            <v>#230000</v>
          </cell>
          <cell r="M112" t="str">
            <v>#3805</v>
          </cell>
          <cell r="N112" t="str">
            <v>#209492</v>
          </cell>
          <cell r="O112" t="str">
            <v>#208136</v>
          </cell>
          <cell r="P112" t="str">
            <v>#1356</v>
          </cell>
        </row>
        <row r="113">
          <cell r="C113" t="str">
            <v>輸送用機械器具</v>
          </cell>
          <cell r="F113">
            <v>325241</v>
          </cell>
          <cell r="G113">
            <v>325015</v>
          </cell>
          <cell r="H113">
            <v>276477</v>
          </cell>
          <cell r="I113">
            <v>48538</v>
          </cell>
          <cell r="J113">
            <v>226</v>
          </cell>
          <cell r="K113">
            <v>341418</v>
          </cell>
          <cell r="L113">
            <v>341261</v>
          </cell>
          <cell r="M113">
            <v>157</v>
          </cell>
          <cell r="N113">
            <v>265716</v>
          </cell>
          <cell r="O113">
            <v>265236</v>
          </cell>
          <cell r="P113">
            <v>480</v>
          </cell>
        </row>
        <row r="114">
          <cell r="C114" t="str">
            <v>その他の製造業</v>
          </cell>
          <cell r="F114">
            <v>333182</v>
          </cell>
          <cell r="G114">
            <v>333182</v>
          </cell>
          <cell r="H114">
            <v>291522</v>
          </cell>
          <cell r="I114">
            <v>41660</v>
          </cell>
          <cell r="J114">
            <v>0</v>
          </cell>
          <cell r="K114">
            <v>378770</v>
          </cell>
          <cell r="L114">
            <v>378770</v>
          </cell>
          <cell r="M114">
            <v>0</v>
          </cell>
          <cell r="N114">
            <v>169651</v>
          </cell>
          <cell r="O114">
            <v>169651</v>
          </cell>
          <cell r="P114">
            <v>0</v>
          </cell>
        </row>
        <row r="115">
          <cell r="C115" t="str">
            <v>Ｅ一括分１</v>
          </cell>
          <cell r="F115">
            <v>271838</v>
          </cell>
          <cell r="G115">
            <v>271838</v>
          </cell>
          <cell r="H115">
            <v>233730</v>
          </cell>
          <cell r="I115">
            <v>38108</v>
          </cell>
          <cell r="J115">
            <v>0</v>
          </cell>
          <cell r="K115">
            <v>310200</v>
          </cell>
          <cell r="L115">
            <v>310200</v>
          </cell>
          <cell r="M115">
            <v>0</v>
          </cell>
          <cell r="N115">
            <v>186662</v>
          </cell>
          <cell r="O115">
            <v>186662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276305</v>
          </cell>
          <cell r="G118">
            <v>273244</v>
          </cell>
          <cell r="H118">
            <v>257700</v>
          </cell>
          <cell r="I118">
            <v>15544</v>
          </cell>
          <cell r="J118">
            <v>3061</v>
          </cell>
          <cell r="K118">
            <v>308224</v>
          </cell>
          <cell r="L118">
            <v>304568</v>
          </cell>
          <cell r="M118">
            <v>3656</v>
          </cell>
          <cell r="N118">
            <v>176670</v>
          </cell>
          <cell r="O118">
            <v>175468</v>
          </cell>
          <cell r="P118">
            <v>1202</v>
          </cell>
        </row>
        <row r="119">
          <cell r="C119" t="str">
            <v>小売業</v>
          </cell>
          <cell r="F119">
            <v>156866</v>
          </cell>
          <cell r="G119">
            <v>156482</v>
          </cell>
          <cell r="H119">
            <v>147478</v>
          </cell>
          <cell r="I119">
            <v>9004</v>
          </cell>
          <cell r="J119">
            <v>384</v>
          </cell>
          <cell r="K119">
            <v>199302</v>
          </cell>
          <cell r="L119">
            <v>198410</v>
          </cell>
          <cell r="M119">
            <v>892</v>
          </cell>
          <cell r="N119">
            <v>125018</v>
          </cell>
          <cell r="O119">
            <v>125015</v>
          </cell>
          <cell r="P119">
            <v>3</v>
          </cell>
        </row>
        <row r="120">
          <cell r="C120" t="str">
            <v>宿泊業</v>
          </cell>
          <cell r="F120">
            <v>150665</v>
          </cell>
          <cell r="G120">
            <v>150611</v>
          </cell>
          <cell r="H120">
            <v>143036</v>
          </cell>
          <cell r="I120">
            <v>7575</v>
          </cell>
          <cell r="J120">
            <v>54</v>
          </cell>
          <cell r="K120">
            <v>183593</v>
          </cell>
          <cell r="L120">
            <v>183460</v>
          </cell>
          <cell r="M120">
            <v>133</v>
          </cell>
          <cell r="N120">
            <v>128185</v>
          </cell>
          <cell r="O120">
            <v>128185</v>
          </cell>
          <cell r="P120">
            <v>0</v>
          </cell>
        </row>
        <row r="121">
          <cell r="C121" t="str">
            <v>Ｍ一括分</v>
          </cell>
          <cell r="F121">
            <v>80178</v>
          </cell>
          <cell r="G121">
            <v>80178</v>
          </cell>
          <cell r="H121">
            <v>75794</v>
          </cell>
          <cell r="I121">
            <v>4384</v>
          </cell>
          <cell r="J121">
            <v>0</v>
          </cell>
          <cell r="K121">
            <v>110978</v>
          </cell>
          <cell r="L121">
            <v>110978</v>
          </cell>
          <cell r="M121">
            <v>0</v>
          </cell>
          <cell r="N121">
            <v>63734</v>
          </cell>
          <cell r="O121">
            <v>63734</v>
          </cell>
          <cell r="P121">
            <v>0</v>
          </cell>
        </row>
        <row r="122">
          <cell r="C122" t="str">
            <v>医療業</v>
          </cell>
          <cell r="F122">
            <v>260211</v>
          </cell>
          <cell r="G122">
            <v>260173</v>
          </cell>
          <cell r="H122">
            <v>246678</v>
          </cell>
          <cell r="I122">
            <v>13495</v>
          </cell>
          <cell r="J122">
            <v>38</v>
          </cell>
          <cell r="K122">
            <v>391689</v>
          </cell>
          <cell r="L122">
            <v>391689</v>
          </cell>
          <cell r="M122">
            <v>0</v>
          </cell>
          <cell r="N122">
            <v>222927</v>
          </cell>
          <cell r="O122">
            <v>222879</v>
          </cell>
          <cell r="P122">
            <v>48</v>
          </cell>
        </row>
        <row r="123">
          <cell r="C123" t="str">
            <v>Ｐ一括分</v>
          </cell>
          <cell r="F123">
            <v>212118</v>
          </cell>
          <cell r="G123">
            <v>209828</v>
          </cell>
          <cell r="H123">
            <v>204178</v>
          </cell>
          <cell r="I123">
            <v>5650</v>
          </cell>
          <cell r="J123">
            <v>2290</v>
          </cell>
          <cell r="K123">
            <v>244962</v>
          </cell>
          <cell r="L123">
            <v>244410</v>
          </cell>
          <cell r="M123">
            <v>552</v>
          </cell>
          <cell r="N123">
            <v>199774</v>
          </cell>
          <cell r="O123">
            <v>196830</v>
          </cell>
          <cell r="P123">
            <v>2944</v>
          </cell>
        </row>
        <row r="124">
          <cell r="C124" t="str">
            <v>職業紹介・派遣業</v>
          </cell>
          <cell r="F124">
            <v>178483</v>
          </cell>
          <cell r="G124">
            <v>178145</v>
          </cell>
          <cell r="H124">
            <v>163675</v>
          </cell>
          <cell r="I124">
            <v>14470</v>
          </cell>
          <cell r="J124">
            <v>338</v>
          </cell>
          <cell r="K124">
            <v>206268</v>
          </cell>
          <cell r="L124">
            <v>205968</v>
          </cell>
          <cell r="M124">
            <v>300</v>
          </cell>
          <cell r="N124">
            <v>158515</v>
          </cell>
          <cell r="O124">
            <v>158149</v>
          </cell>
          <cell r="P124">
            <v>366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189760</v>
          </cell>
          <cell r="G126">
            <v>189555</v>
          </cell>
          <cell r="H126">
            <v>178312</v>
          </cell>
          <cell r="I126">
            <v>11243</v>
          </cell>
          <cell r="J126">
            <v>205</v>
          </cell>
          <cell r="K126">
            <v>219480</v>
          </cell>
          <cell r="L126">
            <v>219378</v>
          </cell>
          <cell r="M126">
            <v>102</v>
          </cell>
          <cell r="N126">
            <v>150075</v>
          </cell>
          <cell r="O126">
            <v>149733</v>
          </cell>
          <cell r="P126">
            <v>342</v>
          </cell>
        </row>
        <row r="127">
          <cell r="C127" t="str">
            <v>特掲産業１</v>
          </cell>
          <cell r="F127">
            <v>151834</v>
          </cell>
          <cell r="G127">
            <v>151834</v>
          </cell>
          <cell r="H127">
            <v>148469</v>
          </cell>
          <cell r="I127">
            <v>3365</v>
          </cell>
          <cell r="J127">
            <v>0</v>
          </cell>
          <cell r="K127">
            <v>154721</v>
          </cell>
          <cell r="L127">
            <v>154721</v>
          </cell>
          <cell r="M127">
            <v>0</v>
          </cell>
          <cell r="N127">
            <v>143897</v>
          </cell>
          <cell r="O127">
            <v>143897</v>
          </cell>
          <cell r="P127">
            <v>0</v>
          </cell>
        </row>
        <row r="128">
          <cell r="C128" t="str">
            <v>特掲産業２</v>
          </cell>
          <cell r="F128">
            <v>255230</v>
          </cell>
          <cell r="G128">
            <v>255230</v>
          </cell>
          <cell r="H128">
            <v>242960</v>
          </cell>
          <cell r="I128">
            <v>12270</v>
          </cell>
          <cell r="J128">
            <v>0</v>
          </cell>
          <cell r="K128">
            <v>274022</v>
          </cell>
          <cell r="L128">
            <v>274022</v>
          </cell>
          <cell r="M128">
            <v>0</v>
          </cell>
          <cell r="N128">
            <v>195486</v>
          </cell>
          <cell r="O128">
            <v>195486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11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262657</v>
          </cell>
          <cell r="G9">
            <v>244708</v>
          </cell>
          <cell r="H9">
            <v>228913</v>
          </cell>
          <cell r="I9">
            <v>15795</v>
          </cell>
          <cell r="J9">
            <v>17949</v>
          </cell>
          <cell r="K9">
            <v>316580</v>
          </cell>
          <cell r="L9">
            <v>294936</v>
          </cell>
          <cell r="M9">
            <v>21644</v>
          </cell>
          <cell r="N9">
            <v>209595</v>
          </cell>
          <cell r="O9">
            <v>195283</v>
          </cell>
          <cell r="P9">
            <v>14312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291253</v>
          </cell>
          <cell r="G11">
            <v>291253</v>
          </cell>
          <cell r="H11">
            <v>278861</v>
          </cell>
          <cell r="I11">
            <v>12392</v>
          </cell>
          <cell r="J11">
            <v>0</v>
          </cell>
          <cell r="K11">
            <v>305609</v>
          </cell>
          <cell r="L11">
            <v>305609</v>
          </cell>
          <cell r="M11">
            <v>0</v>
          </cell>
          <cell r="N11">
            <v>234176</v>
          </cell>
          <cell r="O11">
            <v>234176</v>
          </cell>
          <cell r="P11">
            <v>0</v>
          </cell>
        </row>
        <row r="12">
          <cell r="C12" t="str">
            <v>製造業</v>
          </cell>
          <cell r="F12">
            <v>265921</v>
          </cell>
          <cell r="G12">
            <v>255330</v>
          </cell>
          <cell r="H12">
            <v>227832</v>
          </cell>
          <cell r="I12">
            <v>27498</v>
          </cell>
          <cell r="J12">
            <v>10591</v>
          </cell>
          <cell r="K12">
            <v>316400</v>
          </cell>
          <cell r="L12">
            <v>302166</v>
          </cell>
          <cell r="M12">
            <v>14234</v>
          </cell>
          <cell r="N12">
            <v>183572</v>
          </cell>
          <cell r="O12">
            <v>178925</v>
          </cell>
          <cell r="P12">
            <v>4647</v>
          </cell>
        </row>
        <row r="13">
          <cell r="C13" t="str">
            <v>電気・ガス・熱供給・水道業</v>
          </cell>
          <cell r="F13">
            <v>414910</v>
          </cell>
          <cell r="G13">
            <v>414829</v>
          </cell>
          <cell r="H13">
            <v>355625</v>
          </cell>
          <cell r="I13">
            <v>59204</v>
          </cell>
          <cell r="J13">
            <v>81</v>
          </cell>
          <cell r="K13">
            <v>441997</v>
          </cell>
          <cell r="L13">
            <v>441904</v>
          </cell>
          <cell r="M13">
            <v>93</v>
          </cell>
          <cell r="N13">
            <v>239554</v>
          </cell>
          <cell r="O13">
            <v>239554</v>
          </cell>
          <cell r="P13">
            <v>0</v>
          </cell>
        </row>
        <row r="14">
          <cell r="C14" t="str">
            <v>情報通信業</v>
          </cell>
          <cell r="F14">
            <v>416900</v>
          </cell>
          <cell r="G14">
            <v>397673</v>
          </cell>
          <cell r="H14">
            <v>353502</v>
          </cell>
          <cell r="I14">
            <v>44171</v>
          </cell>
          <cell r="J14">
            <v>19227</v>
          </cell>
          <cell r="K14">
            <v>462543</v>
          </cell>
          <cell r="L14">
            <v>443067</v>
          </cell>
          <cell r="M14">
            <v>19476</v>
          </cell>
          <cell r="N14">
            <v>319834</v>
          </cell>
          <cell r="O14">
            <v>301135</v>
          </cell>
          <cell r="P14">
            <v>18699</v>
          </cell>
        </row>
        <row r="15">
          <cell r="C15" t="str">
            <v>運輸業，郵便業</v>
          </cell>
          <cell r="F15">
            <v>255225</v>
          </cell>
          <cell r="G15">
            <v>254980</v>
          </cell>
          <cell r="H15">
            <v>217622</v>
          </cell>
          <cell r="I15">
            <v>37358</v>
          </cell>
          <cell r="J15">
            <v>245</v>
          </cell>
          <cell r="K15">
            <v>265237</v>
          </cell>
          <cell r="L15">
            <v>264989</v>
          </cell>
          <cell r="M15">
            <v>248</v>
          </cell>
          <cell r="N15">
            <v>171513</v>
          </cell>
          <cell r="O15">
            <v>171291</v>
          </cell>
          <cell r="P15">
            <v>222</v>
          </cell>
        </row>
        <row r="16">
          <cell r="C16" t="str">
            <v>卸売業，小売業</v>
          </cell>
          <cell r="F16">
            <v>169092</v>
          </cell>
          <cell r="G16">
            <v>168540</v>
          </cell>
          <cell r="H16">
            <v>159710</v>
          </cell>
          <cell r="I16">
            <v>8830</v>
          </cell>
          <cell r="J16">
            <v>552</v>
          </cell>
          <cell r="K16">
            <v>234596</v>
          </cell>
          <cell r="L16">
            <v>233396</v>
          </cell>
          <cell r="M16">
            <v>1200</v>
          </cell>
          <cell r="N16">
            <v>124847</v>
          </cell>
          <cell r="O16">
            <v>124734</v>
          </cell>
          <cell r="P16">
            <v>113</v>
          </cell>
        </row>
        <row r="17">
          <cell r="C17" t="str">
            <v>金融業，保険業</v>
          </cell>
          <cell r="F17">
            <v>330748</v>
          </cell>
          <cell r="G17">
            <v>330748</v>
          </cell>
          <cell r="H17">
            <v>327929</v>
          </cell>
          <cell r="I17">
            <v>2819</v>
          </cell>
          <cell r="J17">
            <v>0</v>
          </cell>
          <cell r="K17">
            <v>435615</v>
          </cell>
          <cell r="L17">
            <v>435615</v>
          </cell>
          <cell r="M17">
            <v>0</v>
          </cell>
          <cell r="N17">
            <v>247978</v>
          </cell>
          <cell r="O17">
            <v>247978</v>
          </cell>
          <cell r="P17">
            <v>0</v>
          </cell>
        </row>
        <row r="18">
          <cell r="C18" t="str">
            <v>不動産業，物品賃貸業</v>
          </cell>
          <cell r="F18">
            <v>283938</v>
          </cell>
          <cell r="G18">
            <v>252539</v>
          </cell>
          <cell r="H18">
            <v>247791</v>
          </cell>
          <cell r="I18">
            <v>4748</v>
          </cell>
          <cell r="J18">
            <v>31399</v>
          </cell>
          <cell r="K18">
            <v>330257</v>
          </cell>
          <cell r="L18">
            <v>286913</v>
          </cell>
          <cell r="M18">
            <v>43344</v>
          </cell>
          <cell r="N18">
            <v>204346</v>
          </cell>
          <cell r="O18">
            <v>193473</v>
          </cell>
          <cell r="P18">
            <v>10873</v>
          </cell>
        </row>
        <row r="19">
          <cell r="C19" t="str">
            <v>学術研究，専門・技術サービス業</v>
          </cell>
          <cell r="F19">
            <v>368807</v>
          </cell>
          <cell r="G19">
            <v>364668</v>
          </cell>
          <cell r="H19">
            <v>342712</v>
          </cell>
          <cell r="I19">
            <v>21956</v>
          </cell>
          <cell r="J19">
            <v>4139</v>
          </cell>
          <cell r="K19">
            <v>396309</v>
          </cell>
          <cell r="L19">
            <v>396220</v>
          </cell>
          <cell r="M19">
            <v>89</v>
          </cell>
          <cell r="N19">
            <v>262409</v>
          </cell>
          <cell r="O19">
            <v>242603</v>
          </cell>
          <cell r="P19">
            <v>19806</v>
          </cell>
        </row>
        <row r="20">
          <cell r="C20" t="str">
            <v>宿泊業，飲食サービス業</v>
          </cell>
          <cell r="F20">
            <v>118133</v>
          </cell>
          <cell r="G20">
            <v>116375</v>
          </cell>
          <cell r="H20">
            <v>110623</v>
          </cell>
          <cell r="I20">
            <v>5752</v>
          </cell>
          <cell r="J20">
            <v>1758</v>
          </cell>
          <cell r="K20">
            <v>148448</v>
          </cell>
          <cell r="L20">
            <v>145324</v>
          </cell>
          <cell r="M20">
            <v>3124</v>
          </cell>
          <cell r="N20">
            <v>99719</v>
          </cell>
          <cell r="O20">
            <v>98791</v>
          </cell>
          <cell r="P20">
            <v>928</v>
          </cell>
        </row>
        <row r="21">
          <cell r="C21" t="str">
            <v>生活関連サービス業，娯楽業</v>
          </cell>
          <cell r="F21">
            <v>187078</v>
          </cell>
          <cell r="G21">
            <v>187078</v>
          </cell>
          <cell r="H21">
            <v>175895</v>
          </cell>
          <cell r="I21">
            <v>11183</v>
          </cell>
          <cell r="J21">
            <v>0</v>
          </cell>
          <cell r="K21">
            <v>200485</v>
          </cell>
          <cell r="L21">
            <v>200485</v>
          </cell>
          <cell r="M21">
            <v>0</v>
          </cell>
          <cell r="N21">
            <v>165376</v>
          </cell>
          <cell r="O21">
            <v>165376</v>
          </cell>
          <cell r="P21">
            <v>0</v>
          </cell>
        </row>
        <row r="22">
          <cell r="C22" t="str">
            <v>教育，学習支援業</v>
          </cell>
          <cell r="F22">
            <v>486799</v>
          </cell>
          <cell r="G22">
            <v>338154</v>
          </cell>
          <cell r="H22">
            <v>336428</v>
          </cell>
          <cell r="I22">
            <v>1726</v>
          </cell>
          <cell r="J22">
            <v>148645</v>
          </cell>
          <cell r="K22">
            <v>534319</v>
          </cell>
          <cell r="L22">
            <v>378198</v>
          </cell>
          <cell r="M22">
            <v>156121</v>
          </cell>
          <cell r="N22">
            <v>441406</v>
          </cell>
          <cell r="O22">
            <v>299902</v>
          </cell>
          <cell r="P22">
            <v>141504</v>
          </cell>
        </row>
        <row r="23">
          <cell r="C23" t="str">
            <v>医療，福祉</v>
          </cell>
          <cell r="F23">
            <v>253713</v>
          </cell>
          <cell r="G23">
            <v>253449</v>
          </cell>
          <cell r="H23">
            <v>242388</v>
          </cell>
          <cell r="I23">
            <v>11061</v>
          </cell>
          <cell r="J23">
            <v>264</v>
          </cell>
          <cell r="K23">
            <v>333184</v>
          </cell>
          <cell r="L23">
            <v>333170</v>
          </cell>
          <cell r="M23">
            <v>14</v>
          </cell>
          <cell r="N23">
            <v>224198</v>
          </cell>
          <cell r="O23">
            <v>223842</v>
          </cell>
          <cell r="P23">
            <v>356</v>
          </cell>
        </row>
        <row r="24">
          <cell r="C24" t="str">
            <v>複合サービス事業</v>
          </cell>
          <cell r="F24">
            <v>263783</v>
          </cell>
          <cell r="G24">
            <v>263610</v>
          </cell>
          <cell r="H24">
            <v>256479</v>
          </cell>
          <cell r="I24">
            <v>7131</v>
          </cell>
          <cell r="J24">
            <v>173</v>
          </cell>
          <cell r="K24">
            <v>308493</v>
          </cell>
          <cell r="L24">
            <v>308386</v>
          </cell>
          <cell r="M24">
            <v>107</v>
          </cell>
          <cell r="N24">
            <v>194726</v>
          </cell>
          <cell r="O24">
            <v>194451</v>
          </cell>
          <cell r="P24">
            <v>275</v>
          </cell>
        </row>
        <row r="25">
          <cell r="C25" t="str">
            <v>サービス業（他に分類されないもの）</v>
          </cell>
          <cell r="F25">
            <v>190377</v>
          </cell>
          <cell r="G25">
            <v>170956</v>
          </cell>
          <cell r="H25">
            <v>158379</v>
          </cell>
          <cell r="I25">
            <v>12577</v>
          </cell>
          <cell r="J25">
            <v>19421</v>
          </cell>
          <cell r="K25">
            <v>231705</v>
          </cell>
          <cell r="L25">
            <v>197828</v>
          </cell>
          <cell r="M25">
            <v>33877</v>
          </cell>
          <cell r="N25">
            <v>145373</v>
          </cell>
          <cell r="O25">
            <v>141694</v>
          </cell>
          <cell r="P25">
            <v>3679</v>
          </cell>
        </row>
        <row r="26">
          <cell r="C26" t="str">
            <v>食料品・たばこ</v>
          </cell>
          <cell r="F26">
            <v>220281</v>
          </cell>
          <cell r="G26">
            <v>219284</v>
          </cell>
          <cell r="H26">
            <v>200766</v>
          </cell>
          <cell r="I26">
            <v>18518</v>
          </cell>
          <cell r="J26">
            <v>997</v>
          </cell>
          <cell r="K26">
            <v>274995</v>
          </cell>
          <cell r="L26">
            <v>273129</v>
          </cell>
          <cell r="M26">
            <v>1866</v>
          </cell>
          <cell r="N26">
            <v>171823</v>
          </cell>
          <cell r="O26">
            <v>171595</v>
          </cell>
          <cell r="P26">
            <v>228</v>
          </cell>
        </row>
        <row r="27">
          <cell r="C27" t="str">
            <v>繊維工業</v>
          </cell>
          <cell r="F27">
            <v>237474</v>
          </cell>
          <cell r="G27">
            <v>237474</v>
          </cell>
          <cell r="H27">
            <v>206869</v>
          </cell>
          <cell r="I27">
            <v>30605</v>
          </cell>
          <cell r="J27">
            <v>0</v>
          </cell>
          <cell r="K27">
            <v>328725</v>
          </cell>
          <cell r="L27">
            <v>328725</v>
          </cell>
          <cell r="M27">
            <v>0</v>
          </cell>
          <cell r="N27">
            <v>172614</v>
          </cell>
          <cell r="O27">
            <v>172614</v>
          </cell>
          <cell r="P27">
            <v>0</v>
          </cell>
        </row>
        <row r="28">
          <cell r="C28" t="str">
            <v>木材・木製品</v>
          </cell>
          <cell r="F28">
            <v>252845</v>
          </cell>
          <cell r="G28">
            <v>226060</v>
          </cell>
          <cell r="H28">
            <v>201394</v>
          </cell>
          <cell r="I28">
            <v>24666</v>
          </cell>
          <cell r="J28">
            <v>26785</v>
          </cell>
          <cell r="K28">
            <v>270462</v>
          </cell>
          <cell r="L28">
            <v>239225</v>
          </cell>
          <cell r="M28">
            <v>31237</v>
          </cell>
          <cell r="N28">
            <v>184739</v>
          </cell>
          <cell r="O28">
            <v>175168</v>
          </cell>
          <cell r="P28">
            <v>9571</v>
          </cell>
        </row>
        <row r="29">
          <cell r="C29" t="str">
            <v>家具・装備品</v>
          </cell>
          <cell r="F29" t="str">
            <v>#213319</v>
          </cell>
          <cell r="G29" t="str">
            <v>#213319</v>
          </cell>
          <cell r="H29" t="str">
            <v>#213319</v>
          </cell>
          <cell r="I29" t="str">
            <v>#0</v>
          </cell>
          <cell r="J29" t="str">
            <v>#0</v>
          </cell>
          <cell r="K29" t="str">
            <v>#239071</v>
          </cell>
          <cell r="L29" t="str">
            <v>#239071</v>
          </cell>
          <cell r="M29" t="str">
            <v>#0</v>
          </cell>
          <cell r="N29" t="str">
            <v>#150370</v>
          </cell>
          <cell r="O29" t="str">
            <v>#150370</v>
          </cell>
          <cell r="P29" t="str">
            <v>#0</v>
          </cell>
        </row>
        <row r="30">
          <cell r="C30" t="str">
            <v>パルプ・紙</v>
          </cell>
          <cell r="F30" t="str">
            <v>#301386</v>
          </cell>
          <cell r="G30" t="str">
            <v>#301386</v>
          </cell>
          <cell r="H30" t="str">
            <v>#271833</v>
          </cell>
          <cell r="I30" t="str">
            <v>#29553</v>
          </cell>
          <cell r="J30" t="str">
            <v>#0</v>
          </cell>
          <cell r="K30" t="str">
            <v>#335690</v>
          </cell>
          <cell r="L30" t="str">
            <v>#335690</v>
          </cell>
          <cell r="M30" t="str">
            <v>#0</v>
          </cell>
          <cell r="N30" t="str">
            <v>#194877</v>
          </cell>
          <cell r="O30" t="str">
            <v>#194877</v>
          </cell>
          <cell r="P30" t="str">
            <v>#0</v>
          </cell>
        </row>
        <row r="31">
          <cell r="C31" t="str">
            <v>印刷・同関連業</v>
          </cell>
          <cell r="F31">
            <v>290219</v>
          </cell>
          <cell r="G31">
            <v>254094</v>
          </cell>
          <cell r="H31">
            <v>219871</v>
          </cell>
          <cell r="I31">
            <v>34223</v>
          </cell>
          <cell r="J31">
            <v>36125</v>
          </cell>
          <cell r="K31">
            <v>348233</v>
          </cell>
          <cell r="L31">
            <v>302678</v>
          </cell>
          <cell r="M31">
            <v>45555</v>
          </cell>
          <cell r="N31">
            <v>145295</v>
          </cell>
          <cell r="O31">
            <v>132728</v>
          </cell>
          <cell r="P31">
            <v>12567</v>
          </cell>
        </row>
        <row r="32">
          <cell r="C32" t="str">
            <v>化学、石油・石炭</v>
          </cell>
          <cell r="F32">
            <v>392313</v>
          </cell>
          <cell r="G32">
            <v>392313</v>
          </cell>
          <cell r="H32">
            <v>349924</v>
          </cell>
          <cell r="I32">
            <v>42389</v>
          </cell>
          <cell r="J32">
            <v>0</v>
          </cell>
          <cell r="K32">
            <v>404918</v>
          </cell>
          <cell r="L32">
            <v>404918</v>
          </cell>
          <cell r="M32">
            <v>0</v>
          </cell>
          <cell r="N32">
            <v>234099</v>
          </cell>
          <cell r="O32">
            <v>234099</v>
          </cell>
          <cell r="P32">
            <v>0</v>
          </cell>
        </row>
        <row r="33">
          <cell r="C33" t="str">
            <v>プラスチック製品</v>
          </cell>
          <cell r="F33">
            <v>240253</v>
          </cell>
          <cell r="G33">
            <v>240253</v>
          </cell>
          <cell r="H33">
            <v>215613</v>
          </cell>
          <cell r="I33">
            <v>24640</v>
          </cell>
          <cell r="J33">
            <v>0</v>
          </cell>
          <cell r="K33">
            <v>275644</v>
          </cell>
          <cell r="L33">
            <v>275644</v>
          </cell>
          <cell r="M33">
            <v>0</v>
          </cell>
          <cell r="N33">
            <v>140901</v>
          </cell>
          <cell r="O33">
            <v>140901</v>
          </cell>
          <cell r="P33">
            <v>0</v>
          </cell>
        </row>
        <row r="34">
          <cell r="C34" t="str">
            <v>ゴム製品</v>
          </cell>
          <cell r="F34">
            <v>373932</v>
          </cell>
          <cell r="G34">
            <v>327354</v>
          </cell>
          <cell r="H34">
            <v>263026</v>
          </cell>
          <cell r="I34">
            <v>64328</v>
          </cell>
          <cell r="J34">
            <v>46578</v>
          </cell>
          <cell r="K34">
            <v>387517</v>
          </cell>
          <cell r="L34">
            <v>347388</v>
          </cell>
          <cell r="M34">
            <v>40129</v>
          </cell>
          <cell r="N34">
            <v>286437</v>
          </cell>
          <cell r="O34">
            <v>198327</v>
          </cell>
          <cell r="P34">
            <v>88110</v>
          </cell>
        </row>
        <row r="35">
          <cell r="C35" t="str">
            <v>窯業・土石製品</v>
          </cell>
          <cell r="F35">
            <v>272079</v>
          </cell>
          <cell r="G35">
            <v>272079</v>
          </cell>
          <cell r="H35">
            <v>252421</v>
          </cell>
          <cell r="I35">
            <v>19658</v>
          </cell>
          <cell r="J35">
            <v>0</v>
          </cell>
          <cell r="K35">
            <v>295344</v>
          </cell>
          <cell r="L35">
            <v>295344</v>
          </cell>
          <cell r="M35">
            <v>0</v>
          </cell>
          <cell r="N35">
            <v>190294</v>
          </cell>
          <cell r="O35">
            <v>190294</v>
          </cell>
          <cell r="P35">
            <v>0</v>
          </cell>
        </row>
        <row r="36">
          <cell r="C36" t="str">
            <v>鉄鋼業</v>
          </cell>
          <cell r="F36" t="str">
            <v>#342202</v>
          </cell>
          <cell r="G36" t="str">
            <v>#341847</v>
          </cell>
          <cell r="H36" t="str">
            <v>#284996</v>
          </cell>
          <cell r="I36" t="str">
            <v>#56851</v>
          </cell>
          <cell r="J36" t="str">
            <v>#355</v>
          </cell>
          <cell r="K36" t="str">
            <v>#349844</v>
          </cell>
          <cell r="L36" t="str">
            <v>#349463</v>
          </cell>
          <cell r="M36" t="str">
            <v>#381</v>
          </cell>
          <cell r="N36" t="str">
            <v>#237758</v>
          </cell>
          <cell r="O36" t="str">
            <v>#237758</v>
          </cell>
          <cell r="P36" t="str">
            <v>#0</v>
          </cell>
        </row>
        <row r="37">
          <cell r="C37" t="str">
            <v>非鉄金属製造業</v>
          </cell>
          <cell r="F37" t="str">
            <v>#251209</v>
          </cell>
          <cell r="G37" t="str">
            <v>#251209</v>
          </cell>
          <cell r="H37" t="str">
            <v>#239026</v>
          </cell>
          <cell r="I37" t="str">
            <v>#12183</v>
          </cell>
          <cell r="J37" t="str">
            <v>#0</v>
          </cell>
          <cell r="K37" t="str">
            <v>#274414</v>
          </cell>
          <cell r="L37" t="str">
            <v>#274414</v>
          </cell>
          <cell r="M37" t="str">
            <v>#0</v>
          </cell>
          <cell r="N37" t="str">
            <v>#208667</v>
          </cell>
          <cell r="O37" t="str">
            <v>#208667</v>
          </cell>
          <cell r="P37" t="str">
            <v>#0</v>
          </cell>
        </row>
        <row r="38">
          <cell r="C38" t="str">
            <v>金属製品製造業</v>
          </cell>
          <cell r="F38">
            <v>237438</v>
          </cell>
          <cell r="G38">
            <v>237438</v>
          </cell>
          <cell r="H38">
            <v>219842</v>
          </cell>
          <cell r="I38">
            <v>17596</v>
          </cell>
          <cell r="J38">
            <v>0</v>
          </cell>
          <cell r="K38">
            <v>252559</v>
          </cell>
          <cell r="L38">
            <v>252559</v>
          </cell>
          <cell r="M38">
            <v>0</v>
          </cell>
          <cell r="N38">
            <v>188875</v>
          </cell>
          <cell r="O38">
            <v>188875</v>
          </cell>
          <cell r="P38">
            <v>0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243248</v>
          </cell>
          <cell r="G41">
            <v>243248</v>
          </cell>
          <cell r="H41">
            <v>221007</v>
          </cell>
          <cell r="I41">
            <v>22241</v>
          </cell>
          <cell r="J41">
            <v>0</v>
          </cell>
          <cell r="K41">
            <v>307771</v>
          </cell>
          <cell r="L41">
            <v>307771</v>
          </cell>
          <cell r="M41">
            <v>0</v>
          </cell>
          <cell r="N41">
            <v>182048</v>
          </cell>
          <cell r="O41">
            <v>182048</v>
          </cell>
          <cell r="P41">
            <v>0</v>
          </cell>
        </row>
        <row r="42">
          <cell r="C42" t="str">
            <v>電子・デバイス</v>
          </cell>
          <cell r="F42">
            <v>305771</v>
          </cell>
          <cell r="G42">
            <v>232559</v>
          </cell>
          <cell r="H42">
            <v>207177</v>
          </cell>
          <cell r="I42">
            <v>25382</v>
          </cell>
          <cell r="J42">
            <v>73212</v>
          </cell>
          <cell r="K42">
            <v>351616</v>
          </cell>
          <cell r="L42">
            <v>257446</v>
          </cell>
          <cell r="M42">
            <v>94170</v>
          </cell>
          <cell r="N42">
            <v>217377</v>
          </cell>
          <cell r="O42">
            <v>184574</v>
          </cell>
          <cell r="P42">
            <v>32803</v>
          </cell>
        </row>
        <row r="43">
          <cell r="C43" t="str">
            <v>電気機械器具</v>
          </cell>
          <cell r="F43">
            <v>259384</v>
          </cell>
          <cell r="G43">
            <v>259384</v>
          </cell>
          <cell r="H43">
            <v>247430</v>
          </cell>
          <cell r="I43">
            <v>11954</v>
          </cell>
          <cell r="J43">
            <v>0</v>
          </cell>
          <cell r="K43">
            <v>303453</v>
          </cell>
          <cell r="L43">
            <v>303453</v>
          </cell>
          <cell r="M43">
            <v>0</v>
          </cell>
          <cell r="N43">
            <v>169856</v>
          </cell>
          <cell r="O43">
            <v>169856</v>
          </cell>
          <cell r="P43">
            <v>0</v>
          </cell>
        </row>
        <row r="44">
          <cell r="C44" t="str">
            <v>情報通信機械器具</v>
          </cell>
          <cell r="F44" t="str">
            <v>#244249</v>
          </cell>
          <cell r="G44" t="str">
            <v>#244093</v>
          </cell>
          <cell r="H44" t="str">
            <v>#220307</v>
          </cell>
          <cell r="I44" t="str">
            <v>#23786</v>
          </cell>
          <cell r="J44" t="str">
            <v>#156</v>
          </cell>
          <cell r="K44" t="str">
            <v>#273616</v>
          </cell>
          <cell r="L44" t="str">
            <v>#273429</v>
          </cell>
          <cell r="M44" t="str">
            <v>#187</v>
          </cell>
          <cell r="N44" t="str">
            <v>#214436</v>
          </cell>
          <cell r="O44" t="str">
            <v>#214311</v>
          </cell>
          <cell r="P44" t="str">
            <v>#125</v>
          </cell>
        </row>
        <row r="45">
          <cell r="C45" t="str">
            <v>輸送用機械器具</v>
          </cell>
          <cell r="F45">
            <v>325957</v>
          </cell>
          <cell r="G45">
            <v>325781</v>
          </cell>
          <cell r="H45">
            <v>279280</v>
          </cell>
          <cell r="I45">
            <v>46501</v>
          </cell>
          <cell r="J45">
            <v>176</v>
          </cell>
          <cell r="K45">
            <v>338377</v>
          </cell>
          <cell r="L45">
            <v>338160</v>
          </cell>
          <cell r="M45">
            <v>217</v>
          </cell>
          <cell r="N45">
            <v>272811</v>
          </cell>
          <cell r="O45">
            <v>272811</v>
          </cell>
          <cell r="P45">
            <v>0</v>
          </cell>
        </row>
        <row r="46">
          <cell r="C46" t="str">
            <v>その他の製造業</v>
          </cell>
          <cell r="F46">
            <v>316245</v>
          </cell>
          <cell r="G46">
            <v>316245</v>
          </cell>
          <cell r="H46">
            <v>292412</v>
          </cell>
          <cell r="I46">
            <v>23833</v>
          </cell>
          <cell r="J46">
            <v>0</v>
          </cell>
          <cell r="K46">
            <v>356707</v>
          </cell>
          <cell r="L46">
            <v>356707</v>
          </cell>
          <cell r="M46">
            <v>0</v>
          </cell>
          <cell r="N46">
            <v>171844</v>
          </cell>
          <cell r="O46">
            <v>171844</v>
          </cell>
          <cell r="P46">
            <v>0</v>
          </cell>
        </row>
        <row r="47">
          <cell r="C47" t="str">
            <v>Ｅ一括分１</v>
          </cell>
          <cell r="F47">
            <v>225284</v>
          </cell>
          <cell r="G47">
            <v>225284</v>
          </cell>
          <cell r="H47">
            <v>198092</v>
          </cell>
          <cell r="I47">
            <v>27192</v>
          </cell>
          <cell r="J47">
            <v>0</v>
          </cell>
          <cell r="K47">
            <v>255462</v>
          </cell>
          <cell r="L47">
            <v>255462</v>
          </cell>
          <cell r="M47">
            <v>0</v>
          </cell>
          <cell r="N47">
            <v>177613</v>
          </cell>
          <cell r="O47">
            <v>177613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278523</v>
          </cell>
          <cell r="G50">
            <v>276174</v>
          </cell>
          <cell r="H50">
            <v>260133</v>
          </cell>
          <cell r="I50">
            <v>16041</v>
          </cell>
          <cell r="J50">
            <v>2349</v>
          </cell>
          <cell r="K50">
            <v>312452</v>
          </cell>
          <cell r="L50">
            <v>309240</v>
          </cell>
          <cell r="M50">
            <v>3212</v>
          </cell>
          <cell r="N50">
            <v>209773</v>
          </cell>
          <cell r="O50">
            <v>209172</v>
          </cell>
          <cell r="P50">
            <v>601</v>
          </cell>
        </row>
        <row r="51">
          <cell r="C51" t="str">
            <v>小売業</v>
          </cell>
          <cell r="F51">
            <v>138062</v>
          </cell>
          <cell r="G51">
            <v>138020</v>
          </cell>
          <cell r="H51">
            <v>131235</v>
          </cell>
          <cell r="I51">
            <v>6785</v>
          </cell>
          <cell r="J51">
            <v>42</v>
          </cell>
          <cell r="K51">
            <v>189475</v>
          </cell>
          <cell r="L51">
            <v>189440</v>
          </cell>
          <cell r="M51">
            <v>35</v>
          </cell>
          <cell r="N51">
            <v>113014</v>
          </cell>
          <cell r="O51">
            <v>112968</v>
          </cell>
          <cell r="P51">
            <v>46</v>
          </cell>
        </row>
        <row r="52">
          <cell r="C52" t="str">
            <v>宿泊業</v>
          </cell>
          <cell r="F52">
            <v>175011</v>
          </cell>
          <cell r="G52">
            <v>169947</v>
          </cell>
          <cell r="H52">
            <v>162032</v>
          </cell>
          <cell r="I52">
            <v>7915</v>
          </cell>
          <cell r="J52">
            <v>5064</v>
          </cell>
          <cell r="K52">
            <v>215980</v>
          </cell>
          <cell r="L52">
            <v>207911</v>
          </cell>
          <cell r="M52">
            <v>8069</v>
          </cell>
          <cell r="N52">
            <v>145154</v>
          </cell>
          <cell r="O52">
            <v>142279</v>
          </cell>
          <cell r="P52">
            <v>2875</v>
          </cell>
        </row>
        <row r="53">
          <cell r="C53" t="str">
            <v>Ｍ一括分</v>
          </cell>
          <cell r="F53">
            <v>87893</v>
          </cell>
          <cell r="G53">
            <v>87893</v>
          </cell>
          <cell r="H53">
            <v>83291</v>
          </cell>
          <cell r="I53">
            <v>4602</v>
          </cell>
          <cell r="J53">
            <v>0</v>
          </cell>
          <cell r="K53">
            <v>105772</v>
          </cell>
          <cell r="L53">
            <v>105772</v>
          </cell>
          <cell r="M53">
            <v>0</v>
          </cell>
          <cell r="N53">
            <v>78068</v>
          </cell>
          <cell r="O53">
            <v>78068</v>
          </cell>
          <cell r="P53">
            <v>0</v>
          </cell>
        </row>
        <row r="54">
          <cell r="C54" t="str">
            <v>医療業</v>
          </cell>
          <cell r="F54">
            <v>274583</v>
          </cell>
          <cell r="G54">
            <v>274526</v>
          </cell>
          <cell r="H54">
            <v>258949</v>
          </cell>
          <cell r="I54">
            <v>15577</v>
          </cell>
          <cell r="J54">
            <v>57</v>
          </cell>
          <cell r="K54">
            <v>390904</v>
          </cell>
          <cell r="L54">
            <v>390904</v>
          </cell>
          <cell r="M54">
            <v>0</v>
          </cell>
          <cell r="N54">
            <v>233645</v>
          </cell>
          <cell r="O54">
            <v>233568</v>
          </cell>
          <cell r="P54">
            <v>77</v>
          </cell>
        </row>
        <row r="55">
          <cell r="C55" t="str">
            <v>Ｐ一括分</v>
          </cell>
          <cell r="F55">
            <v>225794</v>
          </cell>
          <cell r="G55">
            <v>225254</v>
          </cell>
          <cell r="H55">
            <v>220235</v>
          </cell>
          <cell r="I55">
            <v>5019</v>
          </cell>
          <cell r="J55">
            <v>540</v>
          </cell>
          <cell r="K55">
            <v>262618</v>
          </cell>
          <cell r="L55">
            <v>262586</v>
          </cell>
          <cell r="M55">
            <v>32</v>
          </cell>
          <cell r="N55">
            <v>211126</v>
          </cell>
          <cell r="O55">
            <v>210384</v>
          </cell>
          <cell r="P55">
            <v>742</v>
          </cell>
        </row>
        <row r="56">
          <cell r="C56" t="str">
            <v>職業紹介・派遣業</v>
          </cell>
          <cell r="F56">
            <v>186121</v>
          </cell>
          <cell r="G56">
            <v>179731</v>
          </cell>
          <cell r="H56">
            <v>164932</v>
          </cell>
          <cell r="I56">
            <v>14799</v>
          </cell>
          <cell r="J56">
            <v>6390</v>
          </cell>
          <cell r="K56">
            <v>211775</v>
          </cell>
          <cell r="L56">
            <v>206592</v>
          </cell>
          <cell r="M56">
            <v>5183</v>
          </cell>
          <cell r="N56">
            <v>166502</v>
          </cell>
          <cell r="O56">
            <v>159189</v>
          </cell>
          <cell r="P56">
            <v>7313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191524</v>
          </cell>
          <cell r="G58">
            <v>168588</v>
          </cell>
          <cell r="H58">
            <v>156611</v>
          </cell>
          <cell r="I58">
            <v>11977</v>
          </cell>
          <cell r="J58">
            <v>22936</v>
          </cell>
          <cell r="K58">
            <v>235980</v>
          </cell>
          <cell r="L58">
            <v>195949</v>
          </cell>
          <cell r="M58">
            <v>40031</v>
          </cell>
          <cell r="N58">
            <v>138275</v>
          </cell>
          <cell r="O58">
            <v>135817</v>
          </cell>
          <cell r="P58">
            <v>2458</v>
          </cell>
        </row>
        <row r="59">
          <cell r="C59" t="str">
            <v>特掲産業１</v>
          </cell>
          <cell r="F59" t="str">
            <v>#155455</v>
          </cell>
          <cell r="G59" t="str">
            <v>#155455</v>
          </cell>
          <cell r="H59" t="str">
            <v>#149444</v>
          </cell>
          <cell r="I59" t="str">
            <v>#6011</v>
          </cell>
          <cell r="J59" t="str">
            <v>#0</v>
          </cell>
          <cell r="K59" t="str">
            <v>#168318</v>
          </cell>
          <cell r="L59" t="str">
            <v>#168318</v>
          </cell>
          <cell r="M59" t="str">
            <v>#0</v>
          </cell>
          <cell r="N59" t="str">
            <v>#127518</v>
          </cell>
          <cell r="O59" t="str">
            <v>#127518</v>
          </cell>
          <cell r="P59" t="str">
            <v>#0</v>
          </cell>
        </row>
        <row r="60">
          <cell r="C60" t="str">
            <v>特掲産業２</v>
          </cell>
          <cell r="F60" t="str">
            <v>#227089</v>
          </cell>
          <cell r="G60" t="str">
            <v>#227089</v>
          </cell>
          <cell r="H60" t="str">
            <v>#215030</v>
          </cell>
          <cell r="I60" t="str">
            <v>#12059</v>
          </cell>
          <cell r="J60" t="str">
            <v>#0</v>
          </cell>
          <cell r="K60" t="str">
            <v>#263939</v>
          </cell>
          <cell r="L60" t="str">
            <v>#263939</v>
          </cell>
          <cell r="M60" t="str">
            <v>#0</v>
          </cell>
          <cell r="N60" t="str">
            <v>#176225</v>
          </cell>
          <cell r="O60" t="str">
            <v>#176225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237613</v>
          </cell>
          <cell r="G77">
            <v>225627</v>
          </cell>
          <cell r="H77">
            <v>212726</v>
          </cell>
          <cell r="I77">
            <v>12901</v>
          </cell>
          <cell r="J77">
            <v>11986</v>
          </cell>
          <cell r="K77">
            <v>290756</v>
          </cell>
          <cell r="L77">
            <v>274521</v>
          </cell>
          <cell r="M77">
            <v>16235</v>
          </cell>
          <cell r="N77">
            <v>186053</v>
          </cell>
          <cell r="O77">
            <v>178189</v>
          </cell>
          <cell r="P77">
            <v>7864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308663</v>
          </cell>
          <cell r="G79">
            <v>285768</v>
          </cell>
          <cell r="H79">
            <v>276696</v>
          </cell>
          <cell r="I79">
            <v>9072</v>
          </cell>
          <cell r="J79">
            <v>22895</v>
          </cell>
          <cell r="K79">
            <v>326256</v>
          </cell>
          <cell r="L79">
            <v>299323</v>
          </cell>
          <cell r="M79">
            <v>26933</v>
          </cell>
          <cell r="N79">
            <v>208911</v>
          </cell>
          <cell r="O79">
            <v>208911</v>
          </cell>
          <cell r="P79">
            <v>0</v>
          </cell>
        </row>
        <row r="80">
          <cell r="C80" t="str">
            <v>製造業</v>
          </cell>
          <cell r="F80">
            <v>249831</v>
          </cell>
          <cell r="G80">
            <v>241428</v>
          </cell>
          <cell r="H80">
            <v>217367</v>
          </cell>
          <cell r="I80">
            <v>24061</v>
          </cell>
          <cell r="J80">
            <v>8403</v>
          </cell>
          <cell r="K80">
            <v>307417</v>
          </cell>
          <cell r="L80">
            <v>295912</v>
          </cell>
          <cell r="M80">
            <v>11505</v>
          </cell>
          <cell r="N80">
            <v>170065</v>
          </cell>
          <cell r="O80">
            <v>165959</v>
          </cell>
          <cell r="P80">
            <v>4106</v>
          </cell>
        </row>
        <row r="81">
          <cell r="C81" t="str">
            <v>電気・ガス・熱供給・水道業</v>
          </cell>
          <cell r="F81">
            <v>414910</v>
          </cell>
          <cell r="G81">
            <v>414829</v>
          </cell>
          <cell r="H81">
            <v>355625</v>
          </cell>
          <cell r="I81">
            <v>59204</v>
          </cell>
          <cell r="J81">
            <v>81</v>
          </cell>
          <cell r="K81">
            <v>441997</v>
          </cell>
          <cell r="L81">
            <v>441904</v>
          </cell>
          <cell r="M81">
            <v>93</v>
          </cell>
          <cell r="N81">
            <v>239554</v>
          </cell>
          <cell r="O81">
            <v>239554</v>
          </cell>
          <cell r="P81">
            <v>0</v>
          </cell>
        </row>
        <row r="82">
          <cell r="C82" t="str">
            <v>情報通信業</v>
          </cell>
          <cell r="F82">
            <v>383001</v>
          </cell>
          <cell r="G82">
            <v>368220</v>
          </cell>
          <cell r="H82">
            <v>333260</v>
          </cell>
          <cell r="I82">
            <v>34960</v>
          </cell>
          <cell r="J82">
            <v>14781</v>
          </cell>
          <cell r="K82">
            <v>419963</v>
          </cell>
          <cell r="L82">
            <v>405139</v>
          </cell>
          <cell r="M82">
            <v>14824</v>
          </cell>
          <cell r="N82">
            <v>301904</v>
          </cell>
          <cell r="O82">
            <v>287220</v>
          </cell>
          <cell r="P82">
            <v>14684</v>
          </cell>
        </row>
        <row r="83">
          <cell r="C83" t="str">
            <v>運輸業，郵便業</v>
          </cell>
          <cell r="F83">
            <v>267789</v>
          </cell>
          <cell r="G83">
            <v>267637</v>
          </cell>
          <cell r="H83">
            <v>220196</v>
          </cell>
          <cell r="I83">
            <v>47441</v>
          </cell>
          <cell r="J83">
            <v>152</v>
          </cell>
          <cell r="K83">
            <v>276596</v>
          </cell>
          <cell r="L83">
            <v>276446</v>
          </cell>
          <cell r="M83">
            <v>150</v>
          </cell>
          <cell r="N83">
            <v>173434</v>
          </cell>
          <cell r="O83">
            <v>173262</v>
          </cell>
          <cell r="P83">
            <v>172</v>
          </cell>
        </row>
        <row r="84">
          <cell r="C84" t="str">
            <v>卸売業，小売業</v>
          </cell>
          <cell r="F84">
            <v>188991</v>
          </cell>
          <cell r="G84">
            <v>183446</v>
          </cell>
          <cell r="H84">
            <v>173309</v>
          </cell>
          <cell r="I84">
            <v>10137</v>
          </cell>
          <cell r="J84">
            <v>5545</v>
          </cell>
          <cell r="K84">
            <v>245569</v>
          </cell>
          <cell r="L84">
            <v>235134</v>
          </cell>
          <cell r="M84">
            <v>10435</v>
          </cell>
          <cell r="N84">
            <v>131497</v>
          </cell>
          <cell r="O84">
            <v>130922</v>
          </cell>
          <cell r="P84">
            <v>575</v>
          </cell>
        </row>
        <row r="85">
          <cell r="C85" t="str">
            <v>金融業，保険業</v>
          </cell>
          <cell r="F85">
            <v>312747</v>
          </cell>
          <cell r="G85">
            <v>312381</v>
          </cell>
          <cell r="H85">
            <v>303245</v>
          </cell>
          <cell r="I85">
            <v>9136</v>
          </cell>
          <cell r="J85">
            <v>366</v>
          </cell>
          <cell r="K85">
            <v>421499</v>
          </cell>
          <cell r="L85">
            <v>421140</v>
          </cell>
          <cell r="M85">
            <v>359</v>
          </cell>
          <cell r="N85">
            <v>222449</v>
          </cell>
          <cell r="O85">
            <v>222078</v>
          </cell>
          <cell r="P85">
            <v>371</v>
          </cell>
        </row>
        <row r="86">
          <cell r="C86" t="str">
            <v>不動産業，物品賃貸業</v>
          </cell>
          <cell r="F86">
            <v>187584</v>
          </cell>
          <cell r="G86">
            <v>173756</v>
          </cell>
          <cell r="H86">
            <v>171182</v>
          </cell>
          <cell r="I86">
            <v>2574</v>
          </cell>
          <cell r="J86">
            <v>13828</v>
          </cell>
          <cell r="K86">
            <v>225349</v>
          </cell>
          <cell r="L86">
            <v>203314</v>
          </cell>
          <cell r="M86">
            <v>22035</v>
          </cell>
          <cell r="N86">
            <v>140068</v>
          </cell>
          <cell r="O86">
            <v>136566</v>
          </cell>
          <cell r="P86">
            <v>3502</v>
          </cell>
        </row>
        <row r="87">
          <cell r="C87" t="str">
            <v>学術研究，専門・技術サービス業</v>
          </cell>
          <cell r="F87">
            <v>303650</v>
          </cell>
          <cell r="G87">
            <v>285754</v>
          </cell>
          <cell r="H87">
            <v>273572</v>
          </cell>
          <cell r="I87">
            <v>12182</v>
          </cell>
          <cell r="J87">
            <v>17896</v>
          </cell>
          <cell r="K87">
            <v>339192</v>
          </cell>
          <cell r="L87">
            <v>326563</v>
          </cell>
          <cell r="M87">
            <v>12629</v>
          </cell>
          <cell r="N87">
            <v>245196</v>
          </cell>
          <cell r="O87">
            <v>218639</v>
          </cell>
          <cell r="P87">
            <v>26557</v>
          </cell>
        </row>
        <row r="88">
          <cell r="C88" t="str">
            <v>宿泊業，飲食サービス業</v>
          </cell>
          <cell r="F88">
            <v>87966</v>
          </cell>
          <cell r="G88">
            <v>87481</v>
          </cell>
          <cell r="H88">
            <v>83199</v>
          </cell>
          <cell r="I88">
            <v>4282</v>
          </cell>
          <cell r="J88">
            <v>485</v>
          </cell>
          <cell r="K88">
            <v>113039</v>
          </cell>
          <cell r="L88">
            <v>112123</v>
          </cell>
          <cell r="M88">
            <v>916</v>
          </cell>
          <cell r="N88">
            <v>74128</v>
          </cell>
          <cell r="O88">
            <v>73881</v>
          </cell>
          <cell r="P88">
            <v>247</v>
          </cell>
        </row>
        <row r="89">
          <cell r="C89" t="str">
            <v>生活関連サービス業，娯楽業</v>
          </cell>
          <cell r="F89">
            <v>183276</v>
          </cell>
          <cell r="G89">
            <v>183276</v>
          </cell>
          <cell r="H89">
            <v>178122</v>
          </cell>
          <cell r="I89">
            <v>5154</v>
          </cell>
          <cell r="J89">
            <v>0</v>
          </cell>
          <cell r="K89">
            <v>196725</v>
          </cell>
          <cell r="L89">
            <v>196725</v>
          </cell>
          <cell r="M89">
            <v>0</v>
          </cell>
          <cell r="N89">
            <v>162155</v>
          </cell>
          <cell r="O89">
            <v>162155</v>
          </cell>
          <cell r="P89">
            <v>0</v>
          </cell>
        </row>
        <row r="90">
          <cell r="C90" t="str">
            <v>教育，学習支援業</v>
          </cell>
          <cell r="F90">
            <v>403878</v>
          </cell>
          <cell r="G90">
            <v>317069</v>
          </cell>
          <cell r="H90">
            <v>315372</v>
          </cell>
          <cell r="I90">
            <v>1697</v>
          </cell>
          <cell r="J90">
            <v>86809</v>
          </cell>
          <cell r="K90">
            <v>466377</v>
          </cell>
          <cell r="L90">
            <v>363609</v>
          </cell>
          <cell r="M90">
            <v>102768</v>
          </cell>
          <cell r="N90">
            <v>356065</v>
          </cell>
          <cell r="O90">
            <v>281465</v>
          </cell>
          <cell r="P90">
            <v>74600</v>
          </cell>
        </row>
        <row r="91">
          <cell r="C91" t="str">
            <v>医療，福祉</v>
          </cell>
          <cell r="F91">
            <v>234325</v>
          </cell>
          <cell r="G91">
            <v>234090</v>
          </cell>
          <cell r="H91">
            <v>224783</v>
          </cell>
          <cell r="I91">
            <v>9307</v>
          </cell>
          <cell r="J91">
            <v>235</v>
          </cell>
          <cell r="K91">
            <v>303392</v>
          </cell>
          <cell r="L91">
            <v>303371</v>
          </cell>
          <cell r="M91">
            <v>21</v>
          </cell>
          <cell r="N91">
            <v>210905</v>
          </cell>
          <cell r="O91">
            <v>210597</v>
          </cell>
          <cell r="P91">
            <v>308</v>
          </cell>
        </row>
        <row r="92">
          <cell r="C92" t="str">
            <v>複合サービス事業</v>
          </cell>
          <cell r="F92">
            <v>268832</v>
          </cell>
          <cell r="G92">
            <v>268723</v>
          </cell>
          <cell r="H92">
            <v>260493</v>
          </cell>
          <cell r="I92">
            <v>8230</v>
          </cell>
          <cell r="J92">
            <v>109</v>
          </cell>
          <cell r="K92">
            <v>304421</v>
          </cell>
          <cell r="L92">
            <v>304357</v>
          </cell>
          <cell r="M92">
            <v>64</v>
          </cell>
          <cell r="N92">
            <v>204764</v>
          </cell>
          <cell r="O92">
            <v>204573</v>
          </cell>
          <cell r="P92">
            <v>191</v>
          </cell>
        </row>
        <row r="93">
          <cell r="C93" t="str">
            <v>サービス業（他に分類されないもの）</v>
          </cell>
          <cell r="F93">
            <v>201826</v>
          </cell>
          <cell r="G93">
            <v>188141</v>
          </cell>
          <cell r="H93">
            <v>176941</v>
          </cell>
          <cell r="I93">
            <v>11200</v>
          </cell>
          <cell r="J93">
            <v>13685</v>
          </cell>
          <cell r="K93">
            <v>242736</v>
          </cell>
          <cell r="L93">
            <v>219639</v>
          </cell>
          <cell r="M93">
            <v>23097</v>
          </cell>
          <cell r="N93">
            <v>154041</v>
          </cell>
          <cell r="O93">
            <v>151350</v>
          </cell>
          <cell r="P93">
            <v>2691</v>
          </cell>
        </row>
        <row r="94">
          <cell r="C94" t="str">
            <v>食料品・たばこ</v>
          </cell>
          <cell r="F94">
            <v>192715</v>
          </cell>
          <cell r="G94">
            <v>192046</v>
          </cell>
          <cell r="H94">
            <v>176321</v>
          </cell>
          <cell r="I94">
            <v>15725</v>
          </cell>
          <cell r="J94">
            <v>669</v>
          </cell>
          <cell r="K94">
            <v>255584</v>
          </cell>
          <cell r="L94">
            <v>254127</v>
          </cell>
          <cell r="M94">
            <v>1457</v>
          </cell>
          <cell r="N94">
            <v>150199</v>
          </cell>
          <cell r="O94">
            <v>150063</v>
          </cell>
          <cell r="P94">
            <v>136</v>
          </cell>
        </row>
        <row r="95">
          <cell r="C95" t="str">
            <v>繊維工業</v>
          </cell>
          <cell r="F95">
            <v>226451</v>
          </cell>
          <cell r="G95">
            <v>221537</v>
          </cell>
          <cell r="H95">
            <v>194716</v>
          </cell>
          <cell r="I95">
            <v>26821</v>
          </cell>
          <cell r="J95">
            <v>4914</v>
          </cell>
          <cell r="K95">
            <v>325829</v>
          </cell>
          <cell r="L95">
            <v>325690</v>
          </cell>
          <cell r="M95">
            <v>139</v>
          </cell>
          <cell r="N95">
            <v>172013</v>
          </cell>
          <cell r="O95">
            <v>164484</v>
          </cell>
          <cell r="P95">
            <v>7529</v>
          </cell>
        </row>
        <row r="96">
          <cell r="C96" t="str">
            <v>木材・木製品</v>
          </cell>
          <cell r="F96">
            <v>237458</v>
          </cell>
          <cell r="G96">
            <v>224563</v>
          </cell>
          <cell r="H96">
            <v>211931</v>
          </cell>
          <cell r="I96">
            <v>12632</v>
          </cell>
          <cell r="J96">
            <v>12895</v>
          </cell>
          <cell r="K96">
            <v>254467</v>
          </cell>
          <cell r="L96">
            <v>238209</v>
          </cell>
          <cell r="M96">
            <v>16258</v>
          </cell>
          <cell r="N96">
            <v>190305</v>
          </cell>
          <cell r="O96">
            <v>186733</v>
          </cell>
          <cell r="P96">
            <v>3572</v>
          </cell>
        </row>
        <row r="97">
          <cell r="C97" t="str">
            <v>家具・装備品</v>
          </cell>
          <cell r="F97" t="str">
            <v>#213319</v>
          </cell>
          <cell r="G97" t="str">
            <v>#213319</v>
          </cell>
          <cell r="H97" t="str">
            <v>#213319</v>
          </cell>
          <cell r="I97" t="str">
            <v>#0</v>
          </cell>
          <cell r="J97" t="str">
            <v>#0</v>
          </cell>
          <cell r="K97" t="str">
            <v>#239071</v>
          </cell>
          <cell r="L97" t="str">
            <v>#239071</v>
          </cell>
          <cell r="M97" t="str">
            <v>#0</v>
          </cell>
          <cell r="N97" t="str">
            <v>#150370</v>
          </cell>
          <cell r="O97" t="str">
            <v>#150370</v>
          </cell>
          <cell r="P97" t="str">
            <v>#0</v>
          </cell>
        </row>
        <row r="98">
          <cell r="C98" t="str">
            <v>パルプ・紙</v>
          </cell>
          <cell r="F98">
            <v>279830</v>
          </cell>
          <cell r="G98">
            <v>279830</v>
          </cell>
          <cell r="H98">
            <v>255240</v>
          </cell>
          <cell r="I98">
            <v>24590</v>
          </cell>
          <cell r="J98">
            <v>0</v>
          </cell>
          <cell r="K98">
            <v>308038</v>
          </cell>
          <cell r="L98">
            <v>308038</v>
          </cell>
          <cell r="M98">
            <v>0</v>
          </cell>
          <cell r="N98">
            <v>184902</v>
          </cell>
          <cell r="O98">
            <v>184902</v>
          </cell>
          <cell r="P98">
            <v>0</v>
          </cell>
        </row>
        <row r="99">
          <cell r="C99" t="str">
            <v>印刷・同関連業</v>
          </cell>
          <cell r="F99">
            <v>263067</v>
          </cell>
          <cell r="G99">
            <v>244895</v>
          </cell>
          <cell r="H99">
            <v>224780</v>
          </cell>
          <cell r="I99">
            <v>20115</v>
          </cell>
          <cell r="J99">
            <v>18172</v>
          </cell>
          <cell r="K99">
            <v>310772</v>
          </cell>
          <cell r="L99">
            <v>287086</v>
          </cell>
          <cell r="M99">
            <v>23686</v>
          </cell>
          <cell r="N99">
            <v>156432</v>
          </cell>
          <cell r="O99">
            <v>150585</v>
          </cell>
          <cell r="P99">
            <v>5847</v>
          </cell>
        </row>
        <row r="100">
          <cell r="C100" t="str">
            <v>化学、石油・石炭</v>
          </cell>
          <cell r="F100">
            <v>389715</v>
          </cell>
          <cell r="G100">
            <v>389715</v>
          </cell>
          <cell r="H100">
            <v>347494</v>
          </cell>
          <cell r="I100">
            <v>42221</v>
          </cell>
          <cell r="J100">
            <v>0</v>
          </cell>
          <cell r="K100">
            <v>404154</v>
          </cell>
          <cell r="L100">
            <v>404154</v>
          </cell>
          <cell r="M100">
            <v>0</v>
          </cell>
          <cell r="N100">
            <v>233013</v>
          </cell>
          <cell r="O100">
            <v>233013</v>
          </cell>
          <cell r="P100">
            <v>0</v>
          </cell>
        </row>
        <row r="101">
          <cell r="C101" t="str">
            <v>プラスチック製品</v>
          </cell>
          <cell r="F101">
            <v>240253</v>
          </cell>
          <cell r="G101">
            <v>240253</v>
          </cell>
          <cell r="H101">
            <v>215613</v>
          </cell>
          <cell r="I101">
            <v>24640</v>
          </cell>
          <cell r="J101">
            <v>0</v>
          </cell>
          <cell r="K101">
            <v>275644</v>
          </cell>
          <cell r="L101">
            <v>275644</v>
          </cell>
          <cell r="M101">
            <v>0</v>
          </cell>
          <cell r="N101">
            <v>140901</v>
          </cell>
          <cell r="O101">
            <v>140901</v>
          </cell>
          <cell r="P101">
            <v>0</v>
          </cell>
        </row>
        <row r="102">
          <cell r="C102" t="str">
            <v>ゴム製品</v>
          </cell>
          <cell r="F102">
            <v>373932</v>
          </cell>
          <cell r="G102">
            <v>327354</v>
          </cell>
          <cell r="H102">
            <v>263026</v>
          </cell>
          <cell r="I102">
            <v>64328</v>
          </cell>
          <cell r="J102">
            <v>46578</v>
          </cell>
          <cell r="K102">
            <v>387517</v>
          </cell>
          <cell r="L102">
            <v>347388</v>
          </cell>
          <cell r="M102">
            <v>40129</v>
          </cell>
          <cell r="N102">
            <v>286437</v>
          </cell>
          <cell r="O102">
            <v>198327</v>
          </cell>
          <cell r="P102">
            <v>88110</v>
          </cell>
        </row>
        <row r="103">
          <cell r="C103" t="str">
            <v>窯業・土石製品</v>
          </cell>
          <cell r="F103">
            <v>282910</v>
          </cell>
          <cell r="G103">
            <v>282910</v>
          </cell>
          <cell r="H103">
            <v>273470</v>
          </cell>
          <cell r="I103">
            <v>9440</v>
          </cell>
          <cell r="J103">
            <v>0</v>
          </cell>
          <cell r="K103">
            <v>299271</v>
          </cell>
          <cell r="L103">
            <v>299271</v>
          </cell>
          <cell r="M103">
            <v>0</v>
          </cell>
          <cell r="N103">
            <v>222294</v>
          </cell>
          <cell r="O103">
            <v>222294</v>
          </cell>
          <cell r="P103">
            <v>0</v>
          </cell>
        </row>
        <row r="104">
          <cell r="C104" t="str">
            <v>鉄鋼業</v>
          </cell>
          <cell r="F104" t="str">
            <v>#342202</v>
          </cell>
          <cell r="G104" t="str">
            <v>#341847</v>
          </cell>
          <cell r="H104" t="str">
            <v>#284996</v>
          </cell>
          <cell r="I104" t="str">
            <v>#56851</v>
          </cell>
          <cell r="J104" t="str">
            <v>#355</v>
          </cell>
          <cell r="K104" t="str">
            <v>#349844</v>
          </cell>
          <cell r="L104" t="str">
            <v>#349463</v>
          </cell>
          <cell r="M104" t="str">
            <v>#381</v>
          </cell>
          <cell r="N104" t="str">
            <v>#237758</v>
          </cell>
          <cell r="O104" t="str">
            <v>#237758</v>
          </cell>
          <cell r="P104" t="str">
            <v>#0</v>
          </cell>
        </row>
        <row r="105">
          <cell r="C105" t="str">
            <v>非鉄金属製造業</v>
          </cell>
          <cell r="F105" t="str">
            <v>#251209</v>
          </cell>
          <cell r="G105" t="str">
            <v>#251209</v>
          </cell>
          <cell r="H105" t="str">
            <v>#239026</v>
          </cell>
          <cell r="I105" t="str">
            <v>#12183</v>
          </cell>
          <cell r="J105" t="str">
            <v>#0</v>
          </cell>
          <cell r="K105" t="str">
            <v>#274414</v>
          </cell>
          <cell r="L105" t="str">
            <v>#274414</v>
          </cell>
          <cell r="M105" t="str">
            <v>#0</v>
          </cell>
          <cell r="N105" t="str">
            <v>#208667</v>
          </cell>
          <cell r="O105" t="str">
            <v>#208667</v>
          </cell>
          <cell r="P105" t="str">
            <v>#0</v>
          </cell>
        </row>
        <row r="106">
          <cell r="C106" t="str">
            <v>金属製品製造業</v>
          </cell>
          <cell r="F106">
            <v>233719</v>
          </cell>
          <cell r="G106">
            <v>233719</v>
          </cell>
          <cell r="H106">
            <v>223502</v>
          </cell>
          <cell r="I106">
            <v>10217</v>
          </cell>
          <cell r="J106">
            <v>0</v>
          </cell>
          <cell r="K106">
            <v>270293</v>
          </cell>
          <cell r="L106">
            <v>270293</v>
          </cell>
          <cell r="M106">
            <v>0</v>
          </cell>
          <cell r="N106">
            <v>173463</v>
          </cell>
          <cell r="O106">
            <v>173463</v>
          </cell>
          <cell r="P106">
            <v>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243248</v>
          </cell>
          <cell r="G109">
            <v>243248</v>
          </cell>
          <cell r="H109">
            <v>221007</v>
          </cell>
          <cell r="I109">
            <v>22241</v>
          </cell>
          <cell r="J109">
            <v>0</v>
          </cell>
          <cell r="K109">
            <v>307771</v>
          </cell>
          <cell r="L109">
            <v>307771</v>
          </cell>
          <cell r="M109">
            <v>0</v>
          </cell>
          <cell r="N109">
            <v>182048</v>
          </cell>
          <cell r="O109">
            <v>182048</v>
          </cell>
          <cell r="P109">
            <v>0</v>
          </cell>
        </row>
        <row r="110">
          <cell r="C110" t="str">
            <v>電子・デバイス</v>
          </cell>
          <cell r="F110">
            <v>305771</v>
          </cell>
          <cell r="G110">
            <v>232559</v>
          </cell>
          <cell r="H110">
            <v>207177</v>
          </cell>
          <cell r="I110">
            <v>25382</v>
          </cell>
          <cell r="J110">
            <v>73212</v>
          </cell>
          <cell r="K110">
            <v>351616</v>
          </cell>
          <cell r="L110">
            <v>257446</v>
          </cell>
          <cell r="M110">
            <v>94170</v>
          </cell>
          <cell r="N110">
            <v>217377</v>
          </cell>
          <cell r="O110">
            <v>184574</v>
          </cell>
          <cell r="P110">
            <v>32803</v>
          </cell>
        </row>
        <row r="111">
          <cell r="C111" t="str">
            <v>電気機械器具</v>
          </cell>
          <cell r="F111">
            <v>276601</v>
          </cell>
          <cell r="G111">
            <v>276601</v>
          </cell>
          <cell r="H111">
            <v>262638</v>
          </cell>
          <cell r="I111">
            <v>13963</v>
          </cell>
          <cell r="J111">
            <v>0</v>
          </cell>
          <cell r="K111">
            <v>316317</v>
          </cell>
          <cell r="L111">
            <v>316317</v>
          </cell>
          <cell r="M111">
            <v>0</v>
          </cell>
          <cell r="N111">
            <v>173371</v>
          </cell>
          <cell r="O111">
            <v>173371</v>
          </cell>
          <cell r="P111">
            <v>0</v>
          </cell>
        </row>
        <row r="112">
          <cell r="C112" t="str">
            <v>情報通信機械器具</v>
          </cell>
          <cell r="F112" t="str">
            <v>#244249</v>
          </cell>
          <cell r="G112" t="str">
            <v>#244093</v>
          </cell>
          <cell r="H112" t="str">
            <v>#220307</v>
          </cell>
          <cell r="I112" t="str">
            <v>#23786</v>
          </cell>
          <cell r="J112" t="str">
            <v>#156</v>
          </cell>
          <cell r="K112" t="str">
            <v>#273616</v>
          </cell>
          <cell r="L112" t="str">
            <v>#273429</v>
          </cell>
          <cell r="M112" t="str">
            <v>#187</v>
          </cell>
          <cell r="N112" t="str">
            <v>#214436</v>
          </cell>
          <cell r="O112" t="str">
            <v>#214311</v>
          </cell>
          <cell r="P112" t="str">
            <v>#125</v>
          </cell>
        </row>
        <row r="113">
          <cell r="C113" t="str">
            <v>輸送用機械器具</v>
          </cell>
          <cell r="F113">
            <v>317432</v>
          </cell>
          <cell r="G113">
            <v>317268</v>
          </cell>
          <cell r="H113">
            <v>273853</v>
          </cell>
          <cell r="I113">
            <v>43415</v>
          </cell>
          <cell r="J113">
            <v>164</v>
          </cell>
          <cell r="K113">
            <v>334558</v>
          </cell>
          <cell r="L113">
            <v>334349</v>
          </cell>
          <cell r="M113">
            <v>209</v>
          </cell>
          <cell r="N113">
            <v>254400</v>
          </cell>
          <cell r="O113">
            <v>254400</v>
          </cell>
          <cell r="P113">
            <v>0</v>
          </cell>
        </row>
        <row r="114">
          <cell r="C114" t="str">
            <v>その他の製造業</v>
          </cell>
          <cell r="F114">
            <v>316245</v>
          </cell>
          <cell r="G114">
            <v>316245</v>
          </cell>
          <cell r="H114">
            <v>292412</v>
          </cell>
          <cell r="I114">
            <v>23833</v>
          </cell>
          <cell r="J114">
            <v>0</v>
          </cell>
          <cell r="K114">
            <v>356707</v>
          </cell>
          <cell r="L114">
            <v>356707</v>
          </cell>
          <cell r="M114">
            <v>0</v>
          </cell>
          <cell r="N114">
            <v>171844</v>
          </cell>
          <cell r="O114">
            <v>171844</v>
          </cell>
          <cell r="P114">
            <v>0</v>
          </cell>
        </row>
        <row r="115">
          <cell r="C115" t="str">
            <v>Ｅ一括分１</v>
          </cell>
          <cell r="F115">
            <v>274584</v>
          </cell>
          <cell r="G115">
            <v>274584</v>
          </cell>
          <cell r="H115">
            <v>226340</v>
          </cell>
          <cell r="I115">
            <v>48244</v>
          </cell>
          <cell r="J115">
            <v>0</v>
          </cell>
          <cell r="K115">
            <v>316754</v>
          </cell>
          <cell r="L115">
            <v>316754</v>
          </cell>
          <cell r="M115">
            <v>0</v>
          </cell>
          <cell r="N115">
            <v>178603</v>
          </cell>
          <cell r="O115">
            <v>178603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294916</v>
          </cell>
          <cell r="G118">
            <v>273286</v>
          </cell>
          <cell r="H118">
            <v>258533</v>
          </cell>
          <cell r="I118">
            <v>14753</v>
          </cell>
          <cell r="J118">
            <v>21630</v>
          </cell>
          <cell r="K118">
            <v>323998</v>
          </cell>
          <cell r="L118">
            <v>297437</v>
          </cell>
          <cell r="M118">
            <v>26561</v>
          </cell>
          <cell r="N118">
            <v>195135</v>
          </cell>
          <cell r="O118">
            <v>190424</v>
          </cell>
          <cell r="P118">
            <v>4711</v>
          </cell>
        </row>
        <row r="119">
          <cell r="C119" t="str">
            <v>小売業</v>
          </cell>
          <cell r="F119">
            <v>154840</v>
          </cell>
          <cell r="G119">
            <v>154481</v>
          </cell>
          <cell r="H119">
            <v>145833</v>
          </cell>
          <cell r="I119">
            <v>8648</v>
          </cell>
          <cell r="J119">
            <v>359</v>
          </cell>
          <cell r="K119">
            <v>198601</v>
          </cell>
          <cell r="L119">
            <v>197823</v>
          </cell>
          <cell r="M119">
            <v>778</v>
          </cell>
          <cell r="N119">
            <v>123556</v>
          </cell>
          <cell r="O119">
            <v>123497</v>
          </cell>
          <cell r="P119">
            <v>59</v>
          </cell>
        </row>
        <row r="120">
          <cell r="C120" t="str">
            <v>宿泊業</v>
          </cell>
          <cell r="F120">
            <v>156752</v>
          </cell>
          <cell r="G120">
            <v>153146</v>
          </cell>
          <cell r="H120">
            <v>147420</v>
          </cell>
          <cell r="I120">
            <v>5726</v>
          </cell>
          <cell r="J120">
            <v>3606</v>
          </cell>
          <cell r="K120">
            <v>199238</v>
          </cell>
          <cell r="L120">
            <v>192397</v>
          </cell>
          <cell r="M120">
            <v>6841</v>
          </cell>
          <cell r="N120">
            <v>133467</v>
          </cell>
          <cell r="O120">
            <v>131634</v>
          </cell>
          <cell r="P120">
            <v>1833</v>
          </cell>
        </row>
        <row r="121">
          <cell r="C121" t="str">
            <v>Ｍ一括分</v>
          </cell>
          <cell r="F121">
            <v>77279</v>
          </cell>
          <cell r="G121">
            <v>77279</v>
          </cell>
          <cell r="H121">
            <v>73222</v>
          </cell>
          <cell r="I121">
            <v>4057</v>
          </cell>
          <cell r="J121">
            <v>0</v>
          </cell>
          <cell r="K121">
            <v>99716</v>
          </cell>
          <cell r="L121">
            <v>99716</v>
          </cell>
          <cell r="M121">
            <v>0</v>
          </cell>
          <cell r="N121">
            <v>64881</v>
          </cell>
          <cell r="O121">
            <v>64881</v>
          </cell>
          <cell r="P121">
            <v>0</v>
          </cell>
        </row>
        <row r="122">
          <cell r="C122" t="str">
            <v>医療業</v>
          </cell>
          <cell r="F122">
            <v>261816</v>
          </cell>
          <cell r="G122">
            <v>261763</v>
          </cell>
          <cell r="H122">
            <v>249119</v>
          </cell>
          <cell r="I122">
            <v>12644</v>
          </cell>
          <cell r="J122">
            <v>53</v>
          </cell>
          <cell r="K122">
            <v>392193</v>
          </cell>
          <cell r="L122">
            <v>392193</v>
          </cell>
          <cell r="M122">
            <v>0</v>
          </cell>
          <cell r="N122">
            <v>224817</v>
          </cell>
          <cell r="O122">
            <v>224749</v>
          </cell>
          <cell r="P122">
            <v>68</v>
          </cell>
        </row>
        <row r="123">
          <cell r="C123" t="str">
            <v>Ｐ一括分</v>
          </cell>
          <cell r="F123">
            <v>210323</v>
          </cell>
          <cell r="G123">
            <v>209928</v>
          </cell>
          <cell r="H123">
            <v>203535</v>
          </cell>
          <cell r="I123">
            <v>6393</v>
          </cell>
          <cell r="J123">
            <v>395</v>
          </cell>
          <cell r="K123">
            <v>242466</v>
          </cell>
          <cell r="L123">
            <v>242430</v>
          </cell>
          <cell r="M123">
            <v>36</v>
          </cell>
          <cell r="N123">
            <v>197740</v>
          </cell>
          <cell r="O123">
            <v>197205</v>
          </cell>
          <cell r="P123">
            <v>535</v>
          </cell>
        </row>
        <row r="124">
          <cell r="C124" t="str">
            <v>職業紹介・派遣業</v>
          </cell>
          <cell r="F124">
            <v>186121</v>
          </cell>
          <cell r="G124">
            <v>179731</v>
          </cell>
          <cell r="H124">
            <v>164932</v>
          </cell>
          <cell r="I124">
            <v>14799</v>
          </cell>
          <cell r="J124">
            <v>6390</v>
          </cell>
          <cell r="K124">
            <v>211775</v>
          </cell>
          <cell r="L124">
            <v>206592</v>
          </cell>
          <cell r="M124">
            <v>5183</v>
          </cell>
          <cell r="N124">
            <v>166502</v>
          </cell>
          <cell r="O124">
            <v>159189</v>
          </cell>
          <cell r="P124">
            <v>7313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204591</v>
          </cell>
          <cell r="G126">
            <v>189622</v>
          </cell>
          <cell r="H126">
            <v>179055</v>
          </cell>
          <cell r="I126">
            <v>10567</v>
          </cell>
          <cell r="J126">
            <v>14969</v>
          </cell>
          <cell r="K126">
            <v>246974</v>
          </cell>
          <cell r="L126">
            <v>221425</v>
          </cell>
          <cell r="M126">
            <v>25549</v>
          </cell>
          <cell r="N126">
            <v>151233</v>
          </cell>
          <cell r="O126">
            <v>149584</v>
          </cell>
          <cell r="P126">
            <v>1649</v>
          </cell>
        </row>
        <row r="127">
          <cell r="C127" t="str">
            <v>特掲産業１</v>
          </cell>
          <cell r="F127">
            <v>158820</v>
          </cell>
          <cell r="G127">
            <v>158820</v>
          </cell>
          <cell r="H127">
            <v>155401</v>
          </cell>
          <cell r="I127">
            <v>3419</v>
          </cell>
          <cell r="J127">
            <v>0</v>
          </cell>
          <cell r="K127">
            <v>160080</v>
          </cell>
          <cell r="L127">
            <v>160080</v>
          </cell>
          <cell r="M127">
            <v>0</v>
          </cell>
          <cell r="N127">
            <v>154941</v>
          </cell>
          <cell r="O127">
            <v>154941</v>
          </cell>
          <cell r="P127">
            <v>0</v>
          </cell>
        </row>
        <row r="128">
          <cell r="C128" t="str">
            <v>特掲産業２</v>
          </cell>
          <cell r="F128">
            <v>271518</v>
          </cell>
          <cell r="G128">
            <v>271518</v>
          </cell>
          <cell r="H128">
            <v>258508</v>
          </cell>
          <cell r="I128">
            <v>13010</v>
          </cell>
          <cell r="J128">
            <v>0</v>
          </cell>
          <cell r="K128">
            <v>294556</v>
          </cell>
          <cell r="L128">
            <v>294556</v>
          </cell>
          <cell r="M128">
            <v>0</v>
          </cell>
          <cell r="N128">
            <v>200584</v>
          </cell>
          <cell r="O128">
            <v>200584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12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 t="str">
            <v>x</v>
          </cell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 t="str">
            <v>x</v>
          </cell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517889</v>
          </cell>
          <cell r="G9">
            <v>247693</v>
          </cell>
          <cell r="H9">
            <v>231525</v>
          </cell>
          <cell r="I9">
            <v>16168</v>
          </cell>
          <cell r="J9">
            <v>270196</v>
          </cell>
          <cell r="K9">
            <v>651122</v>
          </cell>
          <cell r="L9">
            <v>299124</v>
          </cell>
          <cell r="M9">
            <v>351998</v>
          </cell>
          <cell r="N9">
            <v>387595</v>
          </cell>
          <cell r="O9">
            <v>197397</v>
          </cell>
          <cell r="P9">
            <v>190198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662673</v>
          </cell>
          <cell r="G11">
            <v>300990</v>
          </cell>
          <cell r="H11">
            <v>276157</v>
          </cell>
          <cell r="I11">
            <v>24833</v>
          </cell>
          <cell r="J11">
            <v>361683</v>
          </cell>
          <cell r="K11">
            <v>702805</v>
          </cell>
          <cell r="L11">
            <v>315664</v>
          </cell>
          <cell r="M11">
            <v>387141</v>
          </cell>
          <cell r="N11">
            <v>481386</v>
          </cell>
          <cell r="O11">
            <v>234705</v>
          </cell>
          <cell r="P11">
            <v>246681</v>
          </cell>
        </row>
        <row r="12">
          <cell r="C12" t="str">
            <v>製造業</v>
          </cell>
          <cell r="F12">
            <v>589156</v>
          </cell>
          <cell r="G12">
            <v>259201</v>
          </cell>
          <cell r="H12">
            <v>230741</v>
          </cell>
          <cell r="I12">
            <v>28460</v>
          </cell>
          <cell r="J12">
            <v>329955</v>
          </cell>
          <cell r="K12">
            <v>720079</v>
          </cell>
          <cell r="L12">
            <v>305154</v>
          </cell>
          <cell r="M12">
            <v>414925</v>
          </cell>
          <cell r="N12">
            <v>369471</v>
          </cell>
          <cell r="O12">
            <v>182093</v>
          </cell>
          <cell r="P12">
            <v>187378</v>
          </cell>
        </row>
        <row r="13">
          <cell r="C13" t="str">
            <v>電気・ガス・熱供給・水道業</v>
          </cell>
          <cell r="F13">
            <v>1137248</v>
          </cell>
          <cell r="G13">
            <v>419586</v>
          </cell>
          <cell r="H13">
            <v>361658</v>
          </cell>
          <cell r="I13">
            <v>57928</v>
          </cell>
          <cell r="J13">
            <v>717662</v>
          </cell>
          <cell r="K13">
            <v>1205792</v>
          </cell>
          <cell r="L13">
            <v>442453</v>
          </cell>
          <cell r="M13">
            <v>763339</v>
          </cell>
          <cell r="N13">
            <v>662029</v>
          </cell>
          <cell r="O13">
            <v>261048</v>
          </cell>
          <cell r="P13">
            <v>400981</v>
          </cell>
        </row>
        <row r="14">
          <cell r="C14" t="str">
            <v>情報通信業</v>
          </cell>
          <cell r="F14">
            <v>1080503</v>
          </cell>
          <cell r="G14">
            <v>387102</v>
          </cell>
          <cell r="H14">
            <v>351715</v>
          </cell>
          <cell r="I14">
            <v>35387</v>
          </cell>
          <cell r="J14">
            <v>693401</v>
          </cell>
          <cell r="K14">
            <v>1231097</v>
          </cell>
          <cell r="L14">
            <v>430107</v>
          </cell>
          <cell r="M14">
            <v>800990</v>
          </cell>
          <cell r="N14">
            <v>761419</v>
          </cell>
          <cell r="O14">
            <v>295982</v>
          </cell>
          <cell r="P14">
            <v>465437</v>
          </cell>
        </row>
        <row r="15">
          <cell r="C15" t="str">
            <v>運輸業，郵便業</v>
          </cell>
          <cell r="F15">
            <v>417749</v>
          </cell>
          <cell r="G15">
            <v>272892</v>
          </cell>
          <cell r="H15">
            <v>233881</v>
          </cell>
          <cell r="I15">
            <v>39011</v>
          </cell>
          <cell r="J15">
            <v>144857</v>
          </cell>
          <cell r="K15">
            <v>442177</v>
          </cell>
          <cell r="L15">
            <v>289914</v>
          </cell>
          <cell r="M15">
            <v>152263</v>
          </cell>
          <cell r="N15">
            <v>281721</v>
          </cell>
          <cell r="O15">
            <v>178102</v>
          </cell>
          <cell r="P15">
            <v>103619</v>
          </cell>
        </row>
        <row r="16">
          <cell r="C16" t="str">
            <v>卸売業，小売業</v>
          </cell>
          <cell r="F16">
            <v>281295</v>
          </cell>
          <cell r="G16">
            <v>166543</v>
          </cell>
          <cell r="H16">
            <v>157899</v>
          </cell>
          <cell r="I16">
            <v>8644</v>
          </cell>
          <cell r="J16">
            <v>114752</v>
          </cell>
          <cell r="K16">
            <v>454591</v>
          </cell>
          <cell r="L16">
            <v>231470</v>
          </cell>
          <cell r="M16">
            <v>223121</v>
          </cell>
          <cell r="N16">
            <v>164908</v>
          </cell>
          <cell r="O16">
            <v>122938</v>
          </cell>
          <cell r="P16">
            <v>41970</v>
          </cell>
        </row>
        <row r="17">
          <cell r="C17" t="str">
            <v>金融業，保険業</v>
          </cell>
          <cell r="F17">
            <v>850854</v>
          </cell>
          <cell r="G17">
            <v>362749</v>
          </cell>
          <cell r="H17">
            <v>360256</v>
          </cell>
          <cell r="I17">
            <v>2493</v>
          </cell>
          <cell r="J17">
            <v>488105</v>
          </cell>
          <cell r="K17">
            <v>1233712</v>
          </cell>
          <cell r="L17">
            <v>435549</v>
          </cell>
          <cell r="M17">
            <v>798163</v>
          </cell>
          <cell r="N17">
            <v>544403</v>
          </cell>
          <cell r="O17">
            <v>304478</v>
          </cell>
          <cell r="P17">
            <v>239925</v>
          </cell>
        </row>
        <row r="18">
          <cell r="C18" t="str">
            <v>不動産業，物品賃貸業</v>
          </cell>
          <cell r="F18">
            <v>597127</v>
          </cell>
          <cell r="G18">
            <v>229220</v>
          </cell>
          <cell r="H18">
            <v>225691</v>
          </cell>
          <cell r="I18">
            <v>3529</v>
          </cell>
          <cell r="J18">
            <v>367907</v>
          </cell>
          <cell r="K18">
            <v>710834</v>
          </cell>
          <cell r="L18">
            <v>271192</v>
          </cell>
          <cell r="M18">
            <v>439642</v>
          </cell>
          <cell r="N18">
            <v>412025</v>
          </cell>
          <cell r="O18">
            <v>160894</v>
          </cell>
          <cell r="P18">
            <v>251131</v>
          </cell>
        </row>
        <row r="19">
          <cell r="C19" t="str">
            <v>学術研究，専門・技術サービス業</v>
          </cell>
          <cell r="F19">
            <v>1019531</v>
          </cell>
          <cell r="G19">
            <v>369970</v>
          </cell>
          <cell r="H19">
            <v>343769</v>
          </cell>
          <cell r="I19">
            <v>26201</v>
          </cell>
          <cell r="J19">
            <v>649561</v>
          </cell>
          <cell r="K19">
            <v>1117720</v>
          </cell>
          <cell r="L19">
            <v>402263</v>
          </cell>
          <cell r="M19">
            <v>715457</v>
          </cell>
          <cell r="N19">
            <v>640340</v>
          </cell>
          <cell r="O19">
            <v>245260</v>
          </cell>
          <cell r="P19">
            <v>395080</v>
          </cell>
        </row>
        <row r="20">
          <cell r="C20" t="str">
            <v>宿泊業，飲食サービス業</v>
          </cell>
          <cell r="F20">
            <v>130828</v>
          </cell>
          <cell r="G20">
            <v>109370</v>
          </cell>
          <cell r="H20">
            <v>104160</v>
          </cell>
          <cell r="I20">
            <v>5210</v>
          </cell>
          <cell r="J20">
            <v>21458</v>
          </cell>
          <cell r="K20">
            <v>162992</v>
          </cell>
          <cell r="L20">
            <v>129452</v>
          </cell>
          <cell r="M20">
            <v>33540</v>
          </cell>
          <cell r="N20">
            <v>110973</v>
          </cell>
          <cell r="O20">
            <v>96973</v>
          </cell>
          <cell r="P20">
            <v>14000</v>
          </cell>
        </row>
        <row r="21">
          <cell r="C21" t="str">
            <v>生活関連サービス業，娯楽業</v>
          </cell>
          <cell r="F21" t="str">
            <v>#307430</v>
          </cell>
          <cell r="G21" t="str">
            <v>#167204</v>
          </cell>
          <cell r="H21" t="str">
            <v>#160728</v>
          </cell>
          <cell r="I21" t="str">
            <v>#6476</v>
          </cell>
          <cell r="J21" t="str">
            <v>#140226</v>
          </cell>
          <cell r="K21" t="str">
            <v>#370993</v>
          </cell>
          <cell r="L21" t="str">
            <v>#181706</v>
          </cell>
          <cell r="M21" t="str">
            <v>#189287</v>
          </cell>
          <cell r="N21" t="str">
            <v>#171515</v>
          </cell>
          <cell r="O21" t="str">
            <v>#136196</v>
          </cell>
          <cell r="P21" t="str">
            <v>#35319</v>
          </cell>
        </row>
        <row r="22">
          <cell r="C22" t="str">
            <v>教育，学習支援業</v>
          </cell>
          <cell r="F22">
            <v>834552</v>
          </cell>
          <cell r="G22">
            <v>344688</v>
          </cell>
          <cell r="H22">
            <v>342555</v>
          </cell>
          <cell r="I22">
            <v>2133</v>
          </cell>
          <cell r="J22">
            <v>489864</v>
          </cell>
          <cell r="K22">
            <v>956483</v>
          </cell>
          <cell r="L22">
            <v>397642</v>
          </cell>
          <cell r="M22">
            <v>558841</v>
          </cell>
          <cell r="N22">
            <v>721000</v>
          </cell>
          <cell r="O22">
            <v>295374</v>
          </cell>
          <cell r="P22">
            <v>425626</v>
          </cell>
        </row>
        <row r="23">
          <cell r="C23" t="str">
            <v>医療，福祉</v>
          </cell>
          <cell r="F23">
            <v>538891</v>
          </cell>
          <cell r="G23">
            <v>258966</v>
          </cell>
          <cell r="H23">
            <v>247869</v>
          </cell>
          <cell r="I23">
            <v>11097</v>
          </cell>
          <cell r="J23">
            <v>279925</v>
          </cell>
          <cell r="K23">
            <v>721044</v>
          </cell>
          <cell r="L23">
            <v>344023</v>
          </cell>
          <cell r="M23">
            <v>377021</v>
          </cell>
          <cell r="N23">
            <v>474175</v>
          </cell>
          <cell r="O23">
            <v>228747</v>
          </cell>
          <cell r="P23">
            <v>245428</v>
          </cell>
        </row>
        <row r="24">
          <cell r="C24" t="str">
            <v>複合サービス事業</v>
          </cell>
          <cell r="F24">
            <v>703231</v>
          </cell>
          <cell r="G24">
            <v>255691</v>
          </cell>
          <cell r="H24">
            <v>249092</v>
          </cell>
          <cell r="I24">
            <v>6599</v>
          </cell>
          <cell r="J24">
            <v>447540</v>
          </cell>
          <cell r="K24">
            <v>868276</v>
          </cell>
          <cell r="L24">
            <v>300685</v>
          </cell>
          <cell r="M24">
            <v>567591</v>
          </cell>
          <cell r="N24">
            <v>450928</v>
          </cell>
          <cell r="O24">
            <v>186910</v>
          </cell>
          <cell r="P24">
            <v>264018</v>
          </cell>
        </row>
        <row r="25">
          <cell r="C25" t="str">
            <v>サービス業（他に分類されないもの）</v>
          </cell>
          <cell r="F25">
            <v>202666</v>
          </cell>
          <cell r="G25">
            <v>168649</v>
          </cell>
          <cell r="H25">
            <v>156503</v>
          </cell>
          <cell r="I25">
            <v>12146</v>
          </cell>
          <cell r="J25">
            <v>34017</v>
          </cell>
          <cell r="K25">
            <v>245081</v>
          </cell>
          <cell r="L25">
            <v>194637</v>
          </cell>
          <cell r="M25">
            <v>50444</v>
          </cell>
          <cell r="N25">
            <v>155253</v>
          </cell>
          <cell r="O25">
            <v>139598</v>
          </cell>
          <cell r="P25">
            <v>15655</v>
          </cell>
        </row>
        <row r="26">
          <cell r="C26" t="str">
            <v>食料品・たばこ</v>
          </cell>
          <cell r="F26">
            <v>461308</v>
          </cell>
          <cell r="G26">
            <v>222359</v>
          </cell>
          <cell r="H26">
            <v>202257</v>
          </cell>
          <cell r="I26">
            <v>20102</v>
          </cell>
          <cell r="J26">
            <v>238949</v>
          </cell>
          <cell r="K26">
            <v>588430</v>
          </cell>
          <cell r="L26">
            <v>274677</v>
          </cell>
          <cell r="M26">
            <v>313753</v>
          </cell>
          <cell r="N26">
            <v>350276</v>
          </cell>
          <cell r="O26">
            <v>176663</v>
          </cell>
          <cell r="P26">
            <v>173613</v>
          </cell>
        </row>
        <row r="27">
          <cell r="C27" t="str">
            <v>繊維工業</v>
          </cell>
          <cell r="F27">
            <v>552489</v>
          </cell>
          <cell r="G27">
            <v>252347</v>
          </cell>
          <cell r="H27">
            <v>220626</v>
          </cell>
          <cell r="I27">
            <v>31721</v>
          </cell>
          <cell r="J27">
            <v>300142</v>
          </cell>
          <cell r="K27">
            <v>872231</v>
          </cell>
          <cell r="L27">
            <v>335766</v>
          </cell>
          <cell r="M27">
            <v>536465</v>
          </cell>
          <cell r="N27">
            <v>247914</v>
          </cell>
          <cell r="O27">
            <v>172885</v>
          </cell>
          <cell r="P27">
            <v>75029</v>
          </cell>
        </row>
        <row r="28">
          <cell r="C28" t="str">
            <v>木材・木製品</v>
          </cell>
          <cell r="F28">
            <v>381791</v>
          </cell>
          <cell r="G28">
            <v>224236</v>
          </cell>
          <cell r="H28">
            <v>201415</v>
          </cell>
          <cell r="I28">
            <v>22821</v>
          </cell>
          <cell r="J28">
            <v>157555</v>
          </cell>
          <cell r="K28">
            <v>408349</v>
          </cell>
          <cell r="L28">
            <v>236846</v>
          </cell>
          <cell r="M28">
            <v>171503</v>
          </cell>
          <cell r="N28">
            <v>276675</v>
          </cell>
          <cell r="O28">
            <v>174328</v>
          </cell>
          <cell r="P28">
            <v>102347</v>
          </cell>
        </row>
        <row r="29">
          <cell r="C29" t="str">
            <v>家具・装備品</v>
          </cell>
          <cell r="F29" t="str">
            <v>#241730</v>
          </cell>
          <cell r="G29" t="str">
            <v>#241730</v>
          </cell>
          <cell r="H29" t="str">
            <v>#241730</v>
          </cell>
          <cell r="I29" t="str">
            <v>#0</v>
          </cell>
          <cell r="J29" t="str">
            <v>#0</v>
          </cell>
          <cell r="K29" t="str">
            <v>#265535</v>
          </cell>
          <cell r="L29" t="str">
            <v>#265535</v>
          </cell>
          <cell r="M29" t="str">
            <v>#0</v>
          </cell>
          <cell r="N29" t="str">
            <v>#179711</v>
          </cell>
          <cell r="O29" t="str">
            <v>#179711</v>
          </cell>
          <cell r="P29" t="str">
            <v>#0</v>
          </cell>
        </row>
        <row r="30">
          <cell r="C30" t="str">
            <v>パルプ・紙</v>
          </cell>
          <cell r="F30" t="str">
            <v>#668170</v>
          </cell>
          <cell r="G30" t="str">
            <v>#306843</v>
          </cell>
          <cell r="H30" t="str">
            <v>#278733</v>
          </cell>
          <cell r="I30" t="str">
            <v>#28110</v>
          </cell>
          <cell r="J30" t="str">
            <v>#361327</v>
          </cell>
          <cell r="K30" t="str">
            <v>#757053</v>
          </cell>
          <cell r="L30" t="str">
            <v>#335467</v>
          </cell>
          <cell r="M30" t="str">
            <v>#421586</v>
          </cell>
          <cell r="N30" t="str">
            <v>#388744</v>
          </cell>
          <cell r="O30" t="str">
            <v>#216856</v>
          </cell>
          <cell r="P30" t="str">
            <v>#171888</v>
          </cell>
        </row>
        <row r="31">
          <cell r="C31" t="str">
            <v>印刷・同関連業</v>
          </cell>
          <cell r="F31" t="str">
            <v>#654422</v>
          </cell>
          <cell r="G31" t="str">
            <v>#333053</v>
          </cell>
          <cell r="H31" t="str">
            <v>#282380</v>
          </cell>
          <cell r="I31" t="str">
            <v>#50673</v>
          </cell>
          <cell r="J31" t="str">
            <v>#321369</v>
          </cell>
          <cell r="K31" t="str">
            <v>#749479</v>
          </cell>
          <cell r="L31" t="str">
            <v>#366753</v>
          </cell>
          <cell r="M31" t="str">
            <v>#382726</v>
          </cell>
          <cell r="N31" t="str">
            <v>#228646</v>
          </cell>
          <cell r="O31" t="str">
            <v>#182104</v>
          </cell>
          <cell r="P31" t="str">
            <v>#46542</v>
          </cell>
        </row>
        <row r="32">
          <cell r="C32" t="str">
            <v>化学、石油・石炭</v>
          </cell>
          <cell r="F32">
            <v>1129864</v>
          </cell>
          <cell r="G32">
            <v>400158</v>
          </cell>
          <cell r="H32">
            <v>350832</v>
          </cell>
          <cell r="I32">
            <v>49326</v>
          </cell>
          <cell r="J32">
            <v>729706</v>
          </cell>
          <cell r="K32">
            <v>1161991</v>
          </cell>
          <cell r="L32">
            <v>412513</v>
          </cell>
          <cell r="M32">
            <v>749478</v>
          </cell>
          <cell r="N32">
            <v>732630</v>
          </cell>
          <cell r="O32">
            <v>247396</v>
          </cell>
          <cell r="P32">
            <v>485234</v>
          </cell>
        </row>
        <row r="33">
          <cell r="C33" t="str">
            <v>プラスチック製品</v>
          </cell>
          <cell r="F33">
            <v>468381</v>
          </cell>
          <cell r="G33">
            <v>227726</v>
          </cell>
          <cell r="H33">
            <v>201942</v>
          </cell>
          <cell r="I33">
            <v>25784</v>
          </cell>
          <cell r="J33">
            <v>240655</v>
          </cell>
          <cell r="K33">
            <v>578059</v>
          </cell>
          <cell r="L33">
            <v>265316</v>
          </cell>
          <cell r="M33">
            <v>312743</v>
          </cell>
          <cell r="N33">
            <v>190581</v>
          </cell>
          <cell r="O33">
            <v>132515</v>
          </cell>
          <cell r="P33">
            <v>58066</v>
          </cell>
        </row>
        <row r="34">
          <cell r="C34" t="str">
            <v>ゴム製品</v>
          </cell>
          <cell r="F34">
            <v>849314</v>
          </cell>
          <cell r="G34">
            <v>321869</v>
          </cell>
          <cell r="H34">
            <v>261434</v>
          </cell>
          <cell r="I34">
            <v>60435</v>
          </cell>
          <cell r="J34">
            <v>527445</v>
          </cell>
          <cell r="K34">
            <v>932980</v>
          </cell>
          <cell r="L34">
            <v>342052</v>
          </cell>
          <cell r="M34">
            <v>590928</v>
          </cell>
          <cell r="N34">
            <v>352332</v>
          </cell>
          <cell r="O34">
            <v>201979</v>
          </cell>
          <cell r="P34">
            <v>150353</v>
          </cell>
        </row>
        <row r="35">
          <cell r="C35" t="str">
            <v>窯業・土石製品</v>
          </cell>
          <cell r="F35">
            <v>585260</v>
          </cell>
          <cell r="G35">
            <v>270403</v>
          </cell>
          <cell r="H35">
            <v>250754</v>
          </cell>
          <cell r="I35">
            <v>19649</v>
          </cell>
          <cell r="J35">
            <v>314857</v>
          </cell>
          <cell r="K35">
            <v>648872</v>
          </cell>
          <cell r="L35">
            <v>291844</v>
          </cell>
          <cell r="M35">
            <v>357028</v>
          </cell>
          <cell r="N35">
            <v>358296</v>
          </cell>
          <cell r="O35">
            <v>193901</v>
          </cell>
          <cell r="P35">
            <v>164395</v>
          </cell>
        </row>
        <row r="36">
          <cell r="C36" t="str">
            <v>鉄鋼業</v>
          </cell>
          <cell r="F36" t="str">
            <v>#969672</v>
          </cell>
          <cell r="G36" t="str">
            <v>#343516</v>
          </cell>
          <cell r="H36" t="str">
            <v>#280323</v>
          </cell>
          <cell r="I36" t="str">
            <v>#63193</v>
          </cell>
          <cell r="J36" t="str">
            <v>#626156</v>
          </cell>
          <cell r="K36" t="str">
            <v>#1004776</v>
          </cell>
          <cell r="L36" t="str">
            <v>#352931</v>
          </cell>
          <cell r="M36" t="str">
            <v>#651845</v>
          </cell>
          <cell r="N36" t="str">
            <v>#541784</v>
          </cell>
          <cell r="O36" t="str">
            <v>#228757</v>
          </cell>
          <cell r="P36" t="str">
            <v>#313027</v>
          </cell>
        </row>
        <row r="37">
          <cell r="C37" t="str">
            <v>非鉄金属製造業</v>
          </cell>
          <cell r="F37" t="str">
            <v>#640000</v>
          </cell>
          <cell r="G37" t="str">
            <v>#241774</v>
          </cell>
          <cell r="H37" t="str">
            <v>#230761</v>
          </cell>
          <cell r="I37" t="str">
            <v>#11013</v>
          </cell>
          <cell r="J37" t="str">
            <v>#398226</v>
          </cell>
          <cell r="K37" t="str">
            <v>#793333</v>
          </cell>
          <cell r="L37" t="str">
            <v>#271833</v>
          </cell>
          <cell r="M37" t="str">
            <v>#521500</v>
          </cell>
          <cell r="N37" t="str">
            <v>#484676</v>
          </cell>
          <cell r="O37" t="str">
            <v>#211325</v>
          </cell>
          <cell r="P37" t="str">
            <v>#273351</v>
          </cell>
        </row>
        <row r="38">
          <cell r="C38" t="str">
            <v>金属製品製造業</v>
          </cell>
          <cell r="F38">
            <v>430847</v>
          </cell>
          <cell r="G38">
            <v>244225</v>
          </cell>
          <cell r="H38">
            <v>230222</v>
          </cell>
          <cell r="I38">
            <v>14003</v>
          </cell>
          <cell r="J38">
            <v>186622</v>
          </cell>
          <cell r="K38">
            <v>450955</v>
          </cell>
          <cell r="L38">
            <v>260597</v>
          </cell>
          <cell r="M38">
            <v>190358</v>
          </cell>
          <cell r="N38">
            <v>365327</v>
          </cell>
          <cell r="O38">
            <v>190880</v>
          </cell>
          <cell r="P38">
            <v>174447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674842</v>
          </cell>
          <cell r="G41">
            <v>263407</v>
          </cell>
          <cell r="H41">
            <v>240691</v>
          </cell>
          <cell r="I41">
            <v>22716</v>
          </cell>
          <cell r="J41">
            <v>411435</v>
          </cell>
          <cell r="K41">
            <v>857912</v>
          </cell>
          <cell r="L41">
            <v>348193</v>
          </cell>
          <cell r="M41">
            <v>509719</v>
          </cell>
          <cell r="N41">
            <v>500905</v>
          </cell>
          <cell r="O41">
            <v>182850</v>
          </cell>
          <cell r="P41">
            <v>318055</v>
          </cell>
        </row>
        <row r="42">
          <cell r="C42" t="str">
            <v>電子・デバイス</v>
          </cell>
          <cell r="F42">
            <v>356733</v>
          </cell>
          <cell r="G42">
            <v>230189</v>
          </cell>
          <cell r="H42">
            <v>204951</v>
          </cell>
          <cell r="I42">
            <v>25238</v>
          </cell>
          <cell r="J42">
            <v>126544</v>
          </cell>
          <cell r="K42">
            <v>393019</v>
          </cell>
          <cell r="L42">
            <v>255843</v>
          </cell>
          <cell r="M42">
            <v>137176</v>
          </cell>
          <cell r="N42">
            <v>286970</v>
          </cell>
          <cell r="O42">
            <v>180868</v>
          </cell>
          <cell r="P42">
            <v>106102</v>
          </cell>
        </row>
        <row r="43">
          <cell r="C43" t="str">
            <v>電気機械器具</v>
          </cell>
          <cell r="F43">
            <v>646169</v>
          </cell>
          <cell r="G43">
            <v>256186</v>
          </cell>
          <cell r="H43">
            <v>246520</v>
          </cell>
          <cell r="I43">
            <v>9666</v>
          </cell>
          <cell r="J43">
            <v>389983</v>
          </cell>
          <cell r="K43">
            <v>747556</v>
          </cell>
          <cell r="L43">
            <v>299024</v>
          </cell>
          <cell r="M43">
            <v>448532</v>
          </cell>
          <cell r="N43">
            <v>438951</v>
          </cell>
          <cell r="O43">
            <v>168631</v>
          </cell>
          <cell r="P43">
            <v>270320</v>
          </cell>
        </row>
        <row r="44">
          <cell r="C44" t="str">
            <v>情報通信機械器具</v>
          </cell>
          <cell r="F44" t="str">
            <v>#636850</v>
          </cell>
          <cell r="G44" t="str">
            <v>#247419</v>
          </cell>
          <cell r="H44" t="str">
            <v>#223586</v>
          </cell>
          <cell r="I44" t="str">
            <v>#23833</v>
          </cell>
          <cell r="J44" t="str">
            <v>#389431</v>
          </cell>
          <cell r="K44" t="str">
            <v>#748870</v>
          </cell>
          <cell r="L44" t="str">
            <v>#287816</v>
          </cell>
          <cell r="M44" t="str">
            <v>#461054</v>
          </cell>
          <cell r="N44" t="str">
            <v>#528807</v>
          </cell>
          <cell r="O44" t="str">
            <v>#208456</v>
          </cell>
          <cell r="P44" t="str">
            <v>#320351</v>
          </cell>
        </row>
        <row r="45">
          <cell r="C45" t="str">
            <v>輸送用機械器具</v>
          </cell>
          <cell r="F45">
            <v>911878</v>
          </cell>
          <cell r="G45">
            <v>319320</v>
          </cell>
          <cell r="H45">
            <v>274807</v>
          </cell>
          <cell r="I45">
            <v>44513</v>
          </cell>
          <cell r="J45">
            <v>592558</v>
          </cell>
          <cell r="K45">
            <v>950394</v>
          </cell>
          <cell r="L45">
            <v>331771</v>
          </cell>
          <cell r="M45">
            <v>618623</v>
          </cell>
          <cell r="N45">
            <v>745704</v>
          </cell>
          <cell r="O45">
            <v>265603</v>
          </cell>
          <cell r="P45">
            <v>480101</v>
          </cell>
        </row>
        <row r="46">
          <cell r="C46" t="str">
            <v>その他の製造業</v>
          </cell>
          <cell r="F46">
            <v>440539</v>
          </cell>
          <cell r="G46">
            <v>321841</v>
          </cell>
          <cell r="H46">
            <v>292247</v>
          </cell>
          <cell r="I46">
            <v>29594</v>
          </cell>
          <cell r="J46">
            <v>118698</v>
          </cell>
          <cell r="K46">
            <v>463425</v>
          </cell>
          <cell r="L46">
            <v>363794</v>
          </cell>
          <cell r="M46">
            <v>99631</v>
          </cell>
          <cell r="N46">
            <v>359074</v>
          </cell>
          <cell r="O46">
            <v>172505</v>
          </cell>
          <cell r="P46">
            <v>186569</v>
          </cell>
        </row>
        <row r="47">
          <cell r="C47" t="str">
            <v>Ｅ一括分１</v>
          </cell>
          <cell r="F47">
            <v>706908</v>
          </cell>
          <cell r="G47">
            <v>242758</v>
          </cell>
          <cell r="H47">
            <v>210468</v>
          </cell>
          <cell r="I47">
            <v>32290</v>
          </cell>
          <cell r="J47">
            <v>464150</v>
          </cell>
          <cell r="K47">
            <v>766848</v>
          </cell>
          <cell r="L47">
            <v>262754</v>
          </cell>
          <cell r="M47">
            <v>504094</v>
          </cell>
          <cell r="N47">
            <v>569461</v>
          </cell>
          <cell r="O47">
            <v>196907</v>
          </cell>
          <cell r="P47">
            <v>372554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683003</v>
          </cell>
          <cell r="G50">
            <v>274864</v>
          </cell>
          <cell r="H50">
            <v>258733</v>
          </cell>
          <cell r="I50">
            <v>16131</v>
          </cell>
          <cell r="J50">
            <v>408139</v>
          </cell>
          <cell r="K50">
            <v>805367</v>
          </cell>
          <cell r="L50">
            <v>308042</v>
          </cell>
          <cell r="M50">
            <v>497325</v>
          </cell>
          <cell r="N50">
            <v>433737</v>
          </cell>
          <cell r="O50">
            <v>207278</v>
          </cell>
          <cell r="P50">
            <v>226459</v>
          </cell>
        </row>
        <row r="51">
          <cell r="C51" t="str">
            <v>小売業</v>
          </cell>
          <cell r="F51">
            <v>167854</v>
          </cell>
          <cell r="G51">
            <v>135954</v>
          </cell>
          <cell r="H51">
            <v>129425</v>
          </cell>
          <cell r="I51">
            <v>6529</v>
          </cell>
          <cell r="J51">
            <v>31900</v>
          </cell>
          <cell r="K51">
            <v>250668</v>
          </cell>
          <cell r="L51">
            <v>186955</v>
          </cell>
          <cell r="M51">
            <v>63713</v>
          </cell>
          <cell r="N51">
            <v>127831</v>
          </cell>
          <cell r="O51">
            <v>111306</v>
          </cell>
          <cell r="P51">
            <v>16525</v>
          </cell>
        </row>
        <row r="52">
          <cell r="C52" t="str">
            <v>宿泊業</v>
          </cell>
          <cell r="F52">
            <v>222725</v>
          </cell>
          <cell r="G52">
            <v>164602</v>
          </cell>
          <cell r="H52">
            <v>157006</v>
          </cell>
          <cell r="I52">
            <v>7596</v>
          </cell>
          <cell r="J52">
            <v>58123</v>
          </cell>
          <cell r="K52">
            <v>276824</v>
          </cell>
          <cell r="L52">
            <v>194321</v>
          </cell>
          <cell r="M52">
            <v>82503</v>
          </cell>
          <cell r="N52">
            <v>182694</v>
          </cell>
          <cell r="O52">
            <v>142611</v>
          </cell>
          <cell r="P52">
            <v>40083</v>
          </cell>
        </row>
        <row r="53">
          <cell r="C53" t="str">
            <v>Ｍ一括分</v>
          </cell>
          <cell r="F53">
            <v>82393</v>
          </cell>
          <cell r="G53">
            <v>80260</v>
          </cell>
          <cell r="H53">
            <v>76307</v>
          </cell>
          <cell r="I53">
            <v>3953</v>
          </cell>
          <cell r="J53">
            <v>2133</v>
          </cell>
          <cell r="K53">
            <v>91865</v>
          </cell>
          <cell r="L53">
            <v>88920</v>
          </cell>
          <cell r="M53">
            <v>2945</v>
          </cell>
          <cell r="N53">
            <v>77095</v>
          </cell>
          <cell r="O53">
            <v>75416</v>
          </cell>
          <cell r="P53">
            <v>1679</v>
          </cell>
        </row>
        <row r="54">
          <cell r="C54" t="str">
            <v>医療業</v>
          </cell>
          <cell r="F54">
            <v>540118</v>
          </cell>
          <cell r="G54">
            <v>281114</v>
          </cell>
          <cell r="H54">
            <v>265716</v>
          </cell>
          <cell r="I54">
            <v>15398</v>
          </cell>
          <cell r="J54">
            <v>259004</v>
          </cell>
          <cell r="K54">
            <v>742217</v>
          </cell>
          <cell r="L54">
            <v>410170</v>
          </cell>
          <cell r="M54">
            <v>332047</v>
          </cell>
          <cell r="N54">
            <v>474272</v>
          </cell>
          <cell r="O54">
            <v>239066</v>
          </cell>
          <cell r="P54">
            <v>235206</v>
          </cell>
        </row>
        <row r="55">
          <cell r="C55" t="str">
            <v>Ｐ一括分</v>
          </cell>
          <cell r="F55">
            <v>537232</v>
          </cell>
          <cell r="G55">
            <v>229029</v>
          </cell>
          <cell r="H55">
            <v>223745</v>
          </cell>
          <cell r="I55">
            <v>5284</v>
          </cell>
          <cell r="J55">
            <v>308203</v>
          </cell>
          <cell r="K55">
            <v>696307</v>
          </cell>
          <cell r="L55">
            <v>266742</v>
          </cell>
          <cell r="M55">
            <v>429565</v>
          </cell>
          <cell r="N55">
            <v>474038</v>
          </cell>
          <cell r="O55">
            <v>214047</v>
          </cell>
          <cell r="P55">
            <v>259991</v>
          </cell>
        </row>
        <row r="56">
          <cell r="C56" t="str">
            <v>職業紹介・派遣業</v>
          </cell>
          <cell r="F56">
            <v>195731</v>
          </cell>
          <cell r="G56">
            <v>181024</v>
          </cell>
          <cell r="H56">
            <v>164968</v>
          </cell>
          <cell r="I56">
            <v>16056</v>
          </cell>
          <cell r="J56">
            <v>14707</v>
          </cell>
          <cell r="K56">
            <v>231423</v>
          </cell>
          <cell r="L56">
            <v>208062</v>
          </cell>
          <cell r="M56">
            <v>23361</v>
          </cell>
          <cell r="N56">
            <v>164738</v>
          </cell>
          <cell r="O56">
            <v>157546</v>
          </cell>
          <cell r="P56">
            <v>7192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204503</v>
          </cell>
          <cell r="G58">
            <v>165372</v>
          </cell>
          <cell r="H58">
            <v>154262</v>
          </cell>
          <cell r="I58">
            <v>11110</v>
          </cell>
          <cell r="J58">
            <v>39131</v>
          </cell>
          <cell r="K58">
            <v>248169</v>
          </cell>
          <cell r="L58">
            <v>191603</v>
          </cell>
          <cell r="M58">
            <v>56566</v>
          </cell>
          <cell r="N58">
            <v>152301</v>
          </cell>
          <cell r="O58">
            <v>134013</v>
          </cell>
          <cell r="P58">
            <v>18288</v>
          </cell>
        </row>
        <row r="59">
          <cell r="C59" t="str">
            <v>特掲産業１</v>
          </cell>
          <cell r="F59" t="str">
            <v>#316969</v>
          </cell>
          <cell r="G59" t="str">
            <v>#170465</v>
          </cell>
          <cell r="H59" t="str">
            <v>#163973</v>
          </cell>
          <cell r="I59" t="str">
            <v>#6492</v>
          </cell>
          <cell r="J59" t="str">
            <v>#146504</v>
          </cell>
          <cell r="K59" t="str">
            <v>#380240</v>
          </cell>
          <cell r="L59" t="str">
            <v>#184376</v>
          </cell>
          <cell r="M59" t="str">
            <v>#195864</v>
          </cell>
          <cell r="N59" t="str">
            <v>#176960</v>
          </cell>
          <cell r="O59" t="str">
            <v>#139683</v>
          </cell>
          <cell r="P59" t="str">
            <v>#37277</v>
          </cell>
        </row>
        <row r="60">
          <cell r="C60" t="str">
            <v>特掲産業２</v>
          </cell>
          <cell r="F60" t="str">
            <v>#227614</v>
          </cell>
          <cell r="G60" t="str">
            <v>#227614</v>
          </cell>
          <cell r="H60" t="str">
            <v>#213831</v>
          </cell>
          <cell r="I60" t="str">
            <v>#13783</v>
          </cell>
          <cell r="J60" t="str">
            <v>#0</v>
          </cell>
          <cell r="K60" t="str">
            <v>#262245</v>
          </cell>
          <cell r="L60" t="str">
            <v>#262245</v>
          </cell>
          <cell r="M60" t="str">
            <v>#0</v>
          </cell>
          <cell r="N60" t="str">
            <v>#177706</v>
          </cell>
          <cell r="O60" t="str">
            <v>#177706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454664</v>
          </cell>
          <cell r="G77">
            <v>227227</v>
          </cell>
          <cell r="H77">
            <v>213968</v>
          </cell>
          <cell r="I77">
            <v>13259</v>
          </cell>
          <cell r="J77">
            <v>227437</v>
          </cell>
          <cell r="K77">
            <v>574396</v>
          </cell>
          <cell r="L77">
            <v>277833</v>
          </cell>
          <cell r="M77">
            <v>296563</v>
          </cell>
          <cell r="N77">
            <v>340115</v>
          </cell>
          <cell r="O77">
            <v>178812</v>
          </cell>
          <cell r="P77">
            <v>161303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483075</v>
          </cell>
          <cell r="G79">
            <v>285463</v>
          </cell>
          <cell r="H79">
            <v>270806</v>
          </cell>
          <cell r="I79">
            <v>14657</v>
          </cell>
          <cell r="J79">
            <v>197612</v>
          </cell>
          <cell r="K79">
            <v>501886</v>
          </cell>
          <cell r="L79">
            <v>297801</v>
          </cell>
          <cell r="M79">
            <v>204085</v>
          </cell>
          <cell r="N79">
            <v>369593</v>
          </cell>
          <cell r="O79">
            <v>211033</v>
          </cell>
          <cell r="P79">
            <v>158560</v>
          </cell>
        </row>
        <row r="80">
          <cell r="C80" t="str">
            <v>製造業</v>
          </cell>
          <cell r="F80">
            <v>527065</v>
          </cell>
          <cell r="G80">
            <v>244659</v>
          </cell>
          <cell r="H80">
            <v>219959</v>
          </cell>
          <cell r="I80">
            <v>24700</v>
          </cell>
          <cell r="J80">
            <v>282406</v>
          </cell>
          <cell r="K80">
            <v>676289</v>
          </cell>
          <cell r="L80">
            <v>298573</v>
          </cell>
          <cell r="M80">
            <v>377716</v>
          </cell>
          <cell r="N80">
            <v>316141</v>
          </cell>
          <cell r="O80">
            <v>168453</v>
          </cell>
          <cell r="P80">
            <v>147688</v>
          </cell>
        </row>
        <row r="81">
          <cell r="C81" t="str">
            <v>電気・ガス・熱供給・水道業</v>
          </cell>
          <cell r="F81">
            <v>1137248</v>
          </cell>
          <cell r="G81">
            <v>419586</v>
          </cell>
          <cell r="H81">
            <v>361658</v>
          </cell>
          <cell r="I81">
            <v>57928</v>
          </cell>
          <cell r="J81">
            <v>717662</v>
          </cell>
          <cell r="K81">
            <v>1205792</v>
          </cell>
          <cell r="L81">
            <v>442453</v>
          </cell>
          <cell r="M81">
            <v>763339</v>
          </cell>
          <cell r="N81">
            <v>662029</v>
          </cell>
          <cell r="O81">
            <v>261048</v>
          </cell>
          <cell r="P81">
            <v>400981</v>
          </cell>
        </row>
        <row r="82">
          <cell r="C82" t="str">
            <v>情報通信業</v>
          </cell>
          <cell r="F82">
            <v>927157</v>
          </cell>
          <cell r="G82">
            <v>360622</v>
          </cell>
          <cell r="H82">
            <v>332151</v>
          </cell>
          <cell r="I82">
            <v>28471</v>
          </cell>
          <cell r="J82">
            <v>566535</v>
          </cell>
          <cell r="K82">
            <v>1055313</v>
          </cell>
          <cell r="L82">
            <v>399546</v>
          </cell>
          <cell r="M82">
            <v>655767</v>
          </cell>
          <cell r="N82">
            <v>657426</v>
          </cell>
          <cell r="O82">
            <v>278698</v>
          </cell>
          <cell r="P82">
            <v>378728</v>
          </cell>
        </row>
        <row r="83">
          <cell r="C83" t="str">
            <v>運輸業，郵便業</v>
          </cell>
          <cell r="F83">
            <v>450915</v>
          </cell>
          <cell r="G83">
            <v>289264</v>
          </cell>
          <cell r="H83">
            <v>242374</v>
          </cell>
          <cell r="I83">
            <v>46890</v>
          </cell>
          <cell r="J83">
            <v>161651</v>
          </cell>
          <cell r="K83">
            <v>470892</v>
          </cell>
          <cell r="L83">
            <v>303479</v>
          </cell>
          <cell r="M83">
            <v>167413</v>
          </cell>
          <cell r="N83">
            <v>294954</v>
          </cell>
          <cell r="O83">
            <v>178290</v>
          </cell>
          <cell r="P83">
            <v>116664</v>
          </cell>
        </row>
        <row r="84">
          <cell r="C84" t="str">
            <v>卸売業，小売業</v>
          </cell>
          <cell r="F84">
            <v>339112</v>
          </cell>
          <cell r="G84">
            <v>183103</v>
          </cell>
          <cell r="H84">
            <v>172430</v>
          </cell>
          <cell r="I84">
            <v>10673</v>
          </cell>
          <cell r="J84">
            <v>156009</v>
          </cell>
          <cell r="K84">
            <v>496981</v>
          </cell>
          <cell r="L84">
            <v>236728</v>
          </cell>
          <cell r="M84">
            <v>260253</v>
          </cell>
          <cell r="N84">
            <v>182170</v>
          </cell>
          <cell r="O84">
            <v>129794</v>
          </cell>
          <cell r="P84">
            <v>52376</v>
          </cell>
        </row>
        <row r="85">
          <cell r="C85" t="str">
            <v>金融業，保険業</v>
          </cell>
          <cell r="F85">
            <v>766696</v>
          </cell>
          <cell r="G85">
            <v>325748</v>
          </cell>
          <cell r="H85">
            <v>316174</v>
          </cell>
          <cell r="I85">
            <v>9574</v>
          </cell>
          <cell r="J85">
            <v>440948</v>
          </cell>
          <cell r="K85">
            <v>1114735</v>
          </cell>
          <cell r="L85">
            <v>415808</v>
          </cell>
          <cell r="M85">
            <v>698927</v>
          </cell>
          <cell r="N85">
            <v>469689</v>
          </cell>
          <cell r="O85">
            <v>248894</v>
          </cell>
          <cell r="P85">
            <v>220795</v>
          </cell>
        </row>
        <row r="86">
          <cell r="C86" t="str">
            <v>不動産業，物品賃貸業</v>
          </cell>
          <cell r="F86">
            <v>328758</v>
          </cell>
          <cell r="G86">
            <v>167120</v>
          </cell>
          <cell r="H86">
            <v>164672</v>
          </cell>
          <cell r="I86">
            <v>2448</v>
          </cell>
          <cell r="J86">
            <v>161638</v>
          </cell>
          <cell r="K86">
            <v>428073</v>
          </cell>
          <cell r="L86">
            <v>197234</v>
          </cell>
          <cell r="M86">
            <v>230839</v>
          </cell>
          <cell r="N86">
            <v>213946</v>
          </cell>
          <cell r="O86">
            <v>132307</v>
          </cell>
          <cell r="P86">
            <v>81639</v>
          </cell>
        </row>
        <row r="87">
          <cell r="C87" t="str">
            <v>学術研究，専門・技術サービス業</v>
          </cell>
          <cell r="F87">
            <v>624446</v>
          </cell>
          <cell r="G87">
            <v>288513</v>
          </cell>
          <cell r="H87">
            <v>275070</v>
          </cell>
          <cell r="I87">
            <v>13443</v>
          </cell>
          <cell r="J87">
            <v>335933</v>
          </cell>
          <cell r="K87">
            <v>750824</v>
          </cell>
          <cell r="L87">
            <v>326615</v>
          </cell>
          <cell r="M87">
            <v>424209</v>
          </cell>
          <cell r="N87">
            <v>414304</v>
          </cell>
          <cell r="O87">
            <v>225157</v>
          </cell>
          <cell r="P87">
            <v>189147</v>
          </cell>
        </row>
        <row r="88">
          <cell r="C88" t="str">
            <v>宿泊業，飲食サービス業</v>
          </cell>
          <cell r="F88">
            <v>101164</v>
          </cell>
          <cell r="G88">
            <v>88854</v>
          </cell>
          <cell r="H88">
            <v>84768</v>
          </cell>
          <cell r="I88">
            <v>4086</v>
          </cell>
          <cell r="J88">
            <v>12310</v>
          </cell>
          <cell r="K88">
            <v>142017</v>
          </cell>
          <cell r="L88">
            <v>114117</v>
          </cell>
          <cell r="M88">
            <v>27900</v>
          </cell>
          <cell r="N88">
            <v>80323</v>
          </cell>
          <cell r="O88">
            <v>75966</v>
          </cell>
          <cell r="P88">
            <v>4357</v>
          </cell>
        </row>
        <row r="89">
          <cell r="C89" t="str">
            <v>生活関連サービス業，娯楽業</v>
          </cell>
          <cell r="F89">
            <v>295359</v>
          </cell>
          <cell r="G89">
            <v>168972</v>
          </cell>
          <cell r="H89">
            <v>158879</v>
          </cell>
          <cell r="I89">
            <v>10093</v>
          </cell>
          <cell r="J89">
            <v>126387</v>
          </cell>
          <cell r="K89">
            <v>335123</v>
          </cell>
          <cell r="L89">
            <v>181174</v>
          </cell>
          <cell r="M89">
            <v>153949</v>
          </cell>
          <cell r="N89">
            <v>226259</v>
          </cell>
          <cell r="O89">
            <v>147768</v>
          </cell>
          <cell r="P89">
            <v>78491</v>
          </cell>
        </row>
        <row r="90">
          <cell r="C90" t="str">
            <v>教育，学習支援業</v>
          </cell>
          <cell r="F90">
            <v>832981</v>
          </cell>
          <cell r="G90">
            <v>318118</v>
          </cell>
          <cell r="H90">
            <v>316285</v>
          </cell>
          <cell r="I90">
            <v>1833</v>
          </cell>
          <cell r="J90">
            <v>514863</v>
          </cell>
          <cell r="K90">
            <v>952014</v>
          </cell>
          <cell r="L90">
            <v>369024</v>
          </cell>
          <cell r="M90">
            <v>582990</v>
          </cell>
          <cell r="N90">
            <v>736336</v>
          </cell>
          <cell r="O90">
            <v>276787</v>
          </cell>
          <cell r="P90">
            <v>459549</v>
          </cell>
        </row>
        <row r="91">
          <cell r="C91" t="str">
            <v>医療，福祉</v>
          </cell>
          <cell r="F91">
            <v>468750</v>
          </cell>
          <cell r="G91">
            <v>237510</v>
          </cell>
          <cell r="H91">
            <v>228763</v>
          </cell>
          <cell r="I91">
            <v>8747</v>
          </cell>
          <cell r="J91">
            <v>231240</v>
          </cell>
          <cell r="K91">
            <v>604683</v>
          </cell>
          <cell r="L91">
            <v>309509</v>
          </cell>
          <cell r="M91">
            <v>295174</v>
          </cell>
          <cell r="N91">
            <v>425090</v>
          </cell>
          <cell r="O91">
            <v>214385</v>
          </cell>
          <cell r="P91">
            <v>210705</v>
          </cell>
        </row>
        <row r="92">
          <cell r="C92" t="str">
            <v>複合サービス事業</v>
          </cell>
          <cell r="F92">
            <v>709086</v>
          </cell>
          <cell r="G92">
            <v>265616</v>
          </cell>
          <cell r="H92">
            <v>256671</v>
          </cell>
          <cell r="I92">
            <v>8945</v>
          </cell>
          <cell r="J92">
            <v>443470</v>
          </cell>
          <cell r="K92">
            <v>837361</v>
          </cell>
          <cell r="L92">
            <v>302321</v>
          </cell>
          <cell r="M92">
            <v>535040</v>
          </cell>
          <cell r="N92">
            <v>479862</v>
          </cell>
          <cell r="O92">
            <v>200025</v>
          </cell>
          <cell r="P92">
            <v>279837</v>
          </cell>
        </row>
        <row r="93">
          <cell r="C93" t="str">
            <v>サービス業（他に分類されないもの）</v>
          </cell>
          <cell r="F93">
            <v>288152</v>
          </cell>
          <cell r="G93">
            <v>184307</v>
          </cell>
          <cell r="H93">
            <v>174085</v>
          </cell>
          <cell r="I93">
            <v>10222</v>
          </cell>
          <cell r="J93">
            <v>103845</v>
          </cell>
          <cell r="K93">
            <v>345524</v>
          </cell>
          <cell r="L93">
            <v>216355</v>
          </cell>
          <cell r="M93">
            <v>129169</v>
          </cell>
          <cell r="N93">
            <v>219804</v>
          </cell>
          <cell r="O93">
            <v>146128</v>
          </cell>
          <cell r="P93">
            <v>73676</v>
          </cell>
        </row>
        <row r="94">
          <cell r="C94" t="str">
            <v>食料品・たばこ</v>
          </cell>
          <cell r="F94">
            <v>366176</v>
          </cell>
          <cell r="G94">
            <v>195953</v>
          </cell>
          <cell r="H94">
            <v>179079</v>
          </cell>
          <cell r="I94">
            <v>16874</v>
          </cell>
          <cell r="J94">
            <v>170223</v>
          </cell>
          <cell r="K94">
            <v>508903</v>
          </cell>
          <cell r="L94">
            <v>257370</v>
          </cell>
          <cell r="M94">
            <v>251533</v>
          </cell>
          <cell r="N94">
            <v>270388</v>
          </cell>
          <cell r="O94">
            <v>154734</v>
          </cell>
          <cell r="P94">
            <v>115654</v>
          </cell>
        </row>
        <row r="95">
          <cell r="C95" t="str">
            <v>繊維工業</v>
          </cell>
          <cell r="F95">
            <v>488237</v>
          </cell>
          <cell r="G95">
            <v>235287</v>
          </cell>
          <cell r="H95">
            <v>207478</v>
          </cell>
          <cell r="I95">
            <v>27809</v>
          </cell>
          <cell r="J95">
            <v>252950</v>
          </cell>
          <cell r="K95">
            <v>863317</v>
          </cell>
          <cell r="L95">
            <v>333047</v>
          </cell>
          <cell r="M95">
            <v>530270</v>
          </cell>
          <cell r="N95">
            <v>221112</v>
          </cell>
          <cell r="O95">
            <v>165664</v>
          </cell>
          <cell r="P95">
            <v>55448</v>
          </cell>
        </row>
        <row r="96">
          <cell r="C96" t="str">
            <v>木材・木製品</v>
          </cell>
          <cell r="F96">
            <v>433540</v>
          </cell>
          <cell r="G96">
            <v>224038</v>
          </cell>
          <cell r="H96">
            <v>212100</v>
          </cell>
          <cell r="I96">
            <v>11938</v>
          </cell>
          <cell r="J96">
            <v>209502</v>
          </cell>
          <cell r="K96">
            <v>455949</v>
          </cell>
          <cell r="L96">
            <v>237552</v>
          </cell>
          <cell r="M96">
            <v>218397</v>
          </cell>
          <cell r="N96">
            <v>370862</v>
          </cell>
          <cell r="O96">
            <v>186240</v>
          </cell>
          <cell r="P96">
            <v>184622</v>
          </cell>
        </row>
        <row r="97">
          <cell r="C97" t="str">
            <v>家具・装備品</v>
          </cell>
          <cell r="F97" t="str">
            <v>#241730</v>
          </cell>
          <cell r="G97" t="str">
            <v>#241730</v>
          </cell>
          <cell r="H97" t="str">
            <v>#241730</v>
          </cell>
          <cell r="I97" t="str">
            <v>#0</v>
          </cell>
          <cell r="J97" t="str">
            <v>#0</v>
          </cell>
          <cell r="K97" t="str">
            <v>#265535</v>
          </cell>
          <cell r="L97" t="str">
            <v>#265535</v>
          </cell>
          <cell r="M97" t="str">
            <v>#0</v>
          </cell>
          <cell r="N97" t="str">
            <v>#179711</v>
          </cell>
          <cell r="O97" t="str">
            <v>#179711</v>
          </cell>
          <cell r="P97" t="str">
            <v>#0</v>
          </cell>
        </row>
        <row r="98">
          <cell r="C98" t="str">
            <v>パルプ・紙</v>
          </cell>
          <cell r="F98">
            <v>588257</v>
          </cell>
          <cell r="G98">
            <v>284113</v>
          </cell>
          <cell r="H98">
            <v>259549</v>
          </cell>
          <cell r="I98">
            <v>24564</v>
          </cell>
          <cell r="J98">
            <v>304144</v>
          </cell>
          <cell r="K98">
            <v>658534</v>
          </cell>
          <cell r="L98">
            <v>307293</v>
          </cell>
          <cell r="M98">
            <v>351241</v>
          </cell>
          <cell r="N98">
            <v>349278</v>
          </cell>
          <cell r="O98">
            <v>205288</v>
          </cell>
          <cell r="P98">
            <v>143990</v>
          </cell>
        </row>
        <row r="99">
          <cell r="C99" t="str">
            <v>印刷・同関連業</v>
          </cell>
          <cell r="F99">
            <v>511719</v>
          </cell>
          <cell r="G99">
            <v>272276</v>
          </cell>
          <cell r="H99">
            <v>248242</v>
          </cell>
          <cell r="I99">
            <v>24034</v>
          </cell>
          <cell r="J99">
            <v>239443</v>
          </cell>
          <cell r="K99">
            <v>602316</v>
          </cell>
          <cell r="L99">
            <v>312107</v>
          </cell>
          <cell r="M99">
            <v>290209</v>
          </cell>
          <cell r="N99">
            <v>275616</v>
          </cell>
          <cell r="O99">
            <v>168475</v>
          </cell>
          <cell r="P99">
            <v>107141</v>
          </cell>
        </row>
        <row r="100">
          <cell r="C100" t="str">
            <v>化学、石油・石炭</v>
          </cell>
          <cell r="F100">
            <v>1102641</v>
          </cell>
          <cell r="G100">
            <v>397799</v>
          </cell>
          <cell r="H100">
            <v>347871</v>
          </cell>
          <cell r="I100">
            <v>49928</v>
          </cell>
          <cell r="J100">
            <v>704842</v>
          </cell>
          <cell r="K100">
            <v>1143715</v>
          </cell>
          <cell r="L100">
            <v>411817</v>
          </cell>
          <cell r="M100">
            <v>731898</v>
          </cell>
          <cell r="N100">
            <v>663272</v>
          </cell>
          <cell r="O100">
            <v>247848</v>
          </cell>
          <cell r="P100">
            <v>415424</v>
          </cell>
        </row>
        <row r="101">
          <cell r="C101" t="str">
            <v>プラスチック製品</v>
          </cell>
          <cell r="F101">
            <v>468381</v>
          </cell>
          <cell r="G101">
            <v>227726</v>
          </cell>
          <cell r="H101">
            <v>201942</v>
          </cell>
          <cell r="I101">
            <v>25784</v>
          </cell>
          <cell r="J101">
            <v>240655</v>
          </cell>
          <cell r="K101">
            <v>578059</v>
          </cell>
          <cell r="L101">
            <v>265316</v>
          </cell>
          <cell r="M101">
            <v>312743</v>
          </cell>
          <cell r="N101">
            <v>190581</v>
          </cell>
          <cell r="O101">
            <v>132515</v>
          </cell>
          <cell r="P101">
            <v>58066</v>
          </cell>
        </row>
        <row r="102">
          <cell r="C102" t="str">
            <v>ゴム製品</v>
          </cell>
          <cell r="F102">
            <v>849314</v>
          </cell>
          <cell r="G102">
            <v>321869</v>
          </cell>
          <cell r="H102">
            <v>261434</v>
          </cell>
          <cell r="I102">
            <v>60435</v>
          </cell>
          <cell r="J102">
            <v>527445</v>
          </cell>
          <cell r="K102">
            <v>932980</v>
          </cell>
          <cell r="L102">
            <v>342052</v>
          </cell>
          <cell r="M102">
            <v>590928</v>
          </cell>
          <cell r="N102">
            <v>352332</v>
          </cell>
          <cell r="O102">
            <v>201979</v>
          </cell>
          <cell r="P102">
            <v>150353</v>
          </cell>
        </row>
        <row r="103">
          <cell r="C103" t="str">
            <v>窯業・土石製品</v>
          </cell>
          <cell r="F103">
            <v>565945</v>
          </cell>
          <cell r="G103">
            <v>284302</v>
          </cell>
          <cell r="H103">
            <v>280256</v>
          </cell>
          <cell r="I103">
            <v>4046</v>
          </cell>
          <cell r="J103">
            <v>281643</v>
          </cell>
          <cell r="K103">
            <v>593972</v>
          </cell>
          <cell r="L103">
            <v>301053</v>
          </cell>
          <cell r="M103">
            <v>292919</v>
          </cell>
          <cell r="N103">
            <v>461783</v>
          </cell>
          <cell r="O103">
            <v>222045</v>
          </cell>
          <cell r="P103">
            <v>239738</v>
          </cell>
        </row>
        <row r="104">
          <cell r="C104" t="str">
            <v>鉄鋼業</v>
          </cell>
          <cell r="F104" t="str">
            <v>#969672</v>
          </cell>
          <cell r="G104" t="str">
            <v>#343516</v>
          </cell>
          <cell r="H104" t="str">
            <v>#280323</v>
          </cell>
          <cell r="I104" t="str">
            <v>#63193</v>
          </cell>
          <cell r="J104" t="str">
            <v>#626156</v>
          </cell>
          <cell r="K104" t="str">
            <v>#1004776</v>
          </cell>
          <cell r="L104" t="str">
            <v>#352931</v>
          </cell>
          <cell r="M104" t="str">
            <v>#651845</v>
          </cell>
          <cell r="N104" t="str">
            <v>#541784</v>
          </cell>
          <cell r="O104" t="str">
            <v>#228757</v>
          </cell>
          <cell r="P104" t="str">
            <v>#313027</v>
          </cell>
        </row>
        <row r="105">
          <cell r="C105" t="str">
            <v>非鉄金属製造業</v>
          </cell>
          <cell r="F105" t="str">
            <v>#640000</v>
          </cell>
          <cell r="G105" t="str">
            <v>#241774</v>
          </cell>
          <cell r="H105" t="str">
            <v>#230761</v>
          </cell>
          <cell r="I105" t="str">
            <v>#11013</v>
          </cell>
          <cell r="J105" t="str">
            <v>#398226</v>
          </cell>
          <cell r="K105" t="str">
            <v>#793333</v>
          </cell>
          <cell r="L105" t="str">
            <v>#271833</v>
          </cell>
          <cell r="M105" t="str">
            <v>#521500</v>
          </cell>
          <cell r="N105" t="str">
            <v>#484676</v>
          </cell>
          <cell r="O105" t="str">
            <v>#211325</v>
          </cell>
          <cell r="P105" t="str">
            <v>#273351</v>
          </cell>
        </row>
        <row r="106">
          <cell r="C106" t="str">
            <v>金属製品製造業</v>
          </cell>
          <cell r="F106">
            <v>456647</v>
          </cell>
          <cell r="G106">
            <v>233382</v>
          </cell>
          <cell r="H106">
            <v>225232</v>
          </cell>
          <cell r="I106">
            <v>8150</v>
          </cell>
          <cell r="J106">
            <v>223265</v>
          </cell>
          <cell r="K106">
            <v>551369</v>
          </cell>
          <cell r="L106">
            <v>275915</v>
          </cell>
          <cell r="M106">
            <v>275454</v>
          </cell>
          <cell r="N106">
            <v>299280</v>
          </cell>
          <cell r="O106">
            <v>162720</v>
          </cell>
          <cell r="P106">
            <v>136560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674842</v>
          </cell>
          <cell r="G109">
            <v>263407</v>
          </cell>
          <cell r="H109">
            <v>240691</v>
          </cell>
          <cell r="I109">
            <v>22716</v>
          </cell>
          <cell r="J109">
            <v>411435</v>
          </cell>
          <cell r="K109">
            <v>857912</v>
          </cell>
          <cell r="L109">
            <v>348193</v>
          </cell>
          <cell r="M109">
            <v>509719</v>
          </cell>
          <cell r="N109">
            <v>500905</v>
          </cell>
          <cell r="O109">
            <v>182850</v>
          </cell>
          <cell r="P109">
            <v>318055</v>
          </cell>
        </row>
        <row r="110">
          <cell r="C110" t="str">
            <v>電子・デバイス</v>
          </cell>
          <cell r="F110">
            <v>356733</v>
          </cell>
          <cell r="G110">
            <v>230189</v>
          </cell>
          <cell r="H110">
            <v>204951</v>
          </cell>
          <cell r="I110">
            <v>25238</v>
          </cell>
          <cell r="J110">
            <v>126544</v>
          </cell>
          <cell r="K110">
            <v>393019</v>
          </cell>
          <cell r="L110">
            <v>255843</v>
          </cell>
          <cell r="M110">
            <v>137176</v>
          </cell>
          <cell r="N110">
            <v>286970</v>
          </cell>
          <cell r="O110">
            <v>180868</v>
          </cell>
          <cell r="P110">
            <v>106102</v>
          </cell>
        </row>
        <row r="111">
          <cell r="C111" t="str">
            <v>電気機械器具</v>
          </cell>
          <cell r="F111">
            <v>636557</v>
          </cell>
          <cell r="G111">
            <v>272160</v>
          </cell>
          <cell r="H111">
            <v>259831</v>
          </cell>
          <cell r="I111">
            <v>12329</v>
          </cell>
          <cell r="J111">
            <v>364397</v>
          </cell>
          <cell r="K111">
            <v>714677</v>
          </cell>
          <cell r="L111">
            <v>311575</v>
          </cell>
          <cell r="M111">
            <v>403102</v>
          </cell>
          <cell r="N111">
            <v>435225</v>
          </cell>
          <cell r="O111">
            <v>170579</v>
          </cell>
          <cell r="P111">
            <v>264646</v>
          </cell>
        </row>
        <row r="112">
          <cell r="C112" t="str">
            <v>情報通信機械器具</v>
          </cell>
          <cell r="F112" t="str">
            <v>#636850</v>
          </cell>
          <cell r="G112" t="str">
            <v>#247419</v>
          </cell>
          <cell r="H112" t="str">
            <v>#223586</v>
          </cell>
          <cell r="I112" t="str">
            <v>#23833</v>
          </cell>
          <cell r="J112" t="str">
            <v>#389431</v>
          </cell>
          <cell r="K112" t="str">
            <v>#748870</v>
          </cell>
          <cell r="L112" t="str">
            <v>#287816</v>
          </cell>
          <cell r="M112" t="str">
            <v>#461054</v>
          </cell>
          <cell r="N112" t="str">
            <v>#528807</v>
          </cell>
          <cell r="O112" t="str">
            <v>#208456</v>
          </cell>
          <cell r="P112" t="str">
            <v>#320351</v>
          </cell>
        </row>
        <row r="113">
          <cell r="C113" t="str">
            <v>輸送用機械器具</v>
          </cell>
          <cell r="F113">
            <v>863200</v>
          </cell>
          <cell r="G113">
            <v>310416</v>
          </cell>
          <cell r="H113">
            <v>268816</v>
          </cell>
          <cell r="I113">
            <v>41600</v>
          </cell>
          <cell r="J113">
            <v>552784</v>
          </cell>
          <cell r="K113">
            <v>923052</v>
          </cell>
          <cell r="L113">
            <v>328022</v>
          </cell>
          <cell r="M113">
            <v>595030</v>
          </cell>
          <cell r="N113">
            <v>641568</v>
          </cell>
          <cell r="O113">
            <v>245223</v>
          </cell>
          <cell r="P113">
            <v>396345</v>
          </cell>
        </row>
        <row r="114">
          <cell r="C114" t="str">
            <v>その他の製造業</v>
          </cell>
          <cell r="F114">
            <v>440539</v>
          </cell>
          <cell r="G114">
            <v>321841</v>
          </cell>
          <cell r="H114">
            <v>292247</v>
          </cell>
          <cell r="I114">
            <v>29594</v>
          </cell>
          <cell r="J114">
            <v>118698</v>
          </cell>
          <cell r="K114">
            <v>463425</v>
          </cell>
          <cell r="L114">
            <v>363794</v>
          </cell>
          <cell r="M114">
            <v>99631</v>
          </cell>
          <cell r="N114">
            <v>359074</v>
          </cell>
          <cell r="O114">
            <v>172505</v>
          </cell>
          <cell r="P114">
            <v>186569</v>
          </cell>
        </row>
        <row r="115">
          <cell r="C115" t="str">
            <v>Ｅ一括分１</v>
          </cell>
          <cell r="F115">
            <v>713169</v>
          </cell>
          <cell r="G115">
            <v>281567</v>
          </cell>
          <cell r="H115">
            <v>230388</v>
          </cell>
          <cell r="I115">
            <v>51179</v>
          </cell>
          <cell r="J115">
            <v>431602</v>
          </cell>
          <cell r="K115">
            <v>769027</v>
          </cell>
          <cell r="L115">
            <v>309800</v>
          </cell>
          <cell r="M115">
            <v>459227</v>
          </cell>
          <cell r="N115">
            <v>544579</v>
          </cell>
          <cell r="O115">
            <v>196355</v>
          </cell>
          <cell r="P115">
            <v>348224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628148</v>
          </cell>
          <cell r="G118">
            <v>270464</v>
          </cell>
          <cell r="H118">
            <v>255719</v>
          </cell>
          <cell r="I118">
            <v>14745</v>
          </cell>
          <cell r="J118">
            <v>357684</v>
          </cell>
          <cell r="K118">
            <v>710164</v>
          </cell>
          <cell r="L118">
            <v>298111</v>
          </cell>
          <cell r="M118">
            <v>412053</v>
          </cell>
          <cell r="N118">
            <v>364896</v>
          </cell>
          <cell r="O118">
            <v>181724</v>
          </cell>
          <cell r="P118">
            <v>183172</v>
          </cell>
        </row>
        <row r="119">
          <cell r="C119" t="str">
            <v>小売業</v>
          </cell>
          <cell r="F119">
            <v>246638</v>
          </cell>
          <cell r="G119">
            <v>155153</v>
          </cell>
          <cell r="H119">
            <v>145782</v>
          </cell>
          <cell r="I119">
            <v>9371</v>
          </cell>
          <cell r="J119">
            <v>91485</v>
          </cell>
          <cell r="K119">
            <v>371394</v>
          </cell>
          <cell r="L119">
            <v>200567</v>
          </cell>
          <cell r="M119">
            <v>170827</v>
          </cell>
          <cell r="N119">
            <v>158468</v>
          </cell>
          <cell r="O119">
            <v>123058</v>
          </cell>
          <cell r="P119">
            <v>35410</v>
          </cell>
        </row>
        <row r="120">
          <cell r="C120" t="str">
            <v>宿泊業</v>
          </cell>
          <cell r="F120">
            <v>200642</v>
          </cell>
          <cell r="G120">
            <v>151159</v>
          </cell>
          <cell r="H120">
            <v>145473</v>
          </cell>
          <cell r="I120">
            <v>5686</v>
          </cell>
          <cell r="J120">
            <v>49483</v>
          </cell>
          <cell r="K120">
            <v>263702</v>
          </cell>
          <cell r="L120">
            <v>181666</v>
          </cell>
          <cell r="M120">
            <v>82036</v>
          </cell>
          <cell r="N120">
            <v>165556</v>
          </cell>
          <cell r="O120">
            <v>134185</v>
          </cell>
          <cell r="P120">
            <v>31371</v>
          </cell>
        </row>
        <row r="121">
          <cell r="C121" t="str">
            <v>Ｍ一括分</v>
          </cell>
          <cell r="F121">
            <v>85846</v>
          </cell>
          <cell r="G121">
            <v>79260</v>
          </cell>
          <cell r="H121">
            <v>75420</v>
          </cell>
          <cell r="I121">
            <v>3840</v>
          </cell>
          <cell r="J121">
            <v>6586</v>
          </cell>
          <cell r="K121">
            <v>122008</v>
          </cell>
          <cell r="L121">
            <v>103010</v>
          </cell>
          <cell r="M121">
            <v>18998</v>
          </cell>
          <cell r="N121">
            <v>67645</v>
          </cell>
          <cell r="O121">
            <v>67307</v>
          </cell>
          <cell r="P121">
            <v>338</v>
          </cell>
        </row>
        <row r="122">
          <cell r="C122" t="str">
            <v>医療業</v>
          </cell>
          <cell r="F122">
            <v>503444</v>
          </cell>
          <cell r="G122">
            <v>267223</v>
          </cell>
          <cell r="H122">
            <v>254627</v>
          </cell>
          <cell r="I122">
            <v>12596</v>
          </cell>
          <cell r="J122">
            <v>236221</v>
          </cell>
          <cell r="K122">
            <v>715679</v>
          </cell>
          <cell r="L122">
            <v>407096</v>
          </cell>
          <cell r="M122">
            <v>308583</v>
          </cell>
          <cell r="N122">
            <v>446735</v>
          </cell>
          <cell r="O122">
            <v>229849</v>
          </cell>
          <cell r="P122">
            <v>216886</v>
          </cell>
        </row>
        <row r="123">
          <cell r="C123" t="str">
            <v>Ｐ一括分</v>
          </cell>
          <cell r="F123">
            <v>438624</v>
          </cell>
          <cell r="G123">
            <v>211710</v>
          </cell>
          <cell r="H123">
            <v>206306</v>
          </cell>
          <cell r="I123">
            <v>5404</v>
          </cell>
          <cell r="J123">
            <v>226914</v>
          </cell>
          <cell r="K123">
            <v>529722</v>
          </cell>
          <cell r="L123">
            <v>243604</v>
          </cell>
          <cell r="M123">
            <v>286118</v>
          </cell>
          <cell r="N123">
            <v>404741</v>
          </cell>
          <cell r="O123">
            <v>199847</v>
          </cell>
          <cell r="P123">
            <v>204894</v>
          </cell>
        </row>
        <row r="124">
          <cell r="C124" t="str">
            <v>職業紹介・派遣業</v>
          </cell>
          <cell r="F124">
            <v>195731</v>
          </cell>
          <cell r="G124">
            <v>181024</v>
          </cell>
          <cell r="H124">
            <v>164968</v>
          </cell>
          <cell r="I124">
            <v>16056</v>
          </cell>
          <cell r="J124">
            <v>14707</v>
          </cell>
          <cell r="K124">
            <v>231423</v>
          </cell>
          <cell r="L124">
            <v>208062</v>
          </cell>
          <cell r="M124">
            <v>23361</v>
          </cell>
          <cell r="N124">
            <v>164738</v>
          </cell>
          <cell r="O124">
            <v>157546</v>
          </cell>
          <cell r="P124">
            <v>7192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304070</v>
          </cell>
          <cell r="G126">
            <v>184873</v>
          </cell>
          <cell r="H126">
            <v>175656</v>
          </cell>
          <cell r="I126">
            <v>9217</v>
          </cell>
          <cell r="J126">
            <v>119197</v>
          </cell>
          <cell r="K126">
            <v>361913</v>
          </cell>
          <cell r="L126">
            <v>217546</v>
          </cell>
          <cell r="M126">
            <v>144367</v>
          </cell>
          <cell r="N126">
            <v>231269</v>
          </cell>
          <cell r="O126">
            <v>143751</v>
          </cell>
          <cell r="P126">
            <v>87518</v>
          </cell>
        </row>
        <row r="127">
          <cell r="C127" t="str">
            <v>特掲産業１</v>
          </cell>
          <cell r="F127">
            <v>231415</v>
          </cell>
          <cell r="G127">
            <v>159237</v>
          </cell>
          <cell r="H127">
            <v>155912</v>
          </cell>
          <cell r="I127">
            <v>3325</v>
          </cell>
          <cell r="J127">
            <v>72178</v>
          </cell>
          <cell r="K127">
            <v>245569</v>
          </cell>
          <cell r="L127">
            <v>158364</v>
          </cell>
          <cell r="M127">
            <v>87205</v>
          </cell>
          <cell r="N127">
            <v>186068</v>
          </cell>
          <cell r="O127">
            <v>162036</v>
          </cell>
          <cell r="P127">
            <v>24032</v>
          </cell>
        </row>
        <row r="128">
          <cell r="C128" t="str">
            <v>特掲産業２</v>
          </cell>
          <cell r="F128">
            <v>538127</v>
          </cell>
          <cell r="G128">
            <v>269666</v>
          </cell>
          <cell r="H128">
            <v>258864</v>
          </cell>
          <cell r="I128">
            <v>10802</v>
          </cell>
          <cell r="J128">
            <v>268461</v>
          </cell>
          <cell r="K128">
            <v>618327</v>
          </cell>
          <cell r="L128">
            <v>289155</v>
          </cell>
          <cell r="M128">
            <v>329172</v>
          </cell>
          <cell r="N128">
            <v>277247</v>
          </cell>
          <cell r="O128">
            <v>206270</v>
          </cell>
          <cell r="P128">
            <v>70977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ｘ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243749</v>
          </cell>
          <cell r="G9">
            <v>240845</v>
          </cell>
          <cell r="H9">
            <v>224479</v>
          </cell>
          <cell r="I9">
            <v>16366</v>
          </cell>
          <cell r="J9">
            <v>2904</v>
          </cell>
          <cell r="K9">
            <v>294998</v>
          </cell>
          <cell r="L9">
            <v>291314</v>
          </cell>
          <cell r="M9">
            <v>3684</v>
          </cell>
          <cell r="N9">
            <v>193531</v>
          </cell>
          <cell r="O9">
            <v>191392</v>
          </cell>
          <cell r="P9">
            <v>2139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283026</v>
          </cell>
          <cell r="G11">
            <v>282518</v>
          </cell>
          <cell r="H11">
            <v>261588</v>
          </cell>
          <cell r="I11">
            <v>20930</v>
          </cell>
          <cell r="J11">
            <v>508</v>
          </cell>
          <cell r="K11">
            <v>298877</v>
          </cell>
          <cell r="L11">
            <v>298383</v>
          </cell>
          <cell r="M11">
            <v>494</v>
          </cell>
          <cell r="N11">
            <v>215638</v>
          </cell>
          <cell r="O11">
            <v>215068</v>
          </cell>
          <cell r="P11">
            <v>570</v>
          </cell>
        </row>
        <row r="12">
          <cell r="C12" t="str">
            <v>製造業</v>
          </cell>
          <cell r="F12">
            <v>250470</v>
          </cell>
          <cell r="G12">
            <v>247980</v>
          </cell>
          <cell r="H12">
            <v>221893</v>
          </cell>
          <cell r="I12">
            <v>26087</v>
          </cell>
          <cell r="J12">
            <v>2490</v>
          </cell>
          <cell r="K12">
            <v>297902</v>
          </cell>
          <cell r="L12">
            <v>294302</v>
          </cell>
          <cell r="M12">
            <v>3600</v>
          </cell>
          <cell r="N12">
            <v>171515</v>
          </cell>
          <cell r="O12">
            <v>170874</v>
          </cell>
          <cell r="P12">
            <v>641</v>
          </cell>
        </row>
        <row r="13">
          <cell r="C13" t="str">
            <v>電気・ガス・熱供給・水道業</v>
          </cell>
          <cell r="F13">
            <v>415214</v>
          </cell>
          <cell r="G13">
            <v>414312</v>
          </cell>
          <cell r="H13">
            <v>362407</v>
          </cell>
          <cell r="I13">
            <v>51905</v>
          </cell>
          <cell r="J13">
            <v>902</v>
          </cell>
          <cell r="K13">
            <v>439789</v>
          </cell>
          <cell r="L13">
            <v>438739</v>
          </cell>
          <cell r="M13">
            <v>1050</v>
          </cell>
          <cell r="N13">
            <v>265364</v>
          </cell>
          <cell r="O13">
            <v>265364</v>
          </cell>
          <cell r="P13">
            <v>0</v>
          </cell>
        </row>
        <row r="14">
          <cell r="C14" t="str">
            <v>情報通信業</v>
          </cell>
          <cell r="F14">
            <v>385660</v>
          </cell>
          <cell r="G14">
            <v>385275</v>
          </cell>
          <cell r="H14">
            <v>350234</v>
          </cell>
          <cell r="I14">
            <v>35041</v>
          </cell>
          <cell r="J14">
            <v>385</v>
          </cell>
          <cell r="K14">
            <v>432092</v>
          </cell>
          <cell r="L14">
            <v>431545</v>
          </cell>
          <cell r="M14">
            <v>547</v>
          </cell>
          <cell r="N14">
            <v>277102</v>
          </cell>
          <cell r="O14">
            <v>277095</v>
          </cell>
          <cell r="P14">
            <v>7</v>
          </cell>
        </row>
        <row r="15">
          <cell r="C15" t="str">
            <v>運輸業，郵便業</v>
          </cell>
          <cell r="F15">
            <v>234688</v>
          </cell>
          <cell r="G15">
            <v>227099</v>
          </cell>
          <cell r="H15">
            <v>197979</v>
          </cell>
          <cell r="I15">
            <v>29120</v>
          </cell>
          <cell r="J15">
            <v>7589</v>
          </cell>
          <cell r="K15">
            <v>244928</v>
          </cell>
          <cell r="L15">
            <v>239737</v>
          </cell>
          <cell r="M15">
            <v>5191</v>
          </cell>
          <cell r="N15">
            <v>176056</v>
          </cell>
          <cell r="O15">
            <v>154741</v>
          </cell>
          <cell r="P15">
            <v>21315</v>
          </cell>
        </row>
        <row r="16">
          <cell r="C16" t="str">
            <v>卸売業，小売業</v>
          </cell>
          <cell r="F16">
            <v>166003</v>
          </cell>
          <cell r="G16">
            <v>165639</v>
          </cell>
          <cell r="H16">
            <v>157975</v>
          </cell>
          <cell r="I16">
            <v>7664</v>
          </cell>
          <cell r="J16">
            <v>364</v>
          </cell>
          <cell r="K16">
            <v>232172</v>
          </cell>
          <cell r="L16">
            <v>231345</v>
          </cell>
          <cell r="M16">
            <v>827</v>
          </cell>
          <cell r="N16">
            <v>122104</v>
          </cell>
          <cell r="O16">
            <v>122047</v>
          </cell>
          <cell r="P16">
            <v>57</v>
          </cell>
        </row>
        <row r="17">
          <cell r="C17" t="str">
            <v>金融業，保険業</v>
          </cell>
          <cell r="F17" t="str">
            <v>#407018</v>
          </cell>
          <cell r="G17" t="str">
            <v>#407018</v>
          </cell>
          <cell r="H17" t="str">
            <v>#401777</v>
          </cell>
          <cell r="I17" t="str">
            <v>#5241</v>
          </cell>
          <cell r="J17" t="str">
            <v>#0</v>
          </cell>
          <cell r="K17" t="str">
            <v>#439605</v>
          </cell>
          <cell r="L17" t="str">
            <v>#439605</v>
          </cell>
          <cell r="M17" t="str">
            <v>#0</v>
          </cell>
          <cell r="N17" t="str">
            <v>#243949</v>
          </cell>
          <cell r="O17" t="str">
            <v>#243949</v>
          </cell>
          <cell r="P17" t="str">
            <v>#0</v>
          </cell>
        </row>
        <row r="18">
          <cell r="C18" t="str">
            <v>不動産業，物品賃貸業</v>
          </cell>
          <cell r="F18">
            <v>246158</v>
          </cell>
          <cell r="G18">
            <v>246158</v>
          </cell>
          <cell r="H18">
            <v>242432</v>
          </cell>
          <cell r="I18">
            <v>3726</v>
          </cell>
          <cell r="J18">
            <v>0</v>
          </cell>
          <cell r="K18">
            <v>284000</v>
          </cell>
          <cell r="L18">
            <v>284000</v>
          </cell>
          <cell r="M18">
            <v>0</v>
          </cell>
          <cell r="N18">
            <v>184085</v>
          </cell>
          <cell r="O18">
            <v>184085</v>
          </cell>
          <cell r="P18">
            <v>0</v>
          </cell>
        </row>
        <row r="19">
          <cell r="C19" t="str">
            <v>学術研究，専門・技術サービス業</v>
          </cell>
          <cell r="F19">
            <v>362989</v>
          </cell>
          <cell r="G19">
            <v>362767</v>
          </cell>
          <cell r="H19">
            <v>342597</v>
          </cell>
          <cell r="I19">
            <v>20170</v>
          </cell>
          <cell r="J19">
            <v>222</v>
          </cell>
          <cell r="K19">
            <v>398125</v>
          </cell>
          <cell r="L19">
            <v>397883</v>
          </cell>
          <cell r="M19">
            <v>242</v>
          </cell>
          <cell r="N19">
            <v>234626</v>
          </cell>
          <cell r="O19">
            <v>234479</v>
          </cell>
          <cell r="P19">
            <v>147</v>
          </cell>
        </row>
        <row r="20">
          <cell r="C20" t="str">
            <v>宿泊業，飲食サービス業</v>
          </cell>
          <cell r="F20">
            <v>109035</v>
          </cell>
          <cell r="G20">
            <v>109035</v>
          </cell>
          <cell r="H20">
            <v>103744</v>
          </cell>
          <cell r="I20">
            <v>5291</v>
          </cell>
          <cell r="J20">
            <v>0</v>
          </cell>
          <cell r="K20">
            <v>136049</v>
          </cell>
          <cell r="L20">
            <v>136049</v>
          </cell>
          <cell r="M20">
            <v>0</v>
          </cell>
          <cell r="N20">
            <v>93938</v>
          </cell>
          <cell r="O20">
            <v>93938</v>
          </cell>
          <cell r="P20">
            <v>0</v>
          </cell>
        </row>
        <row r="21">
          <cell r="C21" t="str">
            <v>生活関連サービス業，娯楽業</v>
          </cell>
          <cell r="F21">
            <v>177648</v>
          </cell>
          <cell r="G21">
            <v>177648</v>
          </cell>
          <cell r="H21">
            <v>168394</v>
          </cell>
          <cell r="I21">
            <v>9254</v>
          </cell>
          <cell r="J21">
            <v>0</v>
          </cell>
          <cell r="K21">
            <v>195620</v>
          </cell>
          <cell r="L21">
            <v>195620</v>
          </cell>
          <cell r="M21">
            <v>0</v>
          </cell>
          <cell r="N21">
            <v>148867</v>
          </cell>
          <cell r="O21">
            <v>148867</v>
          </cell>
          <cell r="P21">
            <v>0</v>
          </cell>
        </row>
        <row r="22">
          <cell r="C22" t="str">
            <v>教育，学習支援業</v>
          </cell>
          <cell r="F22">
            <v>326530</v>
          </cell>
          <cell r="G22">
            <v>326530</v>
          </cell>
          <cell r="H22">
            <v>324865</v>
          </cell>
          <cell r="I22">
            <v>1665</v>
          </cell>
          <cell r="J22">
            <v>0</v>
          </cell>
          <cell r="K22">
            <v>370413</v>
          </cell>
          <cell r="L22">
            <v>370413</v>
          </cell>
          <cell r="M22">
            <v>0</v>
          </cell>
          <cell r="N22">
            <v>287412</v>
          </cell>
          <cell r="O22">
            <v>287412</v>
          </cell>
          <cell r="P22">
            <v>0</v>
          </cell>
        </row>
        <row r="23">
          <cell r="C23" t="str">
            <v>医療，福祉</v>
          </cell>
          <cell r="F23">
            <v>263303</v>
          </cell>
          <cell r="G23">
            <v>261715</v>
          </cell>
          <cell r="H23">
            <v>245445</v>
          </cell>
          <cell r="I23">
            <v>16270</v>
          </cell>
          <cell r="J23">
            <v>1588</v>
          </cell>
          <cell r="K23">
            <v>345772</v>
          </cell>
          <cell r="L23">
            <v>343765</v>
          </cell>
          <cell r="M23">
            <v>2007</v>
          </cell>
          <cell r="N23">
            <v>232810</v>
          </cell>
          <cell r="O23">
            <v>231377</v>
          </cell>
          <cell r="P23">
            <v>1433</v>
          </cell>
        </row>
        <row r="24">
          <cell r="C24" t="str">
            <v>複合サービス事業</v>
          </cell>
          <cell r="F24">
            <v>280102</v>
          </cell>
          <cell r="G24">
            <v>250626</v>
          </cell>
          <cell r="H24">
            <v>241748</v>
          </cell>
          <cell r="I24">
            <v>8878</v>
          </cell>
          <cell r="J24">
            <v>29476</v>
          </cell>
          <cell r="K24">
            <v>331302</v>
          </cell>
          <cell r="L24">
            <v>299488</v>
          </cell>
          <cell r="M24">
            <v>31814</v>
          </cell>
          <cell r="N24">
            <v>205284</v>
          </cell>
          <cell r="O24">
            <v>179225</v>
          </cell>
          <cell r="P24">
            <v>26059</v>
          </cell>
        </row>
        <row r="25">
          <cell r="C25" t="str">
            <v>サービス業（他に分類されないもの）</v>
          </cell>
          <cell r="F25">
            <v>171521</v>
          </cell>
          <cell r="G25">
            <v>160874</v>
          </cell>
          <cell r="H25">
            <v>147990</v>
          </cell>
          <cell r="I25">
            <v>12884</v>
          </cell>
          <cell r="J25">
            <v>10647</v>
          </cell>
          <cell r="K25">
            <v>207313</v>
          </cell>
          <cell r="L25">
            <v>194423</v>
          </cell>
          <cell r="M25">
            <v>12890</v>
          </cell>
          <cell r="N25">
            <v>136023</v>
          </cell>
          <cell r="O25">
            <v>127601</v>
          </cell>
          <cell r="P25">
            <v>8422</v>
          </cell>
        </row>
        <row r="26">
          <cell r="C26" t="str">
            <v>食料品・たばこ</v>
          </cell>
          <cell r="F26">
            <v>209805</v>
          </cell>
          <cell r="G26">
            <v>209805</v>
          </cell>
          <cell r="H26">
            <v>193607</v>
          </cell>
          <cell r="I26">
            <v>16198</v>
          </cell>
          <cell r="J26">
            <v>0</v>
          </cell>
          <cell r="K26">
            <v>261619</v>
          </cell>
          <cell r="L26">
            <v>261619</v>
          </cell>
          <cell r="M26">
            <v>0</v>
          </cell>
          <cell r="N26">
            <v>161659</v>
          </cell>
          <cell r="O26">
            <v>161659</v>
          </cell>
          <cell r="P26">
            <v>0</v>
          </cell>
        </row>
        <row r="27">
          <cell r="C27" t="str">
            <v>繊維工業</v>
          </cell>
          <cell r="F27">
            <v>236473</v>
          </cell>
          <cell r="G27">
            <v>235594</v>
          </cell>
          <cell r="H27">
            <v>205493</v>
          </cell>
          <cell r="I27">
            <v>30101</v>
          </cell>
          <cell r="J27">
            <v>879</v>
          </cell>
          <cell r="K27">
            <v>313437</v>
          </cell>
          <cell r="L27">
            <v>311372</v>
          </cell>
          <cell r="M27">
            <v>2065</v>
          </cell>
          <cell r="N27">
            <v>179409</v>
          </cell>
          <cell r="O27">
            <v>179409</v>
          </cell>
          <cell r="P27">
            <v>0</v>
          </cell>
        </row>
        <row r="28">
          <cell r="C28" t="str">
            <v>木材・木製品</v>
          </cell>
          <cell r="F28">
            <v>222949</v>
          </cell>
          <cell r="G28">
            <v>222087</v>
          </cell>
          <cell r="H28">
            <v>200139</v>
          </cell>
          <cell r="I28">
            <v>21948</v>
          </cell>
          <cell r="J28">
            <v>862</v>
          </cell>
          <cell r="K28">
            <v>235056</v>
          </cell>
          <cell r="L28">
            <v>234187</v>
          </cell>
          <cell r="M28">
            <v>869</v>
          </cell>
          <cell r="N28">
            <v>168039</v>
          </cell>
          <cell r="O28">
            <v>167208</v>
          </cell>
          <cell r="P28">
            <v>831</v>
          </cell>
        </row>
        <row r="29">
          <cell r="C29" t="str">
            <v>家具・装備品</v>
          </cell>
          <cell r="F29" t="str">
            <v>#214389</v>
          </cell>
          <cell r="G29" t="str">
            <v>#214389</v>
          </cell>
          <cell r="H29" t="str">
            <v>#214389</v>
          </cell>
          <cell r="I29" t="str">
            <v>#0</v>
          </cell>
          <cell r="J29" t="str">
            <v>#0</v>
          </cell>
          <cell r="K29" t="str">
            <v>#232825</v>
          </cell>
          <cell r="L29" t="str">
            <v>#232825</v>
          </cell>
          <cell r="M29" t="str">
            <v>#0</v>
          </cell>
          <cell r="N29" t="str">
            <v>#163870</v>
          </cell>
          <cell r="O29" t="str">
            <v>#163870</v>
          </cell>
          <cell r="P29" t="str">
            <v>#0</v>
          </cell>
        </row>
        <row r="30">
          <cell r="C30" t="str">
            <v>パルプ・紙</v>
          </cell>
          <cell r="F30" t="str">
            <v>#290573</v>
          </cell>
          <cell r="G30" t="str">
            <v>#290573</v>
          </cell>
          <cell r="H30" t="str">
            <v>#270587</v>
          </cell>
          <cell r="I30" t="str">
            <v>#19986</v>
          </cell>
          <cell r="J30" t="str">
            <v>#0</v>
          </cell>
          <cell r="K30" t="str">
            <v>#324533</v>
          </cell>
          <cell r="L30" t="str">
            <v>#324533</v>
          </cell>
          <cell r="M30" t="str">
            <v>#0</v>
          </cell>
          <cell r="N30" t="str">
            <v>#191477</v>
          </cell>
          <cell r="O30" t="str">
            <v>#191477</v>
          </cell>
          <cell r="P30" t="str">
            <v>#0</v>
          </cell>
        </row>
        <row r="31">
          <cell r="C31" t="str">
            <v>印刷・同関連業</v>
          </cell>
          <cell r="F31">
            <v>294399</v>
          </cell>
          <cell r="G31">
            <v>294399</v>
          </cell>
          <cell r="H31">
            <v>262466</v>
          </cell>
          <cell r="I31">
            <v>31933</v>
          </cell>
          <cell r="J31">
            <v>0</v>
          </cell>
          <cell r="K31">
            <v>340317</v>
          </cell>
          <cell r="L31">
            <v>340317</v>
          </cell>
          <cell r="M31">
            <v>0</v>
          </cell>
          <cell r="N31">
            <v>173638</v>
          </cell>
          <cell r="O31">
            <v>173638</v>
          </cell>
          <cell r="P31">
            <v>0</v>
          </cell>
        </row>
        <row r="32">
          <cell r="C32" t="str">
            <v>化学、石油・石炭</v>
          </cell>
          <cell r="F32">
            <v>383400</v>
          </cell>
          <cell r="G32">
            <v>382513</v>
          </cell>
          <cell r="H32">
            <v>335474</v>
          </cell>
          <cell r="I32">
            <v>47039</v>
          </cell>
          <cell r="J32">
            <v>887</v>
          </cell>
          <cell r="K32">
            <v>395942</v>
          </cell>
          <cell r="L32">
            <v>394984</v>
          </cell>
          <cell r="M32">
            <v>958</v>
          </cell>
          <cell r="N32">
            <v>226947</v>
          </cell>
          <cell r="O32">
            <v>226947</v>
          </cell>
          <cell r="P32">
            <v>0</v>
          </cell>
        </row>
        <row r="33">
          <cell r="C33" t="str">
            <v>プラスチック製品</v>
          </cell>
          <cell r="F33">
            <v>234134</v>
          </cell>
          <cell r="G33">
            <v>230384</v>
          </cell>
          <cell r="H33">
            <v>209256</v>
          </cell>
          <cell r="I33">
            <v>21128</v>
          </cell>
          <cell r="J33">
            <v>3750</v>
          </cell>
          <cell r="K33">
            <v>271422</v>
          </cell>
          <cell r="L33">
            <v>268818</v>
          </cell>
          <cell r="M33">
            <v>2604</v>
          </cell>
          <cell r="N33">
            <v>135460</v>
          </cell>
          <cell r="O33">
            <v>128679</v>
          </cell>
          <cell r="P33">
            <v>6781</v>
          </cell>
        </row>
        <row r="34">
          <cell r="C34" t="str">
            <v>ゴム製品</v>
          </cell>
          <cell r="F34">
            <v>323412</v>
          </cell>
          <cell r="G34">
            <v>323412</v>
          </cell>
          <cell r="H34">
            <v>258966</v>
          </cell>
          <cell r="I34">
            <v>64446</v>
          </cell>
          <cell r="J34">
            <v>0</v>
          </cell>
          <cell r="K34">
            <v>342818</v>
          </cell>
          <cell r="L34">
            <v>342818</v>
          </cell>
          <cell r="M34">
            <v>0</v>
          </cell>
          <cell r="N34">
            <v>194250</v>
          </cell>
          <cell r="O34">
            <v>194250</v>
          </cell>
          <cell r="P34">
            <v>0</v>
          </cell>
        </row>
        <row r="35">
          <cell r="C35" t="str">
            <v>窯業・土石製品</v>
          </cell>
          <cell r="F35">
            <v>262070</v>
          </cell>
          <cell r="G35">
            <v>262070</v>
          </cell>
          <cell r="H35">
            <v>243860</v>
          </cell>
          <cell r="I35">
            <v>18210</v>
          </cell>
          <cell r="J35">
            <v>0</v>
          </cell>
          <cell r="K35">
            <v>293385</v>
          </cell>
          <cell r="L35">
            <v>293385</v>
          </cell>
          <cell r="M35">
            <v>0</v>
          </cell>
          <cell r="N35">
            <v>169457</v>
          </cell>
          <cell r="O35">
            <v>169457</v>
          </cell>
          <cell r="P35">
            <v>0</v>
          </cell>
        </row>
        <row r="36">
          <cell r="C36" t="str">
            <v>鉄鋼業</v>
          </cell>
          <cell r="F36" t="str">
            <v>#334583</v>
          </cell>
          <cell r="G36" t="str">
            <v>#334583</v>
          </cell>
          <cell r="H36" t="str">
            <v>#276547</v>
          </cell>
          <cell r="I36" t="str">
            <v>#58036</v>
          </cell>
          <cell r="J36" t="str">
            <v>#0</v>
          </cell>
          <cell r="K36" t="str">
            <v>#342758</v>
          </cell>
          <cell r="L36" t="str">
            <v>#342758</v>
          </cell>
          <cell r="M36" t="str">
            <v>#0</v>
          </cell>
          <cell r="N36" t="str">
            <v>#216563</v>
          </cell>
          <cell r="O36" t="str">
            <v>#216563</v>
          </cell>
          <cell r="P36" t="str">
            <v>#0</v>
          </cell>
        </row>
        <row r="37">
          <cell r="C37" t="str">
            <v>非鉄金属製造業</v>
          </cell>
          <cell r="F37" t="str">
            <v>#222000</v>
          </cell>
          <cell r="G37" t="str">
            <v>#222000</v>
          </cell>
          <cell r="H37" t="str">
            <v>#219772</v>
          </cell>
          <cell r="I37" t="str">
            <v>#2228</v>
          </cell>
          <cell r="J37" t="str">
            <v>#0</v>
          </cell>
          <cell r="K37" t="str">
            <v>#259315</v>
          </cell>
          <cell r="L37" t="str">
            <v>#259315</v>
          </cell>
          <cell r="M37" t="str">
            <v>#0</v>
          </cell>
          <cell r="N37" t="str">
            <v>#186158</v>
          </cell>
          <cell r="O37" t="str">
            <v>#186158</v>
          </cell>
          <cell r="P37" t="str">
            <v>#0</v>
          </cell>
        </row>
        <row r="38">
          <cell r="C38" t="str">
            <v>金属製品製造業</v>
          </cell>
          <cell r="F38">
            <v>241236</v>
          </cell>
          <cell r="G38">
            <v>239292</v>
          </cell>
          <cell r="H38">
            <v>221148</v>
          </cell>
          <cell r="I38">
            <v>18144</v>
          </cell>
          <cell r="J38">
            <v>1944</v>
          </cell>
          <cell r="K38">
            <v>261825</v>
          </cell>
          <cell r="L38">
            <v>260276</v>
          </cell>
          <cell r="M38">
            <v>1549</v>
          </cell>
          <cell r="N38">
            <v>179608</v>
          </cell>
          <cell r="O38">
            <v>176481</v>
          </cell>
          <cell r="P38">
            <v>3127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240135</v>
          </cell>
          <cell r="G41">
            <v>240135</v>
          </cell>
          <cell r="H41">
            <v>221431</v>
          </cell>
          <cell r="I41">
            <v>18704</v>
          </cell>
          <cell r="J41">
            <v>0</v>
          </cell>
          <cell r="K41">
            <v>309795</v>
          </cell>
          <cell r="L41">
            <v>309795</v>
          </cell>
          <cell r="M41">
            <v>0</v>
          </cell>
          <cell r="N41">
            <v>175894</v>
          </cell>
          <cell r="O41">
            <v>175894</v>
          </cell>
          <cell r="P41">
            <v>0</v>
          </cell>
        </row>
        <row r="42">
          <cell r="C42" t="str">
            <v>電子・デバイス</v>
          </cell>
          <cell r="F42">
            <v>226079</v>
          </cell>
          <cell r="G42">
            <v>225509</v>
          </cell>
          <cell r="H42">
            <v>199126</v>
          </cell>
          <cell r="I42">
            <v>26383</v>
          </cell>
          <cell r="J42">
            <v>570</v>
          </cell>
          <cell r="K42">
            <v>253822</v>
          </cell>
          <cell r="L42">
            <v>253387</v>
          </cell>
          <cell r="M42">
            <v>435</v>
          </cell>
          <cell r="N42">
            <v>173409</v>
          </cell>
          <cell r="O42">
            <v>172583</v>
          </cell>
          <cell r="P42">
            <v>826</v>
          </cell>
        </row>
        <row r="43">
          <cell r="C43" t="str">
            <v>電気機械器具</v>
          </cell>
          <cell r="F43">
            <v>326187</v>
          </cell>
          <cell r="G43">
            <v>253607</v>
          </cell>
          <cell r="H43">
            <v>237673</v>
          </cell>
          <cell r="I43">
            <v>15934</v>
          </cell>
          <cell r="J43">
            <v>72580</v>
          </cell>
          <cell r="K43">
            <v>398062</v>
          </cell>
          <cell r="L43">
            <v>295580</v>
          </cell>
          <cell r="M43">
            <v>102482</v>
          </cell>
          <cell r="N43">
            <v>176765</v>
          </cell>
          <cell r="O43">
            <v>166349</v>
          </cell>
          <cell r="P43">
            <v>10416</v>
          </cell>
        </row>
        <row r="44">
          <cell r="C44" t="str">
            <v>情報通信機械器具</v>
          </cell>
          <cell r="F44">
            <v>216107</v>
          </cell>
          <cell r="G44">
            <v>215769</v>
          </cell>
          <cell r="H44">
            <v>183792</v>
          </cell>
          <cell r="I44">
            <v>31977</v>
          </cell>
          <cell r="J44">
            <v>338</v>
          </cell>
          <cell r="K44">
            <v>252338</v>
          </cell>
          <cell r="L44">
            <v>252103</v>
          </cell>
          <cell r="M44">
            <v>235</v>
          </cell>
          <cell r="N44">
            <v>176371</v>
          </cell>
          <cell r="O44">
            <v>175919</v>
          </cell>
          <cell r="P44">
            <v>452</v>
          </cell>
        </row>
        <row r="45">
          <cell r="C45" t="str">
            <v>輸送用機械器具</v>
          </cell>
          <cell r="F45">
            <v>304315</v>
          </cell>
          <cell r="G45">
            <v>303888</v>
          </cell>
          <cell r="H45">
            <v>268931</v>
          </cell>
          <cell r="I45">
            <v>34957</v>
          </cell>
          <cell r="J45">
            <v>427</v>
          </cell>
          <cell r="K45">
            <v>318040</v>
          </cell>
          <cell r="L45">
            <v>317515</v>
          </cell>
          <cell r="M45">
            <v>525</v>
          </cell>
          <cell r="N45">
            <v>244935</v>
          </cell>
          <cell r="O45">
            <v>244935</v>
          </cell>
          <cell r="P45">
            <v>0</v>
          </cell>
        </row>
        <row r="46">
          <cell r="C46" t="str">
            <v>その他の製造業</v>
          </cell>
          <cell r="F46">
            <v>315195</v>
          </cell>
          <cell r="G46">
            <v>315195</v>
          </cell>
          <cell r="H46">
            <v>277362</v>
          </cell>
          <cell r="I46">
            <v>37833</v>
          </cell>
          <cell r="J46">
            <v>0</v>
          </cell>
          <cell r="K46">
            <v>353826</v>
          </cell>
          <cell r="L46">
            <v>353826</v>
          </cell>
          <cell r="M46">
            <v>0</v>
          </cell>
          <cell r="N46">
            <v>173370</v>
          </cell>
          <cell r="O46">
            <v>173370</v>
          </cell>
          <cell r="P46">
            <v>0</v>
          </cell>
        </row>
        <row r="47">
          <cell r="C47" t="str">
            <v>Ｅ一括分１</v>
          </cell>
          <cell r="F47">
            <v>220021</v>
          </cell>
          <cell r="G47">
            <v>220021</v>
          </cell>
          <cell r="H47">
            <v>194222</v>
          </cell>
          <cell r="I47">
            <v>25799</v>
          </cell>
          <cell r="J47">
            <v>0</v>
          </cell>
          <cell r="K47">
            <v>248500</v>
          </cell>
          <cell r="L47">
            <v>248500</v>
          </cell>
          <cell r="M47">
            <v>0</v>
          </cell>
          <cell r="N47">
            <v>177795</v>
          </cell>
          <cell r="O47">
            <v>177795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254074</v>
          </cell>
          <cell r="G50">
            <v>252499</v>
          </cell>
          <cell r="H50">
            <v>238326</v>
          </cell>
          <cell r="I50">
            <v>14173</v>
          </cell>
          <cell r="J50">
            <v>1575</v>
          </cell>
          <cell r="K50">
            <v>280308</v>
          </cell>
          <cell r="L50">
            <v>278188</v>
          </cell>
          <cell r="M50">
            <v>2120</v>
          </cell>
          <cell r="N50">
            <v>192137</v>
          </cell>
          <cell r="O50">
            <v>191849</v>
          </cell>
          <cell r="P50">
            <v>288</v>
          </cell>
        </row>
        <row r="51">
          <cell r="C51" t="str">
            <v>小売業</v>
          </cell>
          <cell r="F51">
            <v>140941</v>
          </cell>
          <cell r="G51">
            <v>140921</v>
          </cell>
          <cell r="H51">
            <v>135109</v>
          </cell>
          <cell r="I51">
            <v>5812</v>
          </cell>
          <cell r="J51">
            <v>20</v>
          </cell>
          <cell r="K51">
            <v>201374</v>
          </cell>
          <cell r="L51">
            <v>201374</v>
          </cell>
          <cell r="M51">
            <v>0</v>
          </cell>
          <cell r="N51">
            <v>113481</v>
          </cell>
          <cell r="O51">
            <v>113452</v>
          </cell>
          <cell r="P51">
            <v>29</v>
          </cell>
        </row>
        <row r="52">
          <cell r="C52" t="str">
            <v>宿泊業</v>
          </cell>
          <cell r="F52">
            <v>160456</v>
          </cell>
          <cell r="G52">
            <v>160456</v>
          </cell>
          <cell r="H52">
            <v>153849</v>
          </cell>
          <cell r="I52">
            <v>6607</v>
          </cell>
          <cell r="J52">
            <v>0</v>
          </cell>
          <cell r="K52">
            <v>196598</v>
          </cell>
          <cell r="L52">
            <v>196598</v>
          </cell>
          <cell r="M52">
            <v>0</v>
          </cell>
          <cell r="N52">
            <v>134978</v>
          </cell>
          <cell r="O52">
            <v>134978</v>
          </cell>
          <cell r="P52">
            <v>0</v>
          </cell>
        </row>
        <row r="53">
          <cell r="C53" t="str">
            <v>Ｍ一括分</v>
          </cell>
          <cell r="F53">
            <v>81619</v>
          </cell>
          <cell r="G53">
            <v>81619</v>
          </cell>
          <cell r="H53">
            <v>77030</v>
          </cell>
          <cell r="I53">
            <v>4589</v>
          </cell>
          <cell r="J53">
            <v>0</v>
          </cell>
          <cell r="K53">
            <v>95503</v>
          </cell>
          <cell r="L53">
            <v>95503</v>
          </cell>
          <cell r="M53">
            <v>0</v>
          </cell>
          <cell r="N53">
            <v>74804</v>
          </cell>
          <cell r="O53">
            <v>74804</v>
          </cell>
          <cell r="P53">
            <v>0</v>
          </cell>
        </row>
        <row r="54">
          <cell r="C54" t="str">
            <v>医療業</v>
          </cell>
          <cell r="F54">
            <v>287065</v>
          </cell>
          <cell r="G54">
            <v>284494</v>
          </cell>
          <cell r="H54">
            <v>261406</v>
          </cell>
          <cell r="I54">
            <v>23088</v>
          </cell>
          <cell r="J54">
            <v>2571</v>
          </cell>
          <cell r="K54">
            <v>418370</v>
          </cell>
          <cell r="L54">
            <v>415209</v>
          </cell>
          <cell r="M54">
            <v>3161</v>
          </cell>
          <cell r="N54">
            <v>244194</v>
          </cell>
          <cell r="O54">
            <v>241815</v>
          </cell>
          <cell r="P54">
            <v>2379</v>
          </cell>
        </row>
        <row r="55">
          <cell r="C55" t="str">
            <v>Ｐ一括分</v>
          </cell>
          <cell r="F55">
            <v>231805</v>
          </cell>
          <cell r="G55">
            <v>231520</v>
          </cell>
          <cell r="H55">
            <v>224289</v>
          </cell>
          <cell r="I55">
            <v>7231</v>
          </cell>
          <cell r="J55">
            <v>285</v>
          </cell>
          <cell r="K55">
            <v>267206</v>
          </cell>
          <cell r="L55">
            <v>266447</v>
          </cell>
          <cell r="M55">
            <v>759</v>
          </cell>
          <cell r="N55">
            <v>216527</v>
          </cell>
          <cell r="O55">
            <v>216446</v>
          </cell>
          <cell r="P55">
            <v>81</v>
          </cell>
        </row>
        <row r="56">
          <cell r="C56" t="str">
            <v>職業紹介・派遣業</v>
          </cell>
          <cell r="F56">
            <v>167202</v>
          </cell>
          <cell r="G56">
            <v>166858</v>
          </cell>
          <cell r="H56">
            <v>152758</v>
          </cell>
          <cell r="I56">
            <v>14100</v>
          </cell>
          <cell r="J56">
            <v>344</v>
          </cell>
          <cell r="K56">
            <v>194630</v>
          </cell>
          <cell r="L56">
            <v>194313</v>
          </cell>
          <cell r="M56">
            <v>317</v>
          </cell>
          <cell r="N56">
            <v>146707</v>
          </cell>
          <cell r="O56">
            <v>146343</v>
          </cell>
          <cell r="P56">
            <v>364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172731</v>
          </cell>
          <cell r="G58">
            <v>159197</v>
          </cell>
          <cell r="H58">
            <v>146654</v>
          </cell>
          <cell r="I58">
            <v>12543</v>
          </cell>
          <cell r="J58">
            <v>13534</v>
          </cell>
          <cell r="K58">
            <v>210249</v>
          </cell>
          <cell r="L58">
            <v>194448</v>
          </cell>
          <cell r="M58">
            <v>15801</v>
          </cell>
          <cell r="N58">
            <v>132471</v>
          </cell>
          <cell r="O58">
            <v>121370</v>
          </cell>
          <cell r="P58">
            <v>11101</v>
          </cell>
        </row>
        <row r="59">
          <cell r="C59" t="str">
            <v>特掲産業１</v>
          </cell>
          <cell r="F59" t="str">
            <v>#145844</v>
          </cell>
          <cell r="G59" t="str">
            <v>#145844</v>
          </cell>
          <cell r="H59" t="str">
            <v>#139351</v>
          </cell>
          <cell r="I59" t="str">
            <v>#6493</v>
          </cell>
          <cell r="J59" t="str">
            <v>#0</v>
          </cell>
          <cell r="K59" t="str">
            <v>#163526</v>
          </cell>
          <cell r="L59" t="str">
            <v>#163526</v>
          </cell>
          <cell r="M59" t="str">
            <v>#0</v>
          </cell>
          <cell r="N59" t="str">
            <v>#109237</v>
          </cell>
          <cell r="O59" t="str">
            <v>#109237</v>
          </cell>
          <cell r="P59" t="str">
            <v>#0</v>
          </cell>
        </row>
        <row r="60">
          <cell r="C60" t="str">
            <v>特掲産業２</v>
          </cell>
          <cell r="F60" t="str">
            <v>#290782</v>
          </cell>
          <cell r="G60" t="str">
            <v>#197046</v>
          </cell>
          <cell r="H60" t="str">
            <v>#189726</v>
          </cell>
          <cell r="I60" t="str">
            <v>#7320</v>
          </cell>
          <cell r="J60" t="str">
            <v>#93736</v>
          </cell>
          <cell r="K60" t="str">
            <v>#317866</v>
          </cell>
          <cell r="L60" t="str">
            <v>#237558</v>
          </cell>
          <cell r="M60" t="str">
            <v>#80308</v>
          </cell>
          <cell r="N60" t="str">
            <v>#260495</v>
          </cell>
          <cell r="O60" t="str">
            <v>#151742</v>
          </cell>
          <cell r="P60" t="str">
            <v>#108753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222474</v>
          </cell>
          <cell r="G77">
            <v>220543</v>
          </cell>
          <cell r="H77">
            <v>207461</v>
          </cell>
          <cell r="I77">
            <v>13082</v>
          </cell>
          <cell r="J77">
            <v>1931</v>
          </cell>
          <cell r="K77">
            <v>271010</v>
          </cell>
          <cell r="L77">
            <v>268769</v>
          </cell>
          <cell r="M77">
            <v>2241</v>
          </cell>
          <cell r="N77">
            <v>175261</v>
          </cell>
          <cell r="O77">
            <v>173632</v>
          </cell>
          <cell r="P77">
            <v>1629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276862</v>
          </cell>
          <cell r="G79">
            <v>276608</v>
          </cell>
          <cell r="H79">
            <v>263989</v>
          </cell>
          <cell r="I79">
            <v>12619</v>
          </cell>
          <cell r="J79">
            <v>254</v>
          </cell>
          <cell r="K79">
            <v>289230</v>
          </cell>
          <cell r="L79">
            <v>288967</v>
          </cell>
          <cell r="M79">
            <v>263</v>
          </cell>
          <cell r="N79">
            <v>209479</v>
          </cell>
          <cell r="O79">
            <v>209275</v>
          </cell>
          <cell r="P79">
            <v>204</v>
          </cell>
        </row>
        <row r="80">
          <cell r="C80" t="str">
            <v>製造業</v>
          </cell>
          <cell r="F80">
            <v>236873</v>
          </cell>
          <cell r="G80">
            <v>234965</v>
          </cell>
          <cell r="H80">
            <v>212661</v>
          </cell>
          <cell r="I80">
            <v>22304</v>
          </cell>
          <cell r="J80">
            <v>1908</v>
          </cell>
          <cell r="K80">
            <v>290733</v>
          </cell>
          <cell r="L80">
            <v>287759</v>
          </cell>
          <cell r="M80">
            <v>2974</v>
          </cell>
          <cell r="N80">
            <v>162556</v>
          </cell>
          <cell r="O80">
            <v>162117</v>
          </cell>
          <cell r="P80">
            <v>439</v>
          </cell>
        </row>
        <row r="81">
          <cell r="C81" t="str">
            <v>電気・ガス・熱供給・水道業</v>
          </cell>
          <cell r="F81">
            <v>428759</v>
          </cell>
          <cell r="G81">
            <v>428104</v>
          </cell>
          <cell r="H81">
            <v>374934</v>
          </cell>
          <cell r="I81">
            <v>53170</v>
          </cell>
          <cell r="J81">
            <v>655</v>
          </cell>
          <cell r="K81">
            <v>452569</v>
          </cell>
          <cell r="L81">
            <v>451819</v>
          </cell>
          <cell r="M81">
            <v>750</v>
          </cell>
          <cell r="N81">
            <v>266191</v>
          </cell>
          <cell r="O81">
            <v>266191</v>
          </cell>
          <cell r="P81">
            <v>0</v>
          </cell>
        </row>
        <row r="82">
          <cell r="C82" t="str">
            <v>情報通信業</v>
          </cell>
          <cell r="F82">
            <v>354753</v>
          </cell>
          <cell r="G82">
            <v>354459</v>
          </cell>
          <cell r="H82">
            <v>326848</v>
          </cell>
          <cell r="I82">
            <v>27611</v>
          </cell>
          <cell r="J82">
            <v>294</v>
          </cell>
          <cell r="K82">
            <v>400373</v>
          </cell>
          <cell r="L82">
            <v>399945</v>
          </cell>
          <cell r="M82">
            <v>428</v>
          </cell>
          <cell r="N82">
            <v>256450</v>
          </cell>
          <cell r="O82">
            <v>256445</v>
          </cell>
          <cell r="P82">
            <v>5</v>
          </cell>
        </row>
        <row r="83">
          <cell r="C83" t="str">
            <v>運輸業，郵便業</v>
          </cell>
          <cell r="F83">
            <v>244285</v>
          </cell>
          <cell r="G83">
            <v>239510</v>
          </cell>
          <cell r="H83">
            <v>205642</v>
          </cell>
          <cell r="I83">
            <v>33868</v>
          </cell>
          <cell r="J83">
            <v>4775</v>
          </cell>
          <cell r="K83">
            <v>254492</v>
          </cell>
          <cell r="L83">
            <v>251180</v>
          </cell>
          <cell r="M83">
            <v>3312</v>
          </cell>
          <cell r="N83">
            <v>190865</v>
          </cell>
          <cell r="O83">
            <v>178434</v>
          </cell>
          <cell r="P83">
            <v>12431</v>
          </cell>
        </row>
        <row r="84">
          <cell r="C84" t="str">
            <v>卸売業，小売業</v>
          </cell>
          <cell r="F84">
            <v>190577</v>
          </cell>
          <cell r="G84">
            <v>189751</v>
          </cell>
          <cell r="H84">
            <v>180476</v>
          </cell>
          <cell r="I84">
            <v>9275</v>
          </cell>
          <cell r="J84">
            <v>826</v>
          </cell>
          <cell r="K84">
            <v>242500</v>
          </cell>
          <cell r="L84">
            <v>241302</v>
          </cell>
          <cell r="M84">
            <v>1198</v>
          </cell>
          <cell r="N84">
            <v>131796</v>
          </cell>
          <cell r="O84">
            <v>131390</v>
          </cell>
          <cell r="P84">
            <v>406</v>
          </cell>
        </row>
        <row r="85">
          <cell r="C85" t="str">
            <v>金融業，保険業</v>
          </cell>
          <cell r="F85">
            <v>327737</v>
          </cell>
          <cell r="G85">
            <v>326877</v>
          </cell>
          <cell r="H85">
            <v>318941</v>
          </cell>
          <cell r="I85">
            <v>7936</v>
          </cell>
          <cell r="J85">
            <v>860</v>
          </cell>
          <cell r="K85">
            <v>420440</v>
          </cell>
          <cell r="L85">
            <v>419142</v>
          </cell>
          <cell r="M85">
            <v>1298</v>
          </cell>
          <cell r="N85">
            <v>197535</v>
          </cell>
          <cell r="O85">
            <v>197290</v>
          </cell>
          <cell r="P85">
            <v>245</v>
          </cell>
        </row>
        <row r="86">
          <cell r="C86" t="str">
            <v>不動産業，物品賃貸業</v>
          </cell>
          <cell r="F86">
            <v>180186</v>
          </cell>
          <cell r="G86">
            <v>180186</v>
          </cell>
          <cell r="H86">
            <v>177348</v>
          </cell>
          <cell r="I86">
            <v>2838</v>
          </cell>
          <cell r="J86">
            <v>0</v>
          </cell>
          <cell r="K86">
            <v>277318</v>
          </cell>
          <cell r="L86">
            <v>277318</v>
          </cell>
          <cell r="M86">
            <v>0</v>
          </cell>
          <cell r="N86">
            <v>122197</v>
          </cell>
          <cell r="O86">
            <v>122197</v>
          </cell>
          <cell r="P86">
            <v>0</v>
          </cell>
        </row>
        <row r="87">
          <cell r="C87" t="str">
            <v>学術研究，専門・技術サービス業</v>
          </cell>
          <cell r="F87">
            <v>302453</v>
          </cell>
          <cell r="G87">
            <v>300533</v>
          </cell>
          <cell r="H87">
            <v>283222</v>
          </cell>
          <cell r="I87">
            <v>17311</v>
          </cell>
          <cell r="J87">
            <v>1920</v>
          </cell>
          <cell r="K87">
            <v>329867</v>
          </cell>
          <cell r="L87">
            <v>328552</v>
          </cell>
          <cell r="M87">
            <v>1315</v>
          </cell>
          <cell r="N87">
            <v>253270</v>
          </cell>
          <cell r="O87">
            <v>250266</v>
          </cell>
          <cell r="P87">
            <v>3004</v>
          </cell>
        </row>
        <row r="88">
          <cell r="C88" t="str">
            <v>宿泊業，飲食サービス業</v>
          </cell>
          <cell r="F88">
            <v>86046</v>
          </cell>
          <cell r="G88">
            <v>86046</v>
          </cell>
          <cell r="H88">
            <v>84002</v>
          </cell>
          <cell r="I88">
            <v>2044</v>
          </cell>
          <cell r="J88">
            <v>0</v>
          </cell>
          <cell r="K88">
            <v>94899</v>
          </cell>
          <cell r="L88">
            <v>94899</v>
          </cell>
          <cell r="M88">
            <v>0</v>
          </cell>
          <cell r="N88">
            <v>81110</v>
          </cell>
          <cell r="O88">
            <v>81110</v>
          </cell>
          <cell r="P88">
            <v>0</v>
          </cell>
        </row>
        <row r="89">
          <cell r="C89" t="str">
            <v>生活関連サービス業，娯楽業</v>
          </cell>
          <cell r="F89">
            <v>160052</v>
          </cell>
          <cell r="G89">
            <v>160052</v>
          </cell>
          <cell r="H89">
            <v>154997</v>
          </cell>
          <cell r="I89">
            <v>5055</v>
          </cell>
          <cell r="J89">
            <v>0</v>
          </cell>
          <cell r="K89">
            <v>174674</v>
          </cell>
          <cell r="L89">
            <v>174674</v>
          </cell>
          <cell r="M89">
            <v>0</v>
          </cell>
          <cell r="N89">
            <v>140276</v>
          </cell>
          <cell r="O89">
            <v>140276</v>
          </cell>
          <cell r="P89">
            <v>0</v>
          </cell>
        </row>
        <row r="90">
          <cell r="C90" t="str">
            <v>教育，学習支援業</v>
          </cell>
          <cell r="F90">
            <v>275371</v>
          </cell>
          <cell r="G90">
            <v>275311</v>
          </cell>
          <cell r="H90">
            <v>266189</v>
          </cell>
          <cell r="I90">
            <v>9122</v>
          </cell>
          <cell r="J90">
            <v>60</v>
          </cell>
          <cell r="K90">
            <v>307560</v>
          </cell>
          <cell r="L90">
            <v>307496</v>
          </cell>
          <cell r="M90">
            <v>64</v>
          </cell>
          <cell r="N90">
            <v>246808</v>
          </cell>
          <cell r="O90">
            <v>246751</v>
          </cell>
          <cell r="P90">
            <v>57</v>
          </cell>
        </row>
        <row r="91">
          <cell r="C91" t="str">
            <v>医療，福祉</v>
          </cell>
          <cell r="F91">
            <v>232910</v>
          </cell>
          <cell r="G91">
            <v>231165</v>
          </cell>
          <cell r="H91">
            <v>219720</v>
          </cell>
          <cell r="I91">
            <v>11445</v>
          </cell>
          <cell r="J91">
            <v>1745</v>
          </cell>
          <cell r="K91">
            <v>308510</v>
          </cell>
          <cell r="L91">
            <v>307217</v>
          </cell>
          <cell r="M91">
            <v>1293</v>
          </cell>
          <cell r="N91">
            <v>208419</v>
          </cell>
          <cell r="O91">
            <v>206528</v>
          </cell>
          <cell r="P91">
            <v>1891</v>
          </cell>
        </row>
        <row r="92">
          <cell r="C92" t="str">
            <v>複合サービス事業</v>
          </cell>
          <cell r="F92">
            <v>266467</v>
          </cell>
          <cell r="G92">
            <v>247510</v>
          </cell>
          <cell r="H92">
            <v>241328</v>
          </cell>
          <cell r="I92">
            <v>6182</v>
          </cell>
          <cell r="J92">
            <v>18957</v>
          </cell>
          <cell r="K92">
            <v>307289</v>
          </cell>
          <cell r="L92">
            <v>287687</v>
          </cell>
          <cell r="M92">
            <v>19602</v>
          </cell>
          <cell r="N92">
            <v>199937</v>
          </cell>
          <cell r="O92">
            <v>182030</v>
          </cell>
          <cell r="P92">
            <v>17907</v>
          </cell>
        </row>
        <row r="93">
          <cell r="C93" t="str">
            <v>サービス業（他に分類されないもの）</v>
          </cell>
          <cell r="F93">
            <v>180878</v>
          </cell>
          <cell r="G93">
            <v>173223</v>
          </cell>
          <cell r="H93">
            <v>162101</v>
          </cell>
          <cell r="I93">
            <v>11122</v>
          </cell>
          <cell r="J93">
            <v>7655</v>
          </cell>
          <cell r="K93">
            <v>216928</v>
          </cell>
          <cell r="L93">
            <v>207562</v>
          </cell>
          <cell r="M93">
            <v>9366</v>
          </cell>
          <cell r="N93">
            <v>146215</v>
          </cell>
          <cell r="O93">
            <v>140206</v>
          </cell>
          <cell r="P93">
            <v>6009</v>
          </cell>
        </row>
        <row r="94">
          <cell r="C94" t="str">
            <v>食料品・たばこ</v>
          </cell>
          <cell r="F94">
            <v>186309</v>
          </cell>
          <cell r="G94">
            <v>186309</v>
          </cell>
          <cell r="H94">
            <v>173251</v>
          </cell>
          <cell r="I94">
            <v>13058</v>
          </cell>
          <cell r="J94">
            <v>0</v>
          </cell>
          <cell r="K94">
            <v>242145</v>
          </cell>
          <cell r="L94">
            <v>242145</v>
          </cell>
          <cell r="M94">
            <v>0</v>
          </cell>
          <cell r="N94">
            <v>145967</v>
          </cell>
          <cell r="O94">
            <v>145967</v>
          </cell>
          <cell r="P94">
            <v>0</v>
          </cell>
        </row>
        <row r="95">
          <cell r="C95" t="str">
            <v>繊維工業</v>
          </cell>
          <cell r="F95">
            <v>223583</v>
          </cell>
          <cell r="G95">
            <v>222842</v>
          </cell>
          <cell r="H95">
            <v>193711</v>
          </cell>
          <cell r="I95">
            <v>29131</v>
          </cell>
          <cell r="J95">
            <v>741</v>
          </cell>
          <cell r="K95">
            <v>309103</v>
          </cell>
          <cell r="L95">
            <v>307093</v>
          </cell>
          <cell r="M95">
            <v>2010</v>
          </cell>
          <cell r="N95">
            <v>173652</v>
          </cell>
          <cell r="O95">
            <v>173652</v>
          </cell>
          <cell r="P95">
            <v>0</v>
          </cell>
        </row>
        <row r="96">
          <cell r="C96" t="str">
            <v>木材・木製品</v>
          </cell>
          <cell r="F96">
            <v>238211</v>
          </cell>
          <cell r="G96">
            <v>237790</v>
          </cell>
          <cell r="H96">
            <v>225213</v>
          </cell>
          <cell r="I96">
            <v>12577</v>
          </cell>
          <cell r="J96">
            <v>421</v>
          </cell>
          <cell r="K96">
            <v>259311</v>
          </cell>
          <cell r="L96">
            <v>258804</v>
          </cell>
          <cell r="M96">
            <v>507</v>
          </cell>
          <cell r="N96">
            <v>192208</v>
          </cell>
          <cell r="O96">
            <v>191975</v>
          </cell>
          <cell r="P96">
            <v>233</v>
          </cell>
        </row>
        <row r="97">
          <cell r="C97" t="str">
            <v>家具・装備品</v>
          </cell>
          <cell r="F97" t="str">
            <v>#214389</v>
          </cell>
          <cell r="G97" t="str">
            <v>#214389</v>
          </cell>
          <cell r="H97" t="str">
            <v>#214389</v>
          </cell>
          <cell r="I97" t="str">
            <v>#0</v>
          </cell>
          <cell r="J97" t="str">
            <v>#0</v>
          </cell>
          <cell r="K97" t="str">
            <v>#232825</v>
          </cell>
          <cell r="L97" t="str">
            <v>#232825</v>
          </cell>
          <cell r="M97" t="str">
            <v>#0</v>
          </cell>
          <cell r="N97" t="str">
            <v>#163870</v>
          </cell>
          <cell r="O97" t="str">
            <v>#163870</v>
          </cell>
          <cell r="P97" t="str">
            <v>#0</v>
          </cell>
        </row>
        <row r="98">
          <cell r="C98" t="str">
            <v>パルプ・紙</v>
          </cell>
          <cell r="F98">
            <v>265539</v>
          </cell>
          <cell r="G98">
            <v>265539</v>
          </cell>
          <cell r="H98">
            <v>248096</v>
          </cell>
          <cell r="I98">
            <v>17443</v>
          </cell>
          <cell r="J98">
            <v>0</v>
          </cell>
          <cell r="K98">
            <v>291831</v>
          </cell>
          <cell r="L98">
            <v>291831</v>
          </cell>
          <cell r="M98">
            <v>0</v>
          </cell>
          <cell r="N98">
            <v>180276</v>
          </cell>
          <cell r="O98">
            <v>180276</v>
          </cell>
          <cell r="P98">
            <v>0</v>
          </cell>
        </row>
        <row r="99">
          <cell r="C99" t="str">
            <v>印刷・同関連業</v>
          </cell>
          <cell r="F99">
            <v>242618</v>
          </cell>
          <cell r="G99">
            <v>242618</v>
          </cell>
          <cell r="H99">
            <v>221565</v>
          </cell>
          <cell r="I99">
            <v>21053</v>
          </cell>
          <cell r="J99">
            <v>0</v>
          </cell>
          <cell r="K99">
            <v>283536</v>
          </cell>
          <cell r="L99">
            <v>283536</v>
          </cell>
          <cell r="M99">
            <v>0</v>
          </cell>
          <cell r="N99">
            <v>154430</v>
          </cell>
          <cell r="O99">
            <v>154430</v>
          </cell>
          <cell r="P99">
            <v>0</v>
          </cell>
        </row>
        <row r="100">
          <cell r="C100" t="str">
            <v>化学、石油・石炭</v>
          </cell>
          <cell r="F100">
            <v>383400</v>
          </cell>
          <cell r="G100">
            <v>382513</v>
          </cell>
          <cell r="H100">
            <v>335474</v>
          </cell>
          <cell r="I100">
            <v>47039</v>
          </cell>
          <cell r="J100">
            <v>887</v>
          </cell>
          <cell r="K100">
            <v>395942</v>
          </cell>
          <cell r="L100">
            <v>394984</v>
          </cell>
          <cell r="M100">
            <v>958</v>
          </cell>
          <cell r="N100">
            <v>226947</v>
          </cell>
          <cell r="O100">
            <v>226947</v>
          </cell>
          <cell r="P100">
            <v>0</v>
          </cell>
        </row>
        <row r="101">
          <cell r="C101" t="str">
            <v>プラスチック製品</v>
          </cell>
          <cell r="F101">
            <v>234134</v>
          </cell>
          <cell r="G101">
            <v>230384</v>
          </cell>
          <cell r="H101">
            <v>209256</v>
          </cell>
          <cell r="I101">
            <v>21128</v>
          </cell>
          <cell r="J101">
            <v>3750</v>
          </cell>
          <cell r="K101">
            <v>271422</v>
          </cell>
          <cell r="L101">
            <v>268818</v>
          </cell>
          <cell r="M101">
            <v>2604</v>
          </cell>
          <cell r="N101">
            <v>135460</v>
          </cell>
          <cell r="O101">
            <v>128679</v>
          </cell>
          <cell r="P101">
            <v>6781</v>
          </cell>
        </row>
        <row r="102">
          <cell r="C102" t="str">
            <v>ゴム製品</v>
          </cell>
          <cell r="F102">
            <v>323412</v>
          </cell>
          <cell r="G102">
            <v>323412</v>
          </cell>
          <cell r="H102">
            <v>258966</v>
          </cell>
          <cell r="I102">
            <v>64446</v>
          </cell>
          <cell r="J102">
            <v>0</v>
          </cell>
          <cell r="K102">
            <v>342818</v>
          </cell>
          <cell r="L102">
            <v>342818</v>
          </cell>
          <cell r="M102">
            <v>0</v>
          </cell>
          <cell r="N102">
            <v>194250</v>
          </cell>
          <cell r="O102">
            <v>194250</v>
          </cell>
          <cell r="P102">
            <v>0</v>
          </cell>
        </row>
        <row r="103">
          <cell r="C103" t="str">
            <v>窯業・土石製品</v>
          </cell>
          <cell r="F103">
            <v>281517</v>
          </cell>
          <cell r="G103">
            <v>281517</v>
          </cell>
          <cell r="H103">
            <v>277692</v>
          </cell>
          <cell r="I103">
            <v>3825</v>
          </cell>
          <cell r="J103">
            <v>0</v>
          </cell>
          <cell r="K103">
            <v>301074</v>
          </cell>
          <cell r="L103">
            <v>301074</v>
          </cell>
          <cell r="M103">
            <v>0</v>
          </cell>
          <cell r="N103">
            <v>221633</v>
          </cell>
          <cell r="O103">
            <v>221633</v>
          </cell>
          <cell r="P103">
            <v>0</v>
          </cell>
        </row>
        <row r="104">
          <cell r="C104" t="str">
            <v>鉄鋼業</v>
          </cell>
          <cell r="F104">
            <v>304799</v>
          </cell>
          <cell r="G104">
            <v>304799</v>
          </cell>
          <cell r="H104">
            <v>257923</v>
          </cell>
          <cell r="I104">
            <v>46876</v>
          </cell>
          <cell r="J104">
            <v>0</v>
          </cell>
          <cell r="K104">
            <v>330264</v>
          </cell>
          <cell r="L104">
            <v>330264</v>
          </cell>
          <cell r="M104">
            <v>0</v>
          </cell>
          <cell r="N104">
            <v>197597</v>
          </cell>
          <cell r="O104">
            <v>197597</v>
          </cell>
          <cell r="P104">
            <v>0</v>
          </cell>
        </row>
        <row r="105">
          <cell r="C105" t="str">
            <v>非鉄金属製造業</v>
          </cell>
          <cell r="F105" t="str">
            <v>#222000</v>
          </cell>
          <cell r="G105" t="str">
            <v>#222000</v>
          </cell>
          <cell r="H105" t="str">
            <v>#219772</v>
          </cell>
          <cell r="I105" t="str">
            <v>#2228</v>
          </cell>
          <cell r="J105" t="str">
            <v>#0</v>
          </cell>
          <cell r="K105" t="str">
            <v>#259315</v>
          </cell>
          <cell r="L105" t="str">
            <v>#259315</v>
          </cell>
          <cell r="M105" t="str">
            <v>#0</v>
          </cell>
          <cell r="N105" t="str">
            <v>#186158</v>
          </cell>
          <cell r="O105" t="str">
            <v>#186158</v>
          </cell>
          <cell r="P105" t="str">
            <v>#0</v>
          </cell>
        </row>
        <row r="106">
          <cell r="C106" t="str">
            <v>金属製品製造業</v>
          </cell>
          <cell r="F106">
            <v>233439</v>
          </cell>
          <cell r="G106">
            <v>232313</v>
          </cell>
          <cell r="H106">
            <v>221808</v>
          </cell>
          <cell r="I106">
            <v>10505</v>
          </cell>
          <cell r="J106">
            <v>1126</v>
          </cell>
          <cell r="K106">
            <v>274832</v>
          </cell>
          <cell r="L106">
            <v>273738</v>
          </cell>
          <cell r="M106">
            <v>1094</v>
          </cell>
          <cell r="N106">
            <v>167434</v>
          </cell>
          <cell r="O106">
            <v>166258</v>
          </cell>
          <cell r="P106">
            <v>1176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240135</v>
          </cell>
          <cell r="G109">
            <v>240135</v>
          </cell>
          <cell r="H109">
            <v>221431</v>
          </cell>
          <cell r="I109">
            <v>18704</v>
          </cell>
          <cell r="J109">
            <v>0</v>
          </cell>
          <cell r="K109">
            <v>309795</v>
          </cell>
          <cell r="L109">
            <v>309795</v>
          </cell>
          <cell r="M109">
            <v>0</v>
          </cell>
          <cell r="N109">
            <v>175894</v>
          </cell>
          <cell r="O109">
            <v>175894</v>
          </cell>
          <cell r="P109">
            <v>0</v>
          </cell>
        </row>
        <row r="110">
          <cell r="C110" t="str">
            <v>電子・デバイス</v>
          </cell>
          <cell r="F110">
            <v>226079</v>
          </cell>
          <cell r="G110">
            <v>225509</v>
          </cell>
          <cell r="H110">
            <v>199126</v>
          </cell>
          <cell r="I110">
            <v>26383</v>
          </cell>
          <cell r="J110">
            <v>570</v>
          </cell>
          <cell r="K110">
            <v>253822</v>
          </cell>
          <cell r="L110">
            <v>253387</v>
          </cell>
          <cell r="M110">
            <v>435</v>
          </cell>
          <cell r="N110">
            <v>173409</v>
          </cell>
          <cell r="O110">
            <v>172583</v>
          </cell>
          <cell r="P110">
            <v>826</v>
          </cell>
        </row>
        <row r="111">
          <cell r="C111" t="str">
            <v>電気機械器具</v>
          </cell>
          <cell r="F111">
            <v>326187</v>
          </cell>
          <cell r="G111">
            <v>253607</v>
          </cell>
          <cell r="H111">
            <v>237673</v>
          </cell>
          <cell r="I111">
            <v>15934</v>
          </cell>
          <cell r="J111">
            <v>72580</v>
          </cell>
          <cell r="K111">
            <v>398062</v>
          </cell>
          <cell r="L111">
            <v>295580</v>
          </cell>
          <cell r="M111">
            <v>102482</v>
          </cell>
          <cell r="N111">
            <v>176765</v>
          </cell>
          <cell r="O111">
            <v>166349</v>
          </cell>
          <cell r="P111">
            <v>10416</v>
          </cell>
        </row>
        <row r="112">
          <cell r="C112" t="str">
            <v>情報通信機械器具</v>
          </cell>
          <cell r="F112">
            <v>216107</v>
          </cell>
          <cell r="G112">
            <v>215769</v>
          </cell>
          <cell r="H112">
            <v>183792</v>
          </cell>
          <cell r="I112">
            <v>31977</v>
          </cell>
          <cell r="J112">
            <v>338</v>
          </cell>
          <cell r="K112">
            <v>252338</v>
          </cell>
          <cell r="L112">
            <v>252103</v>
          </cell>
          <cell r="M112">
            <v>235</v>
          </cell>
          <cell r="N112">
            <v>176371</v>
          </cell>
          <cell r="O112">
            <v>175919</v>
          </cell>
          <cell r="P112">
            <v>452</v>
          </cell>
        </row>
        <row r="113">
          <cell r="C113" t="str">
            <v>輸送用機械器具</v>
          </cell>
          <cell r="F113">
            <v>304315</v>
          </cell>
          <cell r="G113">
            <v>303888</v>
          </cell>
          <cell r="H113">
            <v>268931</v>
          </cell>
          <cell r="I113">
            <v>34957</v>
          </cell>
          <cell r="J113">
            <v>427</v>
          </cell>
          <cell r="K113">
            <v>318040</v>
          </cell>
          <cell r="L113">
            <v>317515</v>
          </cell>
          <cell r="M113">
            <v>525</v>
          </cell>
          <cell r="N113">
            <v>244935</v>
          </cell>
          <cell r="O113">
            <v>244935</v>
          </cell>
          <cell r="P113">
            <v>0</v>
          </cell>
        </row>
        <row r="114">
          <cell r="C114" t="str">
            <v>その他の製造業</v>
          </cell>
          <cell r="F114">
            <v>315195</v>
          </cell>
          <cell r="G114">
            <v>315195</v>
          </cell>
          <cell r="H114">
            <v>277362</v>
          </cell>
          <cell r="I114">
            <v>37833</v>
          </cell>
          <cell r="J114">
            <v>0</v>
          </cell>
          <cell r="K114">
            <v>353826</v>
          </cell>
          <cell r="L114">
            <v>353826</v>
          </cell>
          <cell r="M114">
            <v>0</v>
          </cell>
          <cell r="N114">
            <v>173370</v>
          </cell>
          <cell r="O114">
            <v>173370</v>
          </cell>
          <cell r="P114">
            <v>0</v>
          </cell>
        </row>
        <row r="115">
          <cell r="C115" t="str">
            <v>Ｅ一括分１</v>
          </cell>
          <cell r="F115">
            <v>255397</v>
          </cell>
          <cell r="G115">
            <v>255397</v>
          </cell>
          <cell r="H115">
            <v>216541</v>
          </cell>
          <cell r="I115">
            <v>38856</v>
          </cell>
          <cell r="J115">
            <v>0</v>
          </cell>
          <cell r="K115">
            <v>295048</v>
          </cell>
          <cell r="L115">
            <v>295048</v>
          </cell>
          <cell r="M115">
            <v>0</v>
          </cell>
          <cell r="N115">
            <v>177157</v>
          </cell>
          <cell r="O115">
            <v>177157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275544</v>
          </cell>
          <cell r="G118">
            <v>274421</v>
          </cell>
          <cell r="H118">
            <v>261623</v>
          </cell>
          <cell r="I118">
            <v>12798</v>
          </cell>
          <cell r="J118">
            <v>1123</v>
          </cell>
          <cell r="K118">
            <v>297730</v>
          </cell>
          <cell r="L118">
            <v>296521</v>
          </cell>
          <cell r="M118">
            <v>1209</v>
          </cell>
          <cell r="N118">
            <v>185692</v>
          </cell>
          <cell r="O118">
            <v>184917</v>
          </cell>
          <cell r="P118">
            <v>775</v>
          </cell>
        </row>
        <row r="119">
          <cell r="C119" t="str">
            <v>小売業</v>
          </cell>
          <cell r="F119">
            <v>161763</v>
          </cell>
          <cell r="G119">
            <v>161037</v>
          </cell>
          <cell r="H119">
            <v>152957</v>
          </cell>
          <cell r="I119">
            <v>8080</v>
          </cell>
          <cell r="J119">
            <v>726</v>
          </cell>
          <cell r="K119">
            <v>208288</v>
          </cell>
          <cell r="L119">
            <v>207097</v>
          </cell>
          <cell r="M119">
            <v>1191</v>
          </cell>
          <cell r="N119">
            <v>125344</v>
          </cell>
          <cell r="O119">
            <v>124982</v>
          </cell>
          <cell r="P119">
            <v>362</v>
          </cell>
        </row>
        <row r="120">
          <cell r="C120" t="str">
            <v>宿泊業</v>
          </cell>
          <cell r="F120">
            <v>144215</v>
          </cell>
          <cell r="G120">
            <v>144215</v>
          </cell>
          <cell r="H120">
            <v>139277</v>
          </cell>
          <cell r="I120">
            <v>4938</v>
          </cell>
          <cell r="J120">
            <v>0</v>
          </cell>
          <cell r="K120">
            <v>209639</v>
          </cell>
          <cell r="L120">
            <v>209639</v>
          </cell>
          <cell r="M120">
            <v>0</v>
          </cell>
          <cell r="N120">
            <v>115608</v>
          </cell>
          <cell r="O120">
            <v>115608</v>
          </cell>
          <cell r="P120">
            <v>0</v>
          </cell>
        </row>
        <row r="121">
          <cell r="C121" t="str">
            <v>Ｍ一括分</v>
          </cell>
          <cell r="F121">
            <v>74926</v>
          </cell>
          <cell r="G121">
            <v>74926</v>
          </cell>
          <cell r="H121">
            <v>73435</v>
          </cell>
          <cell r="I121">
            <v>1491</v>
          </cell>
          <cell r="J121">
            <v>0</v>
          </cell>
          <cell r="K121">
            <v>76777</v>
          </cell>
          <cell r="L121">
            <v>76777</v>
          </cell>
          <cell r="M121">
            <v>0</v>
          </cell>
          <cell r="N121">
            <v>73847</v>
          </cell>
          <cell r="O121">
            <v>73847</v>
          </cell>
          <cell r="P121">
            <v>0</v>
          </cell>
        </row>
        <row r="122">
          <cell r="C122" t="str">
            <v>医療業</v>
          </cell>
          <cell r="F122">
            <v>260376</v>
          </cell>
          <cell r="G122">
            <v>258494</v>
          </cell>
          <cell r="H122">
            <v>240149</v>
          </cell>
          <cell r="I122">
            <v>18345</v>
          </cell>
          <cell r="J122">
            <v>1882</v>
          </cell>
          <cell r="K122">
            <v>419499</v>
          </cell>
          <cell r="L122">
            <v>416768</v>
          </cell>
          <cell r="M122">
            <v>2731</v>
          </cell>
          <cell r="N122">
            <v>218920</v>
          </cell>
          <cell r="O122">
            <v>217259</v>
          </cell>
          <cell r="P122">
            <v>1661</v>
          </cell>
        </row>
        <row r="123">
          <cell r="C123" t="str">
            <v>Ｐ一括分</v>
          </cell>
          <cell r="F123">
            <v>209628</v>
          </cell>
          <cell r="G123">
            <v>208000</v>
          </cell>
          <cell r="H123">
            <v>202405</v>
          </cell>
          <cell r="I123">
            <v>5595</v>
          </cell>
          <cell r="J123">
            <v>1628</v>
          </cell>
          <cell r="K123">
            <v>238286</v>
          </cell>
          <cell r="L123">
            <v>237903</v>
          </cell>
          <cell r="M123">
            <v>383</v>
          </cell>
          <cell r="N123">
            <v>198654</v>
          </cell>
          <cell r="O123">
            <v>196549</v>
          </cell>
          <cell r="P123">
            <v>2105</v>
          </cell>
        </row>
        <row r="124">
          <cell r="C124" t="str">
            <v>職業紹介・派遣業</v>
          </cell>
          <cell r="F124">
            <v>171994</v>
          </cell>
          <cell r="G124">
            <v>171686</v>
          </cell>
          <cell r="H124">
            <v>158506</v>
          </cell>
          <cell r="I124">
            <v>13180</v>
          </cell>
          <cell r="J124">
            <v>308</v>
          </cell>
          <cell r="K124">
            <v>190537</v>
          </cell>
          <cell r="L124">
            <v>190267</v>
          </cell>
          <cell r="M124">
            <v>270</v>
          </cell>
          <cell r="N124">
            <v>156891</v>
          </cell>
          <cell r="O124">
            <v>156553</v>
          </cell>
          <cell r="P124">
            <v>338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182669</v>
          </cell>
          <cell r="G126">
            <v>173533</v>
          </cell>
          <cell r="H126">
            <v>162826</v>
          </cell>
          <cell r="I126">
            <v>10707</v>
          </cell>
          <cell r="J126">
            <v>9136</v>
          </cell>
          <cell r="K126">
            <v>221720</v>
          </cell>
          <cell r="L126">
            <v>210702</v>
          </cell>
          <cell r="M126">
            <v>11018</v>
          </cell>
          <cell r="N126">
            <v>143850</v>
          </cell>
          <cell r="O126">
            <v>136584</v>
          </cell>
          <cell r="P126">
            <v>7266</v>
          </cell>
        </row>
        <row r="127">
          <cell r="C127" t="str">
            <v>特掲産業１</v>
          </cell>
          <cell r="F127">
            <v>119476</v>
          </cell>
          <cell r="G127">
            <v>119476</v>
          </cell>
          <cell r="H127">
            <v>112122</v>
          </cell>
          <cell r="I127">
            <v>7354</v>
          </cell>
          <cell r="J127">
            <v>0</v>
          </cell>
          <cell r="K127">
            <v>122318</v>
          </cell>
          <cell r="L127">
            <v>122318</v>
          </cell>
          <cell r="M127">
            <v>0</v>
          </cell>
          <cell r="N127">
            <v>113305</v>
          </cell>
          <cell r="O127">
            <v>113305</v>
          </cell>
          <cell r="P127">
            <v>0</v>
          </cell>
        </row>
        <row r="128">
          <cell r="C128" t="str">
            <v>特掲産業２</v>
          </cell>
          <cell r="F128">
            <v>247171</v>
          </cell>
          <cell r="G128">
            <v>241761</v>
          </cell>
          <cell r="H128">
            <v>241338</v>
          </cell>
          <cell r="I128">
            <v>423</v>
          </cell>
          <cell r="J128">
            <v>5410</v>
          </cell>
          <cell r="K128">
            <v>252788</v>
          </cell>
          <cell r="L128">
            <v>248682</v>
          </cell>
          <cell r="M128">
            <v>4106</v>
          </cell>
          <cell r="N128">
            <v>238886</v>
          </cell>
          <cell r="O128">
            <v>231552</v>
          </cell>
          <cell r="P128">
            <v>7334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3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251606</v>
          </cell>
          <cell r="G9">
            <v>238302</v>
          </cell>
          <cell r="H9">
            <v>222191</v>
          </cell>
          <cell r="I9">
            <v>16111</v>
          </cell>
          <cell r="J9">
            <v>13304</v>
          </cell>
          <cell r="K9">
            <v>310948</v>
          </cell>
          <cell r="L9">
            <v>291784</v>
          </cell>
          <cell r="M9">
            <v>19164</v>
          </cell>
          <cell r="N9">
            <v>195889</v>
          </cell>
          <cell r="O9">
            <v>188086</v>
          </cell>
          <cell r="P9">
            <v>7803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344269</v>
          </cell>
          <cell r="G11">
            <v>280211</v>
          </cell>
          <cell r="H11">
            <v>260549</v>
          </cell>
          <cell r="I11">
            <v>19662</v>
          </cell>
          <cell r="J11">
            <v>64058</v>
          </cell>
          <cell r="K11">
            <v>365432</v>
          </cell>
          <cell r="L11">
            <v>294332</v>
          </cell>
          <cell r="M11">
            <v>71100</v>
          </cell>
          <cell r="N11">
            <v>254118</v>
          </cell>
          <cell r="O11">
            <v>220058</v>
          </cell>
          <cell r="P11">
            <v>34060</v>
          </cell>
        </row>
        <row r="12">
          <cell r="C12" t="str">
            <v>製造業</v>
          </cell>
          <cell r="F12">
            <v>273051</v>
          </cell>
          <cell r="G12">
            <v>251185</v>
          </cell>
          <cell r="H12">
            <v>223666</v>
          </cell>
          <cell r="I12">
            <v>27519</v>
          </cell>
          <cell r="J12">
            <v>21866</v>
          </cell>
          <cell r="K12">
            <v>321487</v>
          </cell>
          <cell r="L12">
            <v>298525</v>
          </cell>
          <cell r="M12">
            <v>22962</v>
          </cell>
          <cell r="N12">
            <v>190354</v>
          </cell>
          <cell r="O12">
            <v>170359</v>
          </cell>
          <cell r="P12">
            <v>19995</v>
          </cell>
        </row>
        <row r="13">
          <cell r="C13" t="str">
            <v>電気・ガス・熱供給・水道業</v>
          </cell>
          <cell r="F13">
            <v>429504</v>
          </cell>
          <cell r="G13">
            <v>429376</v>
          </cell>
          <cell r="H13">
            <v>368414</v>
          </cell>
          <cell r="I13">
            <v>60962</v>
          </cell>
          <cell r="J13">
            <v>128</v>
          </cell>
          <cell r="K13">
            <v>450913</v>
          </cell>
          <cell r="L13">
            <v>450764</v>
          </cell>
          <cell r="M13">
            <v>149</v>
          </cell>
          <cell r="N13">
            <v>294677</v>
          </cell>
          <cell r="O13">
            <v>294677</v>
          </cell>
          <cell r="P13">
            <v>0</v>
          </cell>
        </row>
        <row r="14">
          <cell r="C14" t="str">
            <v>情報通信業</v>
          </cell>
          <cell r="F14">
            <v>457582</v>
          </cell>
          <cell r="G14">
            <v>364520</v>
          </cell>
          <cell r="H14">
            <v>330019</v>
          </cell>
          <cell r="I14">
            <v>34501</v>
          </cell>
          <cell r="J14">
            <v>93062</v>
          </cell>
          <cell r="K14">
            <v>503075</v>
          </cell>
          <cell r="L14">
            <v>406263</v>
          </cell>
          <cell r="M14">
            <v>96812</v>
          </cell>
          <cell r="N14">
            <v>349851</v>
          </cell>
          <cell r="O14">
            <v>265668</v>
          </cell>
          <cell r="P14">
            <v>84183</v>
          </cell>
        </row>
        <row r="15">
          <cell r="C15" t="str">
            <v>運輸業，郵便業</v>
          </cell>
          <cell r="F15">
            <v>252362</v>
          </cell>
          <cell r="G15">
            <v>238277</v>
          </cell>
          <cell r="H15">
            <v>205771</v>
          </cell>
          <cell r="I15">
            <v>32506</v>
          </cell>
          <cell r="J15">
            <v>14085</v>
          </cell>
          <cell r="K15">
            <v>266497</v>
          </cell>
          <cell r="L15">
            <v>251375</v>
          </cell>
          <cell r="M15">
            <v>15122</v>
          </cell>
          <cell r="N15">
            <v>175398</v>
          </cell>
          <cell r="O15">
            <v>166957</v>
          </cell>
          <cell r="P15">
            <v>8441</v>
          </cell>
        </row>
        <row r="16">
          <cell r="C16" t="str">
            <v>卸売業，小売業</v>
          </cell>
          <cell r="F16">
            <v>182922</v>
          </cell>
          <cell r="G16">
            <v>160987</v>
          </cell>
          <cell r="H16">
            <v>152961</v>
          </cell>
          <cell r="I16">
            <v>8026</v>
          </cell>
          <cell r="J16">
            <v>21935</v>
          </cell>
          <cell r="K16">
            <v>270483</v>
          </cell>
          <cell r="L16">
            <v>231369</v>
          </cell>
          <cell r="M16">
            <v>39114</v>
          </cell>
          <cell r="N16">
            <v>130097</v>
          </cell>
          <cell r="O16">
            <v>118525</v>
          </cell>
          <cell r="P16">
            <v>11572</v>
          </cell>
        </row>
        <row r="17">
          <cell r="C17" t="str">
            <v>金融業，保険業</v>
          </cell>
          <cell r="F17">
            <v>373464</v>
          </cell>
          <cell r="G17">
            <v>346756</v>
          </cell>
          <cell r="H17">
            <v>343126</v>
          </cell>
          <cell r="I17">
            <v>3630</v>
          </cell>
          <cell r="J17">
            <v>26708</v>
          </cell>
          <cell r="K17">
            <v>439526</v>
          </cell>
          <cell r="L17">
            <v>439526</v>
          </cell>
          <cell r="M17">
            <v>0</v>
          </cell>
          <cell r="N17">
            <v>316108</v>
          </cell>
          <cell r="O17">
            <v>266213</v>
          </cell>
          <cell r="P17">
            <v>49895</v>
          </cell>
        </row>
        <row r="18">
          <cell r="C18" t="str">
            <v>不動産業，物品賃貸業</v>
          </cell>
          <cell r="F18">
            <v>213501</v>
          </cell>
          <cell r="G18">
            <v>213501</v>
          </cell>
          <cell r="H18">
            <v>208356</v>
          </cell>
          <cell r="I18">
            <v>5145</v>
          </cell>
          <cell r="J18">
            <v>0</v>
          </cell>
          <cell r="K18">
            <v>259314</v>
          </cell>
          <cell r="L18">
            <v>259314</v>
          </cell>
          <cell r="M18">
            <v>0</v>
          </cell>
          <cell r="N18">
            <v>136354</v>
          </cell>
          <cell r="O18">
            <v>136354</v>
          </cell>
          <cell r="P18">
            <v>0</v>
          </cell>
        </row>
        <row r="19">
          <cell r="C19" t="str">
            <v>学術研究，専門・技術サービス業</v>
          </cell>
          <cell r="F19">
            <v>371439</v>
          </cell>
          <cell r="G19">
            <v>371223</v>
          </cell>
          <cell r="H19">
            <v>347588</v>
          </cell>
          <cell r="I19">
            <v>23635</v>
          </cell>
          <cell r="J19">
            <v>216</v>
          </cell>
          <cell r="K19">
            <v>405144</v>
          </cell>
          <cell r="L19">
            <v>404897</v>
          </cell>
          <cell r="M19">
            <v>247</v>
          </cell>
          <cell r="N19">
            <v>250659</v>
          </cell>
          <cell r="O19">
            <v>250556</v>
          </cell>
          <cell r="P19">
            <v>103</v>
          </cell>
        </row>
        <row r="20">
          <cell r="C20" t="str">
            <v>宿泊業，飲食サービス業</v>
          </cell>
          <cell r="F20">
            <v>122244</v>
          </cell>
          <cell r="G20">
            <v>114377</v>
          </cell>
          <cell r="H20">
            <v>108541</v>
          </cell>
          <cell r="I20">
            <v>5836</v>
          </cell>
          <cell r="J20">
            <v>7867</v>
          </cell>
          <cell r="K20">
            <v>157202</v>
          </cell>
          <cell r="L20">
            <v>140365</v>
          </cell>
          <cell r="M20">
            <v>16837</v>
          </cell>
          <cell r="N20">
            <v>102920</v>
          </cell>
          <cell r="O20">
            <v>100012</v>
          </cell>
          <cell r="P20">
            <v>2908</v>
          </cell>
        </row>
        <row r="21">
          <cell r="C21" t="str">
            <v>生活関連サービス業，娯楽業</v>
          </cell>
          <cell r="F21">
            <v>178097</v>
          </cell>
          <cell r="G21">
            <v>178097</v>
          </cell>
          <cell r="H21">
            <v>167345</v>
          </cell>
          <cell r="I21">
            <v>10752</v>
          </cell>
          <cell r="J21">
            <v>0</v>
          </cell>
          <cell r="K21">
            <v>192647</v>
          </cell>
          <cell r="L21">
            <v>192647</v>
          </cell>
          <cell r="M21">
            <v>0</v>
          </cell>
          <cell r="N21">
            <v>152968</v>
          </cell>
          <cell r="O21">
            <v>152968</v>
          </cell>
          <cell r="P21">
            <v>0</v>
          </cell>
        </row>
        <row r="22">
          <cell r="C22" t="str">
            <v>教育，学習支援業</v>
          </cell>
          <cell r="F22">
            <v>327317</v>
          </cell>
          <cell r="G22">
            <v>327317</v>
          </cell>
          <cell r="H22">
            <v>324843</v>
          </cell>
          <cell r="I22">
            <v>2474</v>
          </cell>
          <cell r="J22">
            <v>0</v>
          </cell>
          <cell r="K22">
            <v>380396</v>
          </cell>
          <cell r="L22">
            <v>380396</v>
          </cell>
          <cell r="M22">
            <v>0</v>
          </cell>
          <cell r="N22">
            <v>280530</v>
          </cell>
          <cell r="O22">
            <v>280530</v>
          </cell>
          <cell r="P22">
            <v>0</v>
          </cell>
        </row>
        <row r="23">
          <cell r="C23" t="str">
            <v>医療，福祉</v>
          </cell>
          <cell r="F23">
            <v>250115</v>
          </cell>
          <cell r="G23">
            <v>249164</v>
          </cell>
          <cell r="H23">
            <v>236937</v>
          </cell>
          <cell r="I23">
            <v>12227</v>
          </cell>
          <cell r="J23">
            <v>951</v>
          </cell>
          <cell r="K23">
            <v>337051</v>
          </cell>
          <cell r="L23">
            <v>337046</v>
          </cell>
          <cell r="M23">
            <v>5</v>
          </cell>
          <cell r="N23">
            <v>220354</v>
          </cell>
          <cell r="O23">
            <v>219079</v>
          </cell>
          <cell r="P23">
            <v>1275</v>
          </cell>
        </row>
        <row r="24">
          <cell r="C24" t="str">
            <v>複合サービス事業</v>
          </cell>
          <cell r="F24">
            <v>255144</v>
          </cell>
          <cell r="G24">
            <v>255104</v>
          </cell>
          <cell r="H24">
            <v>246358</v>
          </cell>
          <cell r="I24">
            <v>8746</v>
          </cell>
          <cell r="J24">
            <v>40</v>
          </cell>
          <cell r="K24">
            <v>300082</v>
          </cell>
          <cell r="L24">
            <v>300015</v>
          </cell>
          <cell r="M24">
            <v>67</v>
          </cell>
          <cell r="N24">
            <v>187787</v>
          </cell>
          <cell r="O24">
            <v>187787</v>
          </cell>
          <cell r="P24">
            <v>0</v>
          </cell>
        </row>
        <row r="25">
          <cell r="C25" t="str">
            <v>サービス業（他に分類されないもの）</v>
          </cell>
          <cell r="F25">
            <v>172539</v>
          </cell>
          <cell r="G25">
            <v>168652</v>
          </cell>
          <cell r="H25">
            <v>154414</v>
          </cell>
          <cell r="I25">
            <v>14238</v>
          </cell>
          <cell r="J25">
            <v>3887</v>
          </cell>
          <cell r="K25">
            <v>207655</v>
          </cell>
          <cell r="L25">
            <v>201190</v>
          </cell>
          <cell r="M25">
            <v>6465</v>
          </cell>
          <cell r="N25">
            <v>136838</v>
          </cell>
          <cell r="O25">
            <v>135572</v>
          </cell>
          <cell r="P25">
            <v>1266</v>
          </cell>
        </row>
        <row r="26">
          <cell r="C26" t="str">
            <v>食料品・たばこ</v>
          </cell>
          <cell r="F26">
            <v>255947</v>
          </cell>
          <cell r="G26">
            <v>209743</v>
          </cell>
          <cell r="H26">
            <v>193696</v>
          </cell>
          <cell r="I26">
            <v>16047</v>
          </cell>
          <cell r="J26">
            <v>46204</v>
          </cell>
          <cell r="K26">
            <v>314804</v>
          </cell>
          <cell r="L26">
            <v>261716</v>
          </cell>
          <cell r="M26">
            <v>53088</v>
          </cell>
          <cell r="N26">
            <v>200934</v>
          </cell>
          <cell r="O26">
            <v>161164</v>
          </cell>
          <cell r="P26">
            <v>39770</v>
          </cell>
        </row>
        <row r="27">
          <cell r="C27" t="str">
            <v>繊維工業</v>
          </cell>
          <cell r="F27">
            <v>231467</v>
          </cell>
          <cell r="G27">
            <v>231467</v>
          </cell>
          <cell r="H27">
            <v>204504</v>
          </cell>
          <cell r="I27">
            <v>26963</v>
          </cell>
          <cell r="J27">
            <v>0</v>
          </cell>
          <cell r="K27">
            <v>325086</v>
          </cell>
          <cell r="L27">
            <v>325086</v>
          </cell>
          <cell r="M27">
            <v>0</v>
          </cell>
          <cell r="N27">
            <v>163076</v>
          </cell>
          <cell r="O27">
            <v>163076</v>
          </cell>
          <cell r="P27">
            <v>0</v>
          </cell>
        </row>
        <row r="28">
          <cell r="C28" t="str">
            <v>木材・木製品</v>
          </cell>
          <cell r="F28">
            <v>340136</v>
          </cell>
          <cell r="G28">
            <v>232269</v>
          </cell>
          <cell r="H28">
            <v>208903</v>
          </cell>
          <cell r="I28">
            <v>23366</v>
          </cell>
          <cell r="J28">
            <v>107867</v>
          </cell>
          <cell r="K28">
            <v>371316</v>
          </cell>
          <cell r="L28">
            <v>245962</v>
          </cell>
          <cell r="M28">
            <v>125354</v>
          </cell>
          <cell r="N28">
            <v>196829</v>
          </cell>
          <cell r="O28">
            <v>169336</v>
          </cell>
          <cell r="P28">
            <v>27493</v>
          </cell>
        </row>
        <row r="29">
          <cell r="C29" t="str">
            <v>家具・装備品</v>
          </cell>
          <cell r="F29" t="str">
            <v>#210828</v>
          </cell>
          <cell r="G29" t="str">
            <v>#210828</v>
          </cell>
          <cell r="H29" t="str">
            <v>#210828</v>
          </cell>
          <cell r="I29" t="str">
            <v>#0</v>
          </cell>
          <cell r="J29" t="str">
            <v>#0</v>
          </cell>
          <cell r="K29" t="str">
            <v>#232273</v>
          </cell>
          <cell r="L29" t="str">
            <v>#232273</v>
          </cell>
          <cell r="M29" t="str">
            <v>#0</v>
          </cell>
          <cell r="N29" t="str">
            <v>#155875</v>
          </cell>
          <cell r="O29" t="str">
            <v>#155875</v>
          </cell>
          <cell r="P29" t="str">
            <v>#0</v>
          </cell>
        </row>
        <row r="30">
          <cell r="C30" t="str">
            <v>パルプ・紙</v>
          </cell>
          <cell r="F30" t="str">
            <v>#301459</v>
          </cell>
          <cell r="G30" t="str">
            <v>#301459</v>
          </cell>
          <cell r="H30" t="str">
            <v>#277830</v>
          </cell>
          <cell r="I30" t="str">
            <v>#23629</v>
          </cell>
          <cell r="J30" t="str">
            <v>#0</v>
          </cell>
          <cell r="K30" t="str">
            <v>#335806</v>
          </cell>
          <cell r="L30" t="str">
            <v>#335806</v>
          </cell>
          <cell r="M30" t="str">
            <v>#0</v>
          </cell>
          <cell r="N30" t="str">
            <v>#198094</v>
          </cell>
          <cell r="O30" t="str">
            <v>#198094</v>
          </cell>
          <cell r="P30" t="str">
            <v>#0</v>
          </cell>
        </row>
        <row r="31">
          <cell r="C31" t="str">
            <v>印刷・同関連業</v>
          </cell>
          <cell r="F31">
            <v>303772</v>
          </cell>
          <cell r="G31">
            <v>303772</v>
          </cell>
          <cell r="H31">
            <v>264963</v>
          </cell>
          <cell r="I31">
            <v>38809</v>
          </cell>
          <cell r="J31">
            <v>0</v>
          </cell>
          <cell r="K31">
            <v>346692</v>
          </cell>
          <cell r="L31">
            <v>346692</v>
          </cell>
          <cell r="M31">
            <v>0</v>
          </cell>
          <cell r="N31">
            <v>186270</v>
          </cell>
          <cell r="O31">
            <v>186270</v>
          </cell>
          <cell r="P31">
            <v>0</v>
          </cell>
        </row>
        <row r="32">
          <cell r="C32" t="str">
            <v>化学、石油・石炭</v>
          </cell>
          <cell r="F32">
            <v>387633</v>
          </cell>
          <cell r="G32">
            <v>387633</v>
          </cell>
          <cell r="H32">
            <v>336555</v>
          </cell>
          <cell r="I32">
            <v>51078</v>
          </cell>
          <cell r="J32">
            <v>0</v>
          </cell>
          <cell r="K32">
            <v>397735</v>
          </cell>
          <cell r="L32">
            <v>397735</v>
          </cell>
          <cell r="M32">
            <v>0</v>
          </cell>
          <cell r="N32">
            <v>256011</v>
          </cell>
          <cell r="O32">
            <v>256011</v>
          </cell>
          <cell r="P32">
            <v>0</v>
          </cell>
        </row>
        <row r="33">
          <cell r="C33" t="str">
            <v>プラスチック製品</v>
          </cell>
          <cell r="F33">
            <v>252258</v>
          </cell>
          <cell r="G33">
            <v>249002</v>
          </cell>
          <cell r="H33">
            <v>223737</v>
          </cell>
          <cell r="I33">
            <v>25265</v>
          </cell>
          <cell r="J33">
            <v>3256</v>
          </cell>
          <cell r="K33">
            <v>285152</v>
          </cell>
          <cell r="L33">
            <v>283038</v>
          </cell>
          <cell r="M33">
            <v>2114</v>
          </cell>
          <cell r="N33">
            <v>153320</v>
          </cell>
          <cell r="O33">
            <v>146626</v>
          </cell>
          <cell r="P33">
            <v>6694</v>
          </cell>
        </row>
        <row r="34">
          <cell r="C34" t="str">
            <v>ゴム製品</v>
          </cell>
          <cell r="F34">
            <v>334749</v>
          </cell>
          <cell r="G34">
            <v>334749</v>
          </cell>
          <cell r="H34">
            <v>264740</v>
          </cell>
          <cell r="I34">
            <v>70009</v>
          </cell>
          <cell r="J34">
            <v>0</v>
          </cell>
          <cell r="K34">
            <v>356113</v>
          </cell>
          <cell r="L34">
            <v>356113</v>
          </cell>
          <cell r="M34">
            <v>0</v>
          </cell>
          <cell r="N34">
            <v>192790</v>
          </cell>
          <cell r="O34">
            <v>192790</v>
          </cell>
          <cell r="P34">
            <v>0</v>
          </cell>
        </row>
        <row r="35">
          <cell r="C35" t="str">
            <v>窯業・土石製品</v>
          </cell>
          <cell r="F35">
            <v>285161</v>
          </cell>
          <cell r="G35">
            <v>240591</v>
          </cell>
          <cell r="H35">
            <v>234607</v>
          </cell>
          <cell r="I35">
            <v>5984</v>
          </cell>
          <cell r="J35">
            <v>44570</v>
          </cell>
          <cell r="K35">
            <v>318766</v>
          </cell>
          <cell r="L35">
            <v>265471</v>
          </cell>
          <cell r="M35">
            <v>53295</v>
          </cell>
          <cell r="N35">
            <v>185777</v>
          </cell>
          <cell r="O35">
            <v>167011</v>
          </cell>
          <cell r="P35">
            <v>18766</v>
          </cell>
        </row>
        <row r="36">
          <cell r="C36" t="str">
            <v>鉄鋼業</v>
          </cell>
          <cell r="F36" t="str">
            <v>#335345</v>
          </cell>
          <cell r="G36" t="str">
            <v>#332462</v>
          </cell>
          <cell r="H36" t="str">
            <v>#274532</v>
          </cell>
          <cell r="I36" t="str">
            <v>#57930</v>
          </cell>
          <cell r="J36" t="str">
            <v>#2883</v>
          </cell>
          <cell r="K36" t="str">
            <v>#342618</v>
          </cell>
          <cell r="L36" t="str">
            <v>#339681</v>
          </cell>
          <cell r="M36" t="str">
            <v>#2937</v>
          </cell>
          <cell r="N36" t="str">
            <v>#231500</v>
          </cell>
          <cell r="O36" t="str">
            <v>#229375</v>
          </cell>
          <cell r="P36" t="str">
            <v>#2125</v>
          </cell>
        </row>
        <row r="37">
          <cell r="C37" t="str">
            <v>非鉄金属製造業</v>
          </cell>
          <cell r="F37" t="str">
            <v>#461101</v>
          </cell>
          <cell r="G37" t="str">
            <v>#224128</v>
          </cell>
          <cell r="H37" t="str">
            <v>#222376</v>
          </cell>
          <cell r="I37" t="str">
            <v>#1752</v>
          </cell>
          <cell r="J37" t="str">
            <v>#236973</v>
          </cell>
          <cell r="K37" t="str">
            <v>#568260</v>
          </cell>
          <cell r="L37" t="str">
            <v>#262123</v>
          </cell>
          <cell r="M37" t="str">
            <v>#306137</v>
          </cell>
          <cell r="N37" t="str">
            <v>#358171</v>
          </cell>
          <cell r="O37" t="str">
            <v>#187632</v>
          </cell>
          <cell r="P37" t="str">
            <v>#170539</v>
          </cell>
        </row>
        <row r="38">
          <cell r="C38" t="str">
            <v>金属製品製造業</v>
          </cell>
          <cell r="F38">
            <v>229054</v>
          </cell>
          <cell r="G38">
            <v>229054</v>
          </cell>
          <cell r="H38">
            <v>204557</v>
          </cell>
          <cell r="I38">
            <v>24497</v>
          </cell>
          <cell r="J38">
            <v>0</v>
          </cell>
          <cell r="K38">
            <v>237913</v>
          </cell>
          <cell r="L38">
            <v>237913</v>
          </cell>
          <cell r="M38">
            <v>0</v>
          </cell>
          <cell r="N38">
            <v>182629</v>
          </cell>
          <cell r="O38">
            <v>182629</v>
          </cell>
          <cell r="P38">
            <v>0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233230</v>
          </cell>
          <cell r="G41">
            <v>233230</v>
          </cell>
          <cell r="H41">
            <v>213193</v>
          </cell>
          <cell r="I41">
            <v>20037</v>
          </cell>
          <cell r="J41">
            <v>0</v>
          </cell>
          <cell r="K41">
            <v>303300</v>
          </cell>
          <cell r="L41">
            <v>303300</v>
          </cell>
          <cell r="M41">
            <v>0</v>
          </cell>
          <cell r="N41">
            <v>168295</v>
          </cell>
          <cell r="O41">
            <v>168295</v>
          </cell>
          <cell r="P41">
            <v>0</v>
          </cell>
        </row>
        <row r="42">
          <cell r="C42" t="str">
            <v>電子・デバイス</v>
          </cell>
          <cell r="F42">
            <v>232222</v>
          </cell>
          <cell r="G42">
            <v>232098</v>
          </cell>
          <cell r="H42">
            <v>204205</v>
          </cell>
          <cell r="I42">
            <v>27893</v>
          </cell>
          <cell r="J42">
            <v>124</v>
          </cell>
          <cell r="K42">
            <v>259252</v>
          </cell>
          <cell r="L42">
            <v>259068</v>
          </cell>
          <cell r="M42">
            <v>184</v>
          </cell>
          <cell r="N42">
            <v>179350</v>
          </cell>
          <cell r="O42">
            <v>179343</v>
          </cell>
          <cell r="P42">
            <v>7</v>
          </cell>
        </row>
        <row r="43">
          <cell r="C43" t="str">
            <v>電気機械器具</v>
          </cell>
          <cell r="F43">
            <v>252443</v>
          </cell>
          <cell r="G43">
            <v>252443</v>
          </cell>
          <cell r="H43">
            <v>238135</v>
          </cell>
          <cell r="I43">
            <v>14308</v>
          </cell>
          <cell r="J43">
            <v>0</v>
          </cell>
          <cell r="K43">
            <v>294510</v>
          </cell>
          <cell r="L43">
            <v>294510</v>
          </cell>
          <cell r="M43">
            <v>0</v>
          </cell>
          <cell r="N43">
            <v>165176</v>
          </cell>
          <cell r="O43">
            <v>165176</v>
          </cell>
          <cell r="P43">
            <v>0</v>
          </cell>
        </row>
        <row r="44">
          <cell r="C44" t="str">
            <v>情報通信機械器具</v>
          </cell>
          <cell r="F44" t="str">
            <v>#224023</v>
          </cell>
          <cell r="G44" t="str">
            <v>#223869</v>
          </cell>
          <cell r="H44" t="str">
            <v>#195954</v>
          </cell>
          <cell r="I44" t="str">
            <v>#27915</v>
          </cell>
          <cell r="J44" t="str">
            <v>#154</v>
          </cell>
          <cell r="K44" t="str">
            <v>#243826</v>
          </cell>
          <cell r="L44" t="str">
            <v>#243653</v>
          </cell>
          <cell r="M44" t="str">
            <v>#173</v>
          </cell>
          <cell r="N44" t="str">
            <v>#196770</v>
          </cell>
          <cell r="O44" t="str">
            <v>#196642</v>
          </cell>
          <cell r="P44" t="str">
            <v>#128</v>
          </cell>
        </row>
        <row r="45">
          <cell r="C45" t="str">
            <v>輸送用機械器具</v>
          </cell>
          <cell r="F45">
            <v>317046</v>
          </cell>
          <cell r="G45">
            <v>316636</v>
          </cell>
          <cell r="H45">
            <v>272516</v>
          </cell>
          <cell r="I45">
            <v>44120</v>
          </cell>
          <cell r="J45">
            <v>410</v>
          </cell>
          <cell r="K45">
            <v>331143</v>
          </cell>
          <cell r="L45">
            <v>330692</v>
          </cell>
          <cell r="M45">
            <v>451</v>
          </cell>
          <cell r="N45">
            <v>257115</v>
          </cell>
          <cell r="O45">
            <v>256880</v>
          </cell>
          <cell r="P45">
            <v>235</v>
          </cell>
        </row>
        <row r="46">
          <cell r="C46" t="str">
            <v>その他の製造業</v>
          </cell>
          <cell r="F46">
            <v>416046</v>
          </cell>
          <cell r="G46">
            <v>307635</v>
          </cell>
          <cell r="H46">
            <v>275050</v>
          </cell>
          <cell r="I46">
            <v>32585</v>
          </cell>
          <cell r="J46">
            <v>108411</v>
          </cell>
          <cell r="K46">
            <v>479197</v>
          </cell>
          <cell r="L46">
            <v>345790</v>
          </cell>
          <cell r="M46">
            <v>133407</v>
          </cell>
          <cell r="N46">
            <v>187417</v>
          </cell>
          <cell r="O46">
            <v>169500</v>
          </cell>
          <cell r="P46">
            <v>17917</v>
          </cell>
        </row>
        <row r="47">
          <cell r="C47" t="str">
            <v>Ｅ一括分１</v>
          </cell>
          <cell r="F47">
            <v>231174</v>
          </cell>
          <cell r="G47">
            <v>231174</v>
          </cell>
          <cell r="H47">
            <v>204304</v>
          </cell>
          <cell r="I47">
            <v>26870</v>
          </cell>
          <cell r="J47">
            <v>0</v>
          </cell>
          <cell r="K47">
            <v>264164</v>
          </cell>
          <cell r="L47">
            <v>264164</v>
          </cell>
          <cell r="M47">
            <v>0</v>
          </cell>
          <cell r="N47">
            <v>181837</v>
          </cell>
          <cell r="O47">
            <v>181837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358404</v>
          </cell>
          <cell r="G50">
            <v>268003</v>
          </cell>
          <cell r="H50">
            <v>250697</v>
          </cell>
          <cell r="I50">
            <v>17306</v>
          </cell>
          <cell r="J50">
            <v>90401</v>
          </cell>
          <cell r="K50">
            <v>389237</v>
          </cell>
          <cell r="L50">
            <v>298932</v>
          </cell>
          <cell r="M50">
            <v>90305</v>
          </cell>
          <cell r="N50">
            <v>288075</v>
          </cell>
          <cell r="O50">
            <v>197456</v>
          </cell>
          <cell r="P50">
            <v>90619</v>
          </cell>
        </row>
        <row r="51">
          <cell r="C51" t="str">
            <v>小売業</v>
          </cell>
          <cell r="F51">
            <v>132098</v>
          </cell>
          <cell r="G51">
            <v>129992</v>
          </cell>
          <cell r="H51">
            <v>124654</v>
          </cell>
          <cell r="I51">
            <v>5338</v>
          </cell>
          <cell r="J51">
            <v>2106</v>
          </cell>
          <cell r="K51">
            <v>186264</v>
          </cell>
          <cell r="L51">
            <v>183454</v>
          </cell>
          <cell r="M51">
            <v>2810</v>
          </cell>
          <cell r="N51">
            <v>110622</v>
          </cell>
          <cell r="O51">
            <v>108795</v>
          </cell>
          <cell r="P51">
            <v>1827</v>
          </cell>
        </row>
        <row r="52">
          <cell r="C52" t="str">
            <v>宿泊業</v>
          </cell>
          <cell r="F52">
            <v>166272</v>
          </cell>
          <cell r="G52">
            <v>160508</v>
          </cell>
          <cell r="H52">
            <v>153151</v>
          </cell>
          <cell r="I52">
            <v>7357</v>
          </cell>
          <cell r="J52">
            <v>5764</v>
          </cell>
          <cell r="K52">
            <v>200989</v>
          </cell>
          <cell r="L52">
            <v>197167</v>
          </cell>
          <cell r="M52">
            <v>3822</v>
          </cell>
          <cell r="N52">
            <v>141536</v>
          </cell>
          <cell r="O52">
            <v>134388</v>
          </cell>
          <cell r="P52">
            <v>7148</v>
          </cell>
        </row>
        <row r="53">
          <cell r="C53" t="str">
            <v>Ｍ一括分</v>
          </cell>
          <cell r="F53">
            <v>98902</v>
          </cell>
          <cell r="G53">
            <v>89921</v>
          </cell>
          <cell r="H53">
            <v>84891</v>
          </cell>
          <cell r="I53">
            <v>5030</v>
          </cell>
          <cell r="J53">
            <v>8981</v>
          </cell>
          <cell r="K53">
            <v>127405</v>
          </cell>
          <cell r="L53">
            <v>101711</v>
          </cell>
          <cell r="M53">
            <v>25694</v>
          </cell>
          <cell r="N53">
            <v>85232</v>
          </cell>
          <cell r="O53">
            <v>84266</v>
          </cell>
          <cell r="P53">
            <v>966</v>
          </cell>
        </row>
        <row r="54">
          <cell r="C54" t="str">
            <v>医療業</v>
          </cell>
          <cell r="F54">
            <v>272497</v>
          </cell>
          <cell r="G54">
            <v>272468</v>
          </cell>
          <cell r="H54">
            <v>257872</v>
          </cell>
          <cell r="I54">
            <v>14596</v>
          </cell>
          <cell r="J54">
            <v>29</v>
          </cell>
          <cell r="K54">
            <v>397830</v>
          </cell>
          <cell r="L54">
            <v>397830</v>
          </cell>
          <cell r="M54">
            <v>0</v>
          </cell>
          <cell r="N54">
            <v>232252</v>
          </cell>
          <cell r="O54">
            <v>232214</v>
          </cell>
          <cell r="P54">
            <v>38</v>
          </cell>
        </row>
        <row r="55">
          <cell r="C55" t="str">
            <v>Ｐ一括分</v>
          </cell>
          <cell r="F55">
            <v>220582</v>
          </cell>
          <cell r="G55">
            <v>218414</v>
          </cell>
          <cell r="H55">
            <v>209314</v>
          </cell>
          <cell r="I55">
            <v>9100</v>
          </cell>
          <cell r="J55">
            <v>2168</v>
          </cell>
          <cell r="K55">
            <v>265074</v>
          </cell>
          <cell r="L55">
            <v>265063</v>
          </cell>
          <cell r="M55">
            <v>11</v>
          </cell>
          <cell r="N55">
            <v>204055</v>
          </cell>
          <cell r="O55">
            <v>201087</v>
          </cell>
          <cell r="P55">
            <v>2968</v>
          </cell>
        </row>
        <row r="56">
          <cell r="C56" t="str">
            <v>職業紹介・派遣業</v>
          </cell>
          <cell r="F56">
            <v>191031</v>
          </cell>
          <cell r="G56">
            <v>189949</v>
          </cell>
          <cell r="H56">
            <v>171656</v>
          </cell>
          <cell r="I56">
            <v>18293</v>
          </cell>
          <cell r="J56">
            <v>1082</v>
          </cell>
          <cell r="K56">
            <v>221377</v>
          </cell>
          <cell r="L56">
            <v>219667</v>
          </cell>
          <cell r="M56">
            <v>1710</v>
          </cell>
          <cell r="N56">
            <v>165675</v>
          </cell>
          <cell r="O56">
            <v>165119</v>
          </cell>
          <cell r="P56">
            <v>556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167488</v>
          </cell>
          <cell r="G58">
            <v>162835</v>
          </cell>
          <cell r="H58">
            <v>149705</v>
          </cell>
          <cell r="I58">
            <v>13130</v>
          </cell>
          <cell r="J58">
            <v>4653</v>
          </cell>
          <cell r="K58">
            <v>204358</v>
          </cell>
          <cell r="L58">
            <v>196751</v>
          </cell>
          <cell r="M58">
            <v>7607</v>
          </cell>
          <cell r="N58">
            <v>127944</v>
          </cell>
          <cell r="O58">
            <v>126459</v>
          </cell>
          <cell r="P58">
            <v>1485</v>
          </cell>
        </row>
        <row r="59">
          <cell r="C59" t="str">
            <v>特掲産業１</v>
          </cell>
          <cell r="F59" t="str">
            <v>#150275</v>
          </cell>
          <cell r="G59" t="str">
            <v>#150275</v>
          </cell>
          <cell r="H59" t="str">
            <v>#143250</v>
          </cell>
          <cell r="I59" t="str">
            <v>#7025</v>
          </cell>
          <cell r="J59" t="str">
            <v>#0</v>
          </cell>
          <cell r="K59" t="str">
            <v>#165504</v>
          </cell>
          <cell r="L59" t="str">
            <v>#165504</v>
          </cell>
          <cell r="M59" t="str">
            <v>#0</v>
          </cell>
          <cell r="N59" t="str">
            <v>#116739</v>
          </cell>
          <cell r="O59" t="str">
            <v>#116739</v>
          </cell>
          <cell r="P59" t="str">
            <v>#0</v>
          </cell>
        </row>
        <row r="60">
          <cell r="C60" t="str">
            <v>特掲産業２</v>
          </cell>
          <cell r="F60" t="str">
            <v>#202100</v>
          </cell>
          <cell r="G60" t="str">
            <v>#202100</v>
          </cell>
          <cell r="H60" t="str">
            <v>#194936</v>
          </cell>
          <cell r="I60" t="str">
            <v>#7164</v>
          </cell>
          <cell r="J60" t="str">
            <v>#0</v>
          </cell>
          <cell r="K60" t="str">
            <v>#241352</v>
          </cell>
          <cell r="L60" t="str">
            <v>#241352</v>
          </cell>
          <cell r="M60" t="str">
            <v>#0</v>
          </cell>
          <cell r="N60" t="str">
            <v>#156516</v>
          </cell>
          <cell r="O60" t="str">
            <v>#156516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232047</v>
          </cell>
          <cell r="G77">
            <v>220577</v>
          </cell>
          <cell r="H77">
            <v>207294</v>
          </cell>
          <cell r="I77">
            <v>13283</v>
          </cell>
          <cell r="J77">
            <v>11470</v>
          </cell>
          <cell r="K77">
            <v>286817</v>
          </cell>
          <cell r="L77">
            <v>271564</v>
          </cell>
          <cell r="M77">
            <v>15253</v>
          </cell>
          <cell r="N77">
            <v>180516</v>
          </cell>
          <cell r="O77">
            <v>172606</v>
          </cell>
          <cell r="P77">
            <v>7910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295761</v>
          </cell>
          <cell r="G79">
            <v>276940</v>
          </cell>
          <cell r="H79">
            <v>261787</v>
          </cell>
          <cell r="I79">
            <v>15153</v>
          </cell>
          <cell r="J79">
            <v>18821</v>
          </cell>
          <cell r="K79">
            <v>310290</v>
          </cell>
          <cell r="L79">
            <v>290177</v>
          </cell>
          <cell r="M79">
            <v>20113</v>
          </cell>
          <cell r="N79">
            <v>218495</v>
          </cell>
          <cell r="O79">
            <v>206542</v>
          </cell>
          <cell r="P79">
            <v>11953</v>
          </cell>
        </row>
        <row r="80">
          <cell r="C80" t="str">
            <v>製造業</v>
          </cell>
          <cell r="F80">
            <v>254317</v>
          </cell>
          <cell r="G80">
            <v>237587</v>
          </cell>
          <cell r="H80">
            <v>213644</v>
          </cell>
          <cell r="I80">
            <v>23943</v>
          </cell>
          <cell r="J80">
            <v>16730</v>
          </cell>
          <cell r="K80">
            <v>311435</v>
          </cell>
          <cell r="L80">
            <v>292417</v>
          </cell>
          <cell r="M80">
            <v>19018</v>
          </cell>
          <cell r="N80">
            <v>174604</v>
          </cell>
          <cell r="O80">
            <v>161068</v>
          </cell>
          <cell r="P80">
            <v>13536</v>
          </cell>
        </row>
        <row r="81">
          <cell r="C81" t="str">
            <v>電気・ガス・熱供給・水道業</v>
          </cell>
          <cell r="F81">
            <v>438826</v>
          </cell>
          <cell r="G81">
            <v>438733</v>
          </cell>
          <cell r="H81">
            <v>377193</v>
          </cell>
          <cell r="I81">
            <v>61540</v>
          </cell>
          <cell r="J81">
            <v>93</v>
          </cell>
          <cell r="K81">
            <v>460103</v>
          </cell>
          <cell r="L81">
            <v>459997</v>
          </cell>
          <cell r="M81">
            <v>106</v>
          </cell>
          <cell r="N81">
            <v>289531</v>
          </cell>
          <cell r="O81">
            <v>289531</v>
          </cell>
          <cell r="P81">
            <v>0</v>
          </cell>
        </row>
        <row r="82">
          <cell r="C82" t="str">
            <v>情報通信業</v>
          </cell>
          <cell r="F82">
            <v>417465</v>
          </cell>
          <cell r="G82">
            <v>340400</v>
          </cell>
          <cell r="H82">
            <v>312899</v>
          </cell>
          <cell r="I82">
            <v>27501</v>
          </cell>
          <cell r="J82">
            <v>77065</v>
          </cell>
          <cell r="K82">
            <v>465989</v>
          </cell>
          <cell r="L82">
            <v>381438</v>
          </cell>
          <cell r="M82">
            <v>84551</v>
          </cell>
          <cell r="N82">
            <v>311786</v>
          </cell>
          <cell r="O82">
            <v>251025</v>
          </cell>
          <cell r="P82">
            <v>60761</v>
          </cell>
        </row>
        <row r="83">
          <cell r="C83" t="str">
            <v>運輸業，郵便業</v>
          </cell>
          <cell r="F83">
            <v>275303</v>
          </cell>
          <cell r="G83">
            <v>244898</v>
          </cell>
          <cell r="H83">
            <v>209164</v>
          </cell>
          <cell r="I83">
            <v>35734</v>
          </cell>
          <cell r="J83">
            <v>30405</v>
          </cell>
          <cell r="K83">
            <v>292549</v>
          </cell>
          <cell r="L83">
            <v>257183</v>
          </cell>
          <cell r="M83">
            <v>35366</v>
          </cell>
          <cell r="N83">
            <v>187104</v>
          </cell>
          <cell r="O83">
            <v>182071</v>
          </cell>
          <cell r="P83">
            <v>5033</v>
          </cell>
        </row>
        <row r="84">
          <cell r="C84" t="str">
            <v>卸売業，小売業</v>
          </cell>
          <cell r="F84">
            <v>204290</v>
          </cell>
          <cell r="G84">
            <v>187553</v>
          </cell>
          <cell r="H84">
            <v>177842</v>
          </cell>
          <cell r="I84">
            <v>9711</v>
          </cell>
          <cell r="J84">
            <v>16737</v>
          </cell>
          <cell r="K84">
            <v>263685</v>
          </cell>
          <cell r="L84">
            <v>241198</v>
          </cell>
          <cell r="M84">
            <v>22487</v>
          </cell>
          <cell r="N84">
            <v>138116</v>
          </cell>
          <cell r="O84">
            <v>127785</v>
          </cell>
          <cell r="P84">
            <v>10331</v>
          </cell>
        </row>
        <row r="85">
          <cell r="C85" t="str">
            <v>金融業，保険業</v>
          </cell>
          <cell r="F85">
            <v>322712</v>
          </cell>
          <cell r="G85">
            <v>306813</v>
          </cell>
          <cell r="H85">
            <v>299198</v>
          </cell>
          <cell r="I85">
            <v>7615</v>
          </cell>
          <cell r="J85">
            <v>15899</v>
          </cell>
          <cell r="K85">
            <v>420295</v>
          </cell>
          <cell r="L85">
            <v>420007</v>
          </cell>
          <cell r="M85">
            <v>288</v>
          </cell>
          <cell r="N85">
            <v>252654</v>
          </cell>
          <cell r="O85">
            <v>225547</v>
          </cell>
          <cell r="P85">
            <v>27107</v>
          </cell>
        </row>
        <row r="86">
          <cell r="C86" t="str">
            <v>不動産業，物品賃貸業</v>
          </cell>
          <cell r="F86">
            <v>174865</v>
          </cell>
          <cell r="G86">
            <v>174865</v>
          </cell>
          <cell r="H86">
            <v>171783</v>
          </cell>
          <cell r="I86">
            <v>3082</v>
          </cell>
          <cell r="J86">
            <v>0</v>
          </cell>
          <cell r="K86">
            <v>252338</v>
          </cell>
          <cell r="L86">
            <v>252338</v>
          </cell>
          <cell r="M86">
            <v>0</v>
          </cell>
          <cell r="N86">
            <v>127521</v>
          </cell>
          <cell r="O86">
            <v>127521</v>
          </cell>
          <cell r="P86">
            <v>0</v>
          </cell>
        </row>
        <row r="87">
          <cell r="C87" t="str">
            <v>学術研究，専門・技術サービス業</v>
          </cell>
          <cell r="F87">
            <v>310645</v>
          </cell>
          <cell r="G87">
            <v>309498</v>
          </cell>
          <cell r="H87">
            <v>292336</v>
          </cell>
          <cell r="I87">
            <v>17162</v>
          </cell>
          <cell r="J87">
            <v>1147</v>
          </cell>
          <cell r="K87">
            <v>338076</v>
          </cell>
          <cell r="L87">
            <v>337328</v>
          </cell>
          <cell r="M87">
            <v>748</v>
          </cell>
          <cell r="N87">
            <v>261760</v>
          </cell>
          <cell r="O87">
            <v>259902</v>
          </cell>
          <cell r="P87">
            <v>1858</v>
          </cell>
        </row>
        <row r="88">
          <cell r="C88" t="str">
            <v>宿泊業，飲食サービス業</v>
          </cell>
          <cell r="F88">
            <v>98655</v>
          </cell>
          <cell r="G88">
            <v>96238</v>
          </cell>
          <cell r="H88">
            <v>94184</v>
          </cell>
          <cell r="I88">
            <v>2054</v>
          </cell>
          <cell r="J88">
            <v>2417</v>
          </cell>
          <cell r="K88">
            <v>131047</v>
          </cell>
          <cell r="L88">
            <v>125442</v>
          </cell>
          <cell r="M88">
            <v>5605</v>
          </cell>
          <cell r="N88">
            <v>82806</v>
          </cell>
          <cell r="O88">
            <v>81949</v>
          </cell>
          <cell r="P88">
            <v>857</v>
          </cell>
        </row>
        <row r="89">
          <cell r="C89" t="str">
            <v>生活関連サービス業，娯楽業</v>
          </cell>
          <cell r="F89">
            <v>169040</v>
          </cell>
          <cell r="G89">
            <v>169040</v>
          </cell>
          <cell r="H89">
            <v>162812</v>
          </cell>
          <cell r="I89">
            <v>6228</v>
          </cell>
          <cell r="J89">
            <v>0</v>
          </cell>
          <cell r="K89">
            <v>177134</v>
          </cell>
          <cell r="L89">
            <v>177134</v>
          </cell>
          <cell r="M89">
            <v>0</v>
          </cell>
          <cell r="N89">
            <v>157906</v>
          </cell>
          <cell r="O89">
            <v>157906</v>
          </cell>
          <cell r="P89">
            <v>0</v>
          </cell>
        </row>
        <row r="90">
          <cell r="C90" t="str">
            <v>教育，学習支援業</v>
          </cell>
          <cell r="F90">
            <v>288982</v>
          </cell>
          <cell r="G90">
            <v>277195</v>
          </cell>
          <cell r="H90">
            <v>267404</v>
          </cell>
          <cell r="I90">
            <v>9791</v>
          </cell>
          <cell r="J90">
            <v>11787</v>
          </cell>
          <cell r="K90">
            <v>318057</v>
          </cell>
          <cell r="L90">
            <v>317841</v>
          </cell>
          <cell r="M90">
            <v>216</v>
          </cell>
          <cell r="N90">
            <v>263620</v>
          </cell>
          <cell r="O90">
            <v>241739</v>
          </cell>
          <cell r="P90">
            <v>21881</v>
          </cell>
        </row>
        <row r="91">
          <cell r="C91" t="str">
            <v>医療，福祉</v>
          </cell>
          <cell r="F91">
            <v>227779</v>
          </cell>
          <cell r="G91">
            <v>225486</v>
          </cell>
          <cell r="H91">
            <v>216530</v>
          </cell>
          <cell r="I91">
            <v>8956</v>
          </cell>
          <cell r="J91">
            <v>2293</v>
          </cell>
          <cell r="K91">
            <v>302065</v>
          </cell>
          <cell r="L91">
            <v>301708</v>
          </cell>
          <cell r="M91">
            <v>357</v>
          </cell>
          <cell r="N91">
            <v>204765</v>
          </cell>
          <cell r="O91">
            <v>201872</v>
          </cell>
          <cell r="P91">
            <v>2893</v>
          </cell>
        </row>
        <row r="92">
          <cell r="C92" t="str">
            <v>複合サービス事業</v>
          </cell>
          <cell r="F92">
            <v>256853</v>
          </cell>
          <cell r="G92">
            <v>256827</v>
          </cell>
          <cell r="H92">
            <v>249110</v>
          </cell>
          <cell r="I92">
            <v>7717</v>
          </cell>
          <cell r="J92">
            <v>26</v>
          </cell>
          <cell r="K92">
            <v>296759</v>
          </cell>
          <cell r="L92">
            <v>296717</v>
          </cell>
          <cell r="M92">
            <v>42</v>
          </cell>
          <cell r="N92">
            <v>191558</v>
          </cell>
          <cell r="O92">
            <v>191558</v>
          </cell>
          <cell r="P92">
            <v>0</v>
          </cell>
        </row>
        <row r="93">
          <cell r="C93" t="str">
            <v>サービス業（他に分類されないもの）</v>
          </cell>
          <cell r="F93">
            <v>184660</v>
          </cell>
          <cell r="G93">
            <v>179806</v>
          </cell>
          <cell r="H93">
            <v>167307</v>
          </cell>
          <cell r="I93">
            <v>12499</v>
          </cell>
          <cell r="J93">
            <v>4854</v>
          </cell>
          <cell r="K93">
            <v>219978</v>
          </cell>
          <cell r="L93">
            <v>213455</v>
          </cell>
          <cell r="M93">
            <v>6523</v>
          </cell>
          <cell r="N93">
            <v>150153</v>
          </cell>
          <cell r="O93">
            <v>146929</v>
          </cell>
          <cell r="P93">
            <v>3224</v>
          </cell>
        </row>
        <row r="94">
          <cell r="C94" t="str">
            <v>食料品・たばこ</v>
          </cell>
          <cell r="F94">
            <v>216430</v>
          </cell>
          <cell r="G94">
            <v>185070</v>
          </cell>
          <cell r="H94">
            <v>171521</v>
          </cell>
          <cell r="I94">
            <v>13549</v>
          </cell>
          <cell r="J94">
            <v>31360</v>
          </cell>
          <cell r="K94">
            <v>287590</v>
          </cell>
          <cell r="L94">
            <v>245548</v>
          </cell>
          <cell r="M94">
            <v>42042</v>
          </cell>
          <cell r="N94">
            <v>166144</v>
          </cell>
          <cell r="O94">
            <v>142333</v>
          </cell>
          <cell r="P94">
            <v>23811</v>
          </cell>
        </row>
        <row r="95">
          <cell r="C95" t="str">
            <v>繊維工業</v>
          </cell>
          <cell r="F95">
            <v>222569</v>
          </cell>
          <cell r="G95">
            <v>222569</v>
          </cell>
          <cell r="H95">
            <v>195193</v>
          </cell>
          <cell r="I95">
            <v>27376</v>
          </cell>
          <cell r="J95">
            <v>0</v>
          </cell>
          <cell r="K95">
            <v>320901</v>
          </cell>
          <cell r="L95">
            <v>320901</v>
          </cell>
          <cell r="M95">
            <v>0</v>
          </cell>
          <cell r="N95">
            <v>165573</v>
          </cell>
          <cell r="O95">
            <v>165573</v>
          </cell>
          <cell r="P95">
            <v>0</v>
          </cell>
        </row>
        <row r="96">
          <cell r="C96" t="str">
            <v>木材・木製品</v>
          </cell>
          <cell r="F96">
            <v>295042</v>
          </cell>
          <cell r="G96">
            <v>243202</v>
          </cell>
          <cell r="H96">
            <v>231076</v>
          </cell>
          <cell r="I96">
            <v>12126</v>
          </cell>
          <cell r="J96">
            <v>51840</v>
          </cell>
          <cell r="K96">
            <v>338363</v>
          </cell>
          <cell r="L96">
            <v>265370</v>
          </cell>
          <cell r="M96">
            <v>72993</v>
          </cell>
          <cell r="N96">
            <v>203885</v>
          </cell>
          <cell r="O96">
            <v>196556</v>
          </cell>
          <cell r="P96">
            <v>7329</v>
          </cell>
        </row>
        <row r="97">
          <cell r="C97" t="str">
            <v>家具・装備品</v>
          </cell>
          <cell r="F97" t="str">
            <v>#210828</v>
          </cell>
          <cell r="G97" t="str">
            <v>#210828</v>
          </cell>
          <cell r="H97" t="str">
            <v>#210828</v>
          </cell>
          <cell r="I97" t="str">
            <v>#0</v>
          </cell>
          <cell r="J97" t="str">
            <v>#0</v>
          </cell>
          <cell r="K97" t="str">
            <v>#232273</v>
          </cell>
          <cell r="L97" t="str">
            <v>#232273</v>
          </cell>
          <cell r="M97" t="str">
            <v>#0</v>
          </cell>
          <cell r="N97" t="str">
            <v>#155875</v>
          </cell>
          <cell r="O97" t="str">
            <v>#155875</v>
          </cell>
          <cell r="P97" t="str">
            <v>#0</v>
          </cell>
        </row>
        <row r="98">
          <cell r="C98" t="str">
            <v>パルプ・紙</v>
          </cell>
          <cell r="F98">
            <v>276189</v>
          </cell>
          <cell r="G98">
            <v>276189</v>
          </cell>
          <cell r="H98">
            <v>255674</v>
          </cell>
          <cell r="I98">
            <v>20515</v>
          </cell>
          <cell r="J98">
            <v>0</v>
          </cell>
          <cell r="K98">
            <v>302823</v>
          </cell>
          <cell r="L98">
            <v>302823</v>
          </cell>
          <cell r="M98">
            <v>0</v>
          </cell>
          <cell r="N98">
            <v>187549</v>
          </cell>
          <cell r="O98">
            <v>187549</v>
          </cell>
          <cell r="P98">
            <v>0</v>
          </cell>
        </row>
        <row r="99">
          <cell r="C99" t="str">
            <v>印刷・同関連業</v>
          </cell>
          <cell r="F99">
            <v>272643</v>
          </cell>
          <cell r="G99">
            <v>272643</v>
          </cell>
          <cell r="H99">
            <v>246372</v>
          </cell>
          <cell r="I99">
            <v>26271</v>
          </cell>
          <cell r="J99">
            <v>0</v>
          </cell>
          <cell r="K99">
            <v>314633</v>
          </cell>
          <cell r="L99">
            <v>314633</v>
          </cell>
          <cell r="M99">
            <v>0</v>
          </cell>
          <cell r="N99">
            <v>177548</v>
          </cell>
          <cell r="O99">
            <v>177548</v>
          </cell>
          <cell r="P99">
            <v>0</v>
          </cell>
        </row>
        <row r="100">
          <cell r="C100" t="str">
            <v>化学、石油・石炭</v>
          </cell>
          <cell r="F100">
            <v>387633</v>
          </cell>
          <cell r="G100">
            <v>387633</v>
          </cell>
          <cell r="H100">
            <v>336555</v>
          </cell>
          <cell r="I100">
            <v>51078</v>
          </cell>
          <cell r="J100">
            <v>0</v>
          </cell>
          <cell r="K100">
            <v>397735</v>
          </cell>
          <cell r="L100">
            <v>397735</v>
          </cell>
          <cell r="M100">
            <v>0</v>
          </cell>
          <cell r="N100">
            <v>256011</v>
          </cell>
          <cell r="O100">
            <v>256011</v>
          </cell>
          <cell r="P100">
            <v>0</v>
          </cell>
        </row>
        <row r="101">
          <cell r="C101" t="str">
            <v>プラスチック製品</v>
          </cell>
          <cell r="F101">
            <v>252258</v>
          </cell>
          <cell r="G101">
            <v>249002</v>
          </cell>
          <cell r="H101">
            <v>223737</v>
          </cell>
          <cell r="I101">
            <v>25265</v>
          </cell>
          <cell r="J101">
            <v>3256</v>
          </cell>
          <cell r="K101">
            <v>285152</v>
          </cell>
          <cell r="L101">
            <v>283038</v>
          </cell>
          <cell r="M101">
            <v>2114</v>
          </cell>
          <cell r="N101">
            <v>153320</v>
          </cell>
          <cell r="O101">
            <v>146626</v>
          </cell>
          <cell r="P101">
            <v>6694</v>
          </cell>
        </row>
        <row r="102">
          <cell r="C102" t="str">
            <v>ゴム製品</v>
          </cell>
          <cell r="F102">
            <v>334749</v>
          </cell>
          <cell r="G102">
            <v>334749</v>
          </cell>
          <cell r="H102">
            <v>264740</v>
          </cell>
          <cell r="I102">
            <v>70009</v>
          </cell>
          <cell r="J102">
            <v>0</v>
          </cell>
          <cell r="K102">
            <v>356113</v>
          </cell>
          <cell r="L102">
            <v>356113</v>
          </cell>
          <cell r="M102">
            <v>0</v>
          </cell>
          <cell r="N102">
            <v>192790</v>
          </cell>
          <cell r="O102">
            <v>192790</v>
          </cell>
          <cell r="P102">
            <v>0</v>
          </cell>
        </row>
        <row r="103">
          <cell r="C103" t="str">
            <v>窯業・土石製品</v>
          </cell>
          <cell r="F103">
            <v>286333</v>
          </cell>
          <cell r="G103">
            <v>276880</v>
          </cell>
          <cell r="H103">
            <v>258805</v>
          </cell>
          <cell r="I103">
            <v>18075</v>
          </cell>
          <cell r="J103">
            <v>9453</v>
          </cell>
          <cell r="K103">
            <v>303519</v>
          </cell>
          <cell r="L103">
            <v>292421</v>
          </cell>
          <cell r="M103">
            <v>11098</v>
          </cell>
          <cell r="N103">
            <v>231575</v>
          </cell>
          <cell r="O103">
            <v>227365</v>
          </cell>
          <cell r="P103">
            <v>4210</v>
          </cell>
        </row>
        <row r="104">
          <cell r="C104" t="str">
            <v>鉄鋼業</v>
          </cell>
          <cell r="F104">
            <v>306191</v>
          </cell>
          <cell r="G104">
            <v>303991</v>
          </cell>
          <cell r="H104">
            <v>257757</v>
          </cell>
          <cell r="I104">
            <v>46234</v>
          </cell>
          <cell r="J104">
            <v>2200</v>
          </cell>
          <cell r="K104">
            <v>329726</v>
          </cell>
          <cell r="L104">
            <v>327130</v>
          </cell>
          <cell r="M104">
            <v>2596</v>
          </cell>
          <cell r="N104">
            <v>208064</v>
          </cell>
          <cell r="O104">
            <v>207516</v>
          </cell>
          <cell r="P104">
            <v>548</v>
          </cell>
        </row>
        <row r="105">
          <cell r="C105" t="str">
            <v>非鉄金属製造業</v>
          </cell>
          <cell r="F105" t="str">
            <v>#461101</v>
          </cell>
          <cell r="G105" t="str">
            <v>#224128</v>
          </cell>
          <cell r="H105" t="str">
            <v>#222376</v>
          </cell>
          <cell r="I105" t="str">
            <v>#1752</v>
          </cell>
          <cell r="J105" t="str">
            <v>#236973</v>
          </cell>
          <cell r="K105" t="str">
            <v>#568260</v>
          </cell>
          <cell r="L105" t="str">
            <v>#262123</v>
          </cell>
          <cell r="M105" t="str">
            <v>#306137</v>
          </cell>
          <cell r="N105" t="str">
            <v>#358171</v>
          </cell>
          <cell r="O105" t="str">
            <v>#187632</v>
          </cell>
          <cell r="P105" t="str">
            <v>#170539</v>
          </cell>
        </row>
        <row r="106">
          <cell r="C106" t="str">
            <v>金属製品製造業</v>
          </cell>
          <cell r="F106">
            <v>227701</v>
          </cell>
          <cell r="G106">
            <v>227701</v>
          </cell>
          <cell r="H106">
            <v>213568</v>
          </cell>
          <cell r="I106">
            <v>14133</v>
          </cell>
          <cell r="J106">
            <v>0</v>
          </cell>
          <cell r="K106">
            <v>256492</v>
          </cell>
          <cell r="L106">
            <v>256492</v>
          </cell>
          <cell r="M106">
            <v>0</v>
          </cell>
          <cell r="N106">
            <v>170310</v>
          </cell>
          <cell r="O106">
            <v>170310</v>
          </cell>
          <cell r="P106">
            <v>0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233230</v>
          </cell>
          <cell r="G109">
            <v>233230</v>
          </cell>
          <cell r="H109">
            <v>213193</v>
          </cell>
          <cell r="I109">
            <v>20037</v>
          </cell>
          <cell r="J109">
            <v>0</v>
          </cell>
          <cell r="K109">
            <v>303300</v>
          </cell>
          <cell r="L109">
            <v>303300</v>
          </cell>
          <cell r="M109">
            <v>0</v>
          </cell>
          <cell r="N109">
            <v>168295</v>
          </cell>
          <cell r="O109">
            <v>168295</v>
          </cell>
          <cell r="P109">
            <v>0</v>
          </cell>
        </row>
        <row r="110">
          <cell r="C110" t="str">
            <v>電子・デバイス</v>
          </cell>
          <cell r="F110">
            <v>232222</v>
          </cell>
          <cell r="G110">
            <v>232098</v>
          </cell>
          <cell r="H110">
            <v>204205</v>
          </cell>
          <cell r="I110">
            <v>27893</v>
          </cell>
          <cell r="J110">
            <v>124</v>
          </cell>
          <cell r="K110">
            <v>259252</v>
          </cell>
          <cell r="L110">
            <v>259068</v>
          </cell>
          <cell r="M110">
            <v>184</v>
          </cell>
          <cell r="N110">
            <v>179350</v>
          </cell>
          <cell r="O110">
            <v>179343</v>
          </cell>
          <cell r="P110">
            <v>7</v>
          </cell>
        </row>
        <row r="111">
          <cell r="C111" t="str">
            <v>電気機械器具</v>
          </cell>
          <cell r="F111">
            <v>252443</v>
          </cell>
          <cell r="G111">
            <v>252443</v>
          </cell>
          <cell r="H111">
            <v>238135</v>
          </cell>
          <cell r="I111">
            <v>14308</v>
          </cell>
          <cell r="J111">
            <v>0</v>
          </cell>
          <cell r="K111">
            <v>294510</v>
          </cell>
          <cell r="L111">
            <v>294510</v>
          </cell>
          <cell r="M111">
            <v>0</v>
          </cell>
          <cell r="N111">
            <v>165176</v>
          </cell>
          <cell r="O111">
            <v>165176</v>
          </cell>
          <cell r="P111">
            <v>0</v>
          </cell>
        </row>
        <row r="112">
          <cell r="C112" t="str">
            <v>情報通信機械器具</v>
          </cell>
          <cell r="F112" t="str">
            <v>#224023</v>
          </cell>
          <cell r="G112" t="str">
            <v>#223869</v>
          </cell>
          <cell r="H112" t="str">
            <v>#195954</v>
          </cell>
          <cell r="I112" t="str">
            <v>#27915</v>
          </cell>
          <cell r="J112" t="str">
            <v>#154</v>
          </cell>
          <cell r="K112" t="str">
            <v>#243826</v>
          </cell>
          <cell r="L112" t="str">
            <v>#243653</v>
          </cell>
          <cell r="M112" t="str">
            <v>#173</v>
          </cell>
          <cell r="N112" t="str">
            <v>#196770</v>
          </cell>
          <cell r="O112" t="str">
            <v>#196642</v>
          </cell>
          <cell r="P112" t="str">
            <v>#128</v>
          </cell>
        </row>
        <row r="113">
          <cell r="C113" t="str">
            <v>輸送用機械器具</v>
          </cell>
          <cell r="F113">
            <v>317046</v>
          </cell>
          <cell r="G113">
            <v>316636</v>
          </cell>
          <cell r="H113">
            <v>272516</v>
          </cell>
          <cell r="I113">
            <v>44120</v>
          </cell>
          <cell r="J113">
            <v>410</v>
          </cell>
          <cell r="K113">
            <v>331143</v>
          </cell>
          <cell r="L113">
            <v>330692</v>
          </cell>
          <cell r="M113">
            <v>451</v>
          </cell>
          <cell r="N113">
            <v>257115</v>
          </cell>
          <cell r="O113">
            <v>256880</v>
          </cell>
          <cell r="P113">
            <v>235</v>
          </cell>
        </row>
        <row r="114">
          <cell r="C114" t="str">
            <v>その他の製造業</v>
          </cell>
          <cell r="F114">
            <v>416046</v>
          </cell>
          <cell r="G114">
            <v>307635</v>
          </cell>
          <cell r="H114">
            <v>275050</v>
          </cell>
          <cell r="I114">
            <v>32585</v>
          </cell>
          <cell r="J114">
            <v>108411</v>
          </cell>
          <cell r="K114">
            <v>479197</v>
          </cell>
          <cell r="L114">
            <v>345790</v>
          </cell>
          <cell r="M114">
            <v>133407</v>
          </cell>
          <cell r="N114">
            <v>187417</v>
          </cell>
          <cell r="O114">
            <v>169500</v>
          </cell>
          <cell r="P114">
            <v>17917</v>
          </cell>
        </row>
        <row r="115">
          <cell r="C115" t="str">
            <v>Ｅ一括分１</v>
          </cell>
          <cell r="F115">
            <v>258921</v>
          </cell>
          <cell r="G115">
            <v>258921</v>
          </cell>
          <cell r="H115">
            <v>225681</v>
          </cell>
          <cell r="I115">
            <v>33240</v>
          </cell>
          <cell r="J115">
            <v>0</v>
          </cell>
          <cell r="K115">
            <v>297044</v>
          </cell>
          <cell r="L115">
            <v>297044</v>
          </cell>
          <cell r="M115">
            <v>0</v>
          </cell>
          <cell r="N115">
            <v>178762</v>
          </cell>
          <cell r="O115">
            <v>178762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314804</v>
          </cell>
          <cell r="G118">
            <v>286852</v>
          </cell>
          <cell r="H118">
            <v>271330</v>
          </cell>
          <cell r="I118">
            <v>15522</v>
          </cell>
          <cell r="J118">
            <v>27952</v>
          </cell>
          <cell r="K118">
            <v>337479</v>
          </cell>
          <cell r="L118">
            <v>312874</v>
          </cell>
          <cell r="M118">
            <v>24605</v>
          </cell>
          <cell r="N118">
            <v>228537</v>
          </cell>
          <cell r="O118">
            <v>187850</v>
          </cell>
          <cell r="P118">
            <v>40687</v>
          </cell>
        </row>
        <row r="119">
          <cell r="C119" t="str">
            <v>小売業</v>
          </cell>
          <cell r="F119">
            <v>167300</v>
          </cell>
          <cell r="G119">
            <v>154317</v>
          </cell>
          <cell r="H119">
            <v>146551</v>
          </cell>
          <cell r="I119">
            <v>7766</v>
          </cell>
          <cell r="J119">
            <v>12983</v>
          </cell>
          <cell r="K119">
            <v>219064</v>
          </cell>
          <cell r="L119">
            <v>197858</v>
          </cell>
          <cell r="M119">
            <v>21206</v>
          </cell>
          <cell r="N119">
            <v>126900</v>
          </cell>
          <cell r="O119">
            <v>120334</v>
          </cell>
          <cell r="P119">
            <v>6566</v>
          </cell>
        </row>
        <row r="120">
          <cell r="C120" t="str">
            <v>宿泊業</v>
          </cell>
          <cell r="F120">
            <v>150766</v>
          </cell>
          <cell r="G120">
            <v>146769</v>
          </cell>
          <cell r="H120">
            <v>141335</v>
          </cell>
          <cell r="I120">
            <v>5434</v>
          </cell>
          <cell r="J120">
            <v>3997</v>
          </cell>
          <cell r="K120">
            <v>213571</v>
          </cell>
          <cell r="L120">
            <v>210059</v>
          </cell>
          <cell r="M120">
            <v>3512</v>
          </cell>
          <cell r="N120">
            <v>122021</v>
          </cell>
          <cell r="O120">
            <v>117801</v>
          </cell>
          <cell r="P120">
            <v>4220</v>
          </cell>
        </row>
        <row r="121">
          <cell r="C121" t="str">
            <v>Ｍ一括分</v>
          </cell>
          <cell r="F121">
            <v>89206</v>
          </cell>
          <cell r="G121">
            <v>87076</v>
          </cell>
          <cell r="H121">
            <v>85635</v>
          </cell>
          <cell r="I121">
            <v>1441</v>
          </cell>
          <cell r="J121">
            <v>2130</v>
          </cell>
          <cell r="K121">
            <v>116860</v>
          </cell>
          <cell r="L121">
            <v>110895</v>
          </cell>
          <cell r="M121">
            <v>5965</v>
          </cell>
          <cell r="N121">
            <v>75514</v>
          </cell>
          <cell r="O121">
            <v>75282</v>
          </cell>
          <cell r="P121">
            <v>232</v>
          </cell>
        </row>
        <row r="122">
          <cell r="C122" t="str">
            <v>医療業</v>
          </cell>
          <cell r="F122">
            <v>250132</v>
          </cell>
          <cell r="G122">
            <v>250094</v>
          </cell>
          <cell r="H122">
            <v>237579</v>
          </cell>
          <cell r="I122">
            <v>12515</v>
          </cell>
          <cell r="J122">
            <v>38</v>
          </cell>
          <cell r="K122">
            <v>401807</v>
          </cell>
          <cell r="L122">
            <v>401807</v>
          </cell>
          <cell r="M122">
            <v>0</v>
          </cell>
          <cell r="N122">
            <v>211191</v>
          </cell>
          <cell r="O122">
            <v>211144</v>
          </cell>
          <cell r="P122">
            <v>47</v>
          </cell>
        </row>
        <row r="123">
          <cell r="C123" t="str">
            <v>Ｐ一括分</v>
          </cell>
          <cell r="F123">
            <v>208787</v>
          </cell>
          <cell r="G123">
            <v>204578</v>
          </cell>
          <cell r="H123">
            <v>198646</v>
          </cell>
          <cell r="I123">
            <v>5932</v>
          </cell>
          <cell r="J123">
            <v>4209</v>
          </cell>
          <cell r="K123">
            <v>236470</v>
          </cell>
          <cell r="L123">
            <v>235878</v>
          </cell>
          <cell r="M123">
            <v>592</v>
          </cell>
          <cell r="N123">
            <v>198862</v>
          </cell>
          <cell r="O123">
            <v>193356</v>
          </cell>
          <cell r="P123">
            <v>5506</v>
          </cell>
        </row>
        <row r="124">
          <cell r="C124" t="str">
            <v>職業紹介・派遣業</v>
          </cell>
          <cell r="F124">
            <v>193787</v>
          </cell>
          <cell r="G124">
            <v>192824</v>
          </cell>
          <cell r="H124">
            <v>175757</v>
          </cell>
          <cell r="I124">
            <v>17067</v>
          </cell>
          <cell r="J124">
            <v>963</v>
          </cell>
          <cell r="K124">
            <v>214039</v>
          </cell>
          <cell r="L124">
            <v>212577</v>
          </cell>
          <cell r="M124">
            <v>1462</v>
          </cell>
          <cell r="N124">
            <v>175542</v>
          </cell>
          <cell r="O124">
            <v>175029</v>
          </cell>
          <cell r="P124">
            <v>513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182865</v>
          </cell>
          <cell r="G126">
            <v>177245</v>
          </cell>
          <cell r="H126">
            <v>165645</v>
          </cell>
          <cell r="I126">
            <v>11600</v>
          </cell>
          <cell r="J126">
            <v>5620</v>
          </cell>
          <cell r="K126">
            <v>221090</v>
          </cell>
          <cell r="L126">
            <v>213619</v>
          </cell>
          <cell r="M126">
            <v>7471</v>
          </cell>
          <cell r="N126">
            <v>144917</v>
          </cell>
          <cell r="O126">
            <v>141134</v>
          </cell>
          <cell r="P126">
            <v>3783</v>
          </cell>
        </row>
        <row r="127">
          <cell r="C127" t="str">
            <v>特掲産業１</v>
          </cell>
          <cell r="F127">
            <v>138172</v>
          </cell>
          <cell r="G127">
            <v>138172</v>
          </cell>
          <cell r="H127">
            <v>129322</v>
          </cell>
          <cell r="I127">
            <v>8850</v>
          </cell>
          <cell r="J127">
            <v>0</v>
          </cell>
          <cell r="K127">
            <v>134225</v>
          </cell>
          <cell r="L127">
            <v>134225</v>
          </cell>
          <cell r="M127">
            <v>0</v>
          </cell>
          <cell r="N127">
            <v>144898</v>
          </cell>
          <cell r="O127">
            <v>144898</v>
          </cell>
          <cell r="P127">
            <v>0</v>
          </cell>
        </row>
        <row r="128">
          <cell r="C128" t="str">
            <v>特掲産業２</v>
          </cell>
          <cell r="F128">
            <v>236641</v>
          </cell>
          <cell r="G128">
            <v>236641</v>
          </cell>
          <cell r="H128">
            <v>236220</v>
          </cell>
          <cell r="I128">
            <v>421</v>
          </cell>
          <cell r="J128">
            <v>0</v>
          </cell>
          <cell r="K128">
            <v>246810</v>
          </cell>
          <cell r="L128">
            <v>246810</v>
          </cell>
          <cell r="M128">
            <v>0</v>
          </cell>
          <cell r="N128">
            <v>221613</v>
          </cell>
          <cell r="O128">
            <v>221613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4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243956</v>
          </cell>
          <cell r="G9">
            <v>242026</v>
          </cell>
          <cell r="H9">
            <v>225132</v>
          </cell>
          <cell r="I9">
            <v>16894</v>
          </cell>
          <cell r="J9">
            <v>1930</v>
          </cell>
          <cell r="K9">
            <v>297873</v>
          </cell>
          <cell r="L9">
            <v>294661</v>
          </cell>
          <cell r="M9">
            <v>3212</v>
          </cell>
          <cell r="N9">
            <v>191005</v>
          </cell>
          <cell r="O9">
            <v>190333</v>
          </cell>
          <cell r="P9">
            <v>672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286390</v>
          </cell>
          <cell r="G11">
            <v>282589</v>
          </cell>
          <cell r="H11">
            <v>273182</v>
          </cell>
          <cell r="I11">
            <v>9407</v>
          </cell>
          <cell r="J11">
            <v>3801</v>
          </cell>
          <cell r="K11">
            <v>302214</v>
          </cell>
          <cell r="L11">
            <v>297794</v>
          </cell>
          <cell r="M11">
            <v>4420</v>
          </cell>
          <cell r="N11">
            <v>219646</v>
          </cell>
          <cell r="O11">
            <v>218456</v>
          </cell>
          <cell r="P11">
            <v>1190</v>
          </cell>
        </row>
        <row r="12">
          <cell r="C12" t="str">
            <v>製造業</v>
          </cell>
          <cell r="F12">
            <v>260532</v>
          </cell>
          <cell r="G12">
            <v>258216</v>
          </cell>
          <cell r="H12">
            <v>229901</v>
          </cell>
          <cell r="I12">
            <v>28315</v>
          </cell>
          <cell r="J12">
            <v>2316</v>
          </cell>
          <cell r="K12">
            <v>306564</v>
          </cell>
          <cell r="L12">
            <v>303360</v>
          </cell>
          <cell r="M12">
            <v>3204</v>
          </cell>
          <cell r="N12">
            <v>178909</v>
          </cell>
          <cell r="O12">
            <v>178169</v>
          </cell>
          <cell r="P12">
            <v>740</v>
          </cell>
        </row>
        <row r="13">
          <cell r="C13" t="str">
            <v>電気・ガス・熱供給・水道業</v>
          </cell>
          <cell r="F13">
            <v>454049</v>
          </cell>
          <cell r="G13">
            <v>449726</v>
          </cell>
          <cell r="H13">
            <v>378914</v>
          </cell>
          <cell r="I13">
            <v>70812</v>
          </cell>
          <cell r="J13">
            <v>4323</v>
          </cell>
          <cell r="K13">
            <v>481840</v>
          </cell>
          <cell r="L13">
            <v>476878</v>
          </cell>
          <cell r="M13">
            <v>4962</v>
          </cell>
          <cell r="N13">
            <v>274489</v>
          </cell>
          <cell r="O13">
            <v>274294</v>
          </cell>
          <cell r="P13">
            <v>195</v>
          </cell>
        </row>
        <row r="14">
          <cell r="C14" t="str">
            <v>情報通信業</v>
          </cell>
          <cell r="F14">
            <v>388271</v>
          </cell>
          <cell r="G14">
            <v>379196</v>
          </cell>
          <cell r="H14">
            <v>338227</v>
          </cell>
          <cell r="I14">
            <v>40969</v>
          </cell>
          <cell r="J14">
            <v>9075</v>
          </cell>
          <cell r="K14">
            <v>430742</v>
          </cell>
          <cell r="L14">
            <v>421136</v>
          </cell>
          <cell r="M14">
            <v>9606</v>
          </cell>
          <cell r="N14">
            <v>286726</v>
          </cell>
          <cell r="O14">
            <v>278919</v>
          </cell>
          <cell r="P14">
            <v>7807</v>
          </cell>
        </row>
        <row r="15">
          <cell r="C15" t="str">
            <v>運輸業，郵便業</v>
          </cell>
          <cell r="F15">
            <v>235015</v>
          </cell>
          <cell r="G15">
            <v>234774</v>
          </cell>
          <cell r="H15">
            <v>201949</v>
          </cell>
          <cell r="I15">
            <v>32825</v>
          </cell>
          <cell r="J15">
            <v>241</v>
          </cell>
          <cell r="K15">
            <v>249044</v>
          </cell>
          <cell r="L15">
            <v>248784</v>
          </cell>
          <cell r="M15">
            <v>260</v>
          </cell>
          <cell r="N15">
            <v>161212</v>
          </cell>
          <cell r="O15">
            <v>161068</v>
          </cell>
          <cell r="P15">
            <v>144</v>
          </cell>
        </row>
        <row r="16">
          <cell r="C16" t="str">
            <v>卸売業，小売業</v>
          </cell>
          <cell r="F16">
            <v>172443</v>
          </cell>
          <cell r="G16">
            <v>169450</v>
          </cell>
          <cell r="H16">
            <v>159385</v>
          </cell>
          <cell r="I16">
            <v>10065</v>
          </cell>
          <cell r="J16">
            <v>2993</v>
          </cell>
          <cell r="K16">
            <v>242345</v>
          </cell>
          <cell r="L16">
            <v>235475</v>
          </cell>
          <cell r="M16">
            <v>6870</v>
          </cell>
          <cell r="N16">
            <v>125616</v>
          </cell>
          <cell r="O16">
            <v>125220</v>
          </cell>
          <cell r="P16">
            <v>396</v>
          </cell>
        </row>
        <row r="17">
          <cell r="C17" t="str">
            <v>金融業，保険業</v>
          </cell>
          <cell r="F17" t="str">
            <v>#386882</v>
          </cell>
          <cell r="G17" t="str">
            <v>#386882</v>
          </cell>
          <cell r="H17" t="str">
            <v>#376810</v>
          </cell>
          <cell r="I17" t="str">
            <v>#10072</v>
          </cell>
          <cell r="J17" t="str">
            <v>#0</v>
          </cell>
          <cell r="K17" t="str">
            <v>#423716</v>
          </cell>
          <cell r="L17" t="str">
            <v>#423716</v>
          </cell>
          <cell r="M17" t="str">
            <v>#0</v>
          </cell>
          <cell r="N17" t="str">
            <v>#222833</v>
          </cell>
          <cell r="O17" t="str">
            <v>#222833</v>
          </cell>
          <cell r="P17" t="str">
            <v>#0</v>
          </cell>
        </row>
        <row r="18">
          <cell r="C18" t="str">
            <v>不動産業，物品賃貸業</v>
          </cell>
          <cell r="F18">
            <v>236086</v>
          </cell>
          <cell r="G18">
            <v>234356</v>
          </cell>
          <cell r="H18">
            <v>229760</v>
          </cell>
          <cell r="I18">
            <v>4596</v>
          </cell>
          <cell r="J18">
            <v>1730</v>
          </cell>
          <cell r="K18">
            <v>272884</v>
          </cell>
          <cell r="L18">
            <v>270170</v>
          </cell>
          <cell r="M18">
            <v>2714</v>
          </cell>
          <cell r="N18">
            <v>171348</v>
          </cell>
          <cell r="O18">
            <v>171348</v>
          </cell>
          <cell r="P18">
            <v>0</v>
          </cell>
        </row>
        <row r="19">
          <cell r="C19" t="str">
            <v>学術研究，専門・技術サービス業</v>
          </cell>
          <cell r="F19">
            <v>424396</v>
          </cell>
          <cell r="G19">
            <v>374969</v>
          </cell>
          <cell r="H19">
            <v>348388</v>
          </cell>
          <cell r="I19">
            <v>26581</v>
          </cell>
          <cell r="J19">
            <v>49427</v>
          </cell>
          <cell r="K19">
            <v>465765</v>
          </cell>
          <cell r="L19">
            <v>415127</v>
          </cell>
          <cell r="M19">
            <v>50638</v>
          </cell>
          <cell r="N19">
            <v>269683</v>
          </cell>
          <cell r="O19">
            <v>224786</v>
          </cell>
          <cell r="P19">
            <v>44897</v>
          </cell>
        </row>
        <row r="20">
          <cell r="C20" t="str">
            <v>宿泊業，飲食サービス業</v>
          </cell>
          <cell r="F20">
            <v>118650</v>
          </cell>
          <cell r="G20">
            <v>114394</v>
          </cell>
          <cell r="H20">
            <v>108473</v>
          </cell>
          <cell r="I20">
            <v>5921</v>
          </cell>
          <cell r="J20">
            <v>4256</v>
          </cell>
          <cell r="K20">
            <v>150524</v>
          </cell>
          <cell r="L20">
            <v>143307</v>
          </cell>
          <cell r="M20">
            <v>7217</v>
          </cell>
          <cell r="N20">
            <v>101100</v>
          </cell>
          <cell r="O20">
            <v>98474</v>
          </cell>
          <cell r="P20">
            <v>2626</v>
          </cell>
        </row>
        <row r="21">
          <cell r="C21" t="str">
            <v>生活関連サービス業，娯楽業</v>
          </cell>
          <cell r="F21">
            <v>182907</v>
          </cell>
          <cell r="G21">
            <v>182907</v>
          </cell>
          <cell r="H21">
            <v>172914</v>
          </cell>
          <cell r="I21">
            <v>9993</v>
          </cell>
          <cell r="J21">
            <v>0</v>
          </cell>
          <cell r="K21">
            <v>193626</v>
          </cell>
          <cell r="L21">
            <v>193626</v>
          </cell>
          <cell r="M21">
            <v>0</v>
          </cell>
          <cell r="N21">
            <v>164685</v>
          </cell>
          <cell r="O21">
            <v>164685</v>
          </cell>
          <cell r="P21">
            <v>0</v>
          </cell>
        </row>
        <row r="22">
          <cell r="C22" t="str">
            <v>教育，学習支援業</v>
          </cell>
          <cell r="F22">
            <v>329091</v>
          </cell>
          <cell r="G22">
            <v>329091</v>
          </cell>
          <cell r="H22">
            <v>325926</v>
          </cell>
          <cell r="I22">
            <v>3165</v>
          </cell>
          <cell r="J22">
            <v>0</v>
          </cell>
          <cell r="K22">
            <v>379232</v>
          </cell>
          <cell r="L22">
            <v>379232</v>
          </cell>
          <cell r="M22">
            <v>0</v>
          </cell>
          <cell r="N22">
            <v>286043</v>
          </cell>
          <cell r="O22">
            <v>286043</v>
          </cell>
          <cell r="P22">
            <v>0</v>
          </cell>
        </row>
        <row r="23">
          <cell r="C23" t="str">
            <v>医療，福祉</v>
          </cell>
          <cell r="F23">
            <v>249821</v>
          </cell>
          <cell r="G23">
            <v>249770</v>
          </cell>
          <cell r="H23">
            <v>235975</v>
          </cell>
          <cell r="I23">
            <v>13795</v>
          </cell>
          <cell r="J23">
            <v>51</v>
          </cell>
          <cell r="K23">
            <v>338768</v>
          </cell>
          <cell r="L23">
            <v>338677</v>
          </cell>
          <cell r="M23">
            <v>91</v>
          </cell>
          <cell r="N23">
            <v>218995</v>
          </cell>
          <cell r="O23">
            <v>218958</v>
          </cell>
          <cell r="P23">
            <v>37</v>
          </cell>
        </row>
        <row r="24">
          <cell r="C24" t="str">
            <v>複合サービス事業</v>
          </cell>
          <cell r="F24">
            <v>257537</v>
          </cell>
          <cell r="G24">
            <v>256125</v>
          </cell>
          <cell r="H24">
            <v>247436</v>
          </cell>
          <cell r="I24">
            <v>8689</v>
          </cell>
          <cell r="J24">
            <v>1412</v>
          </cell>
          <cell r="K24">
            <v>296755</v>
          </cell>
          <cell r="L24">
            <v>295262</v>
          </cell>
          <cell r="M24">
            <v>1493</v>
          </cell>
          <cell r="N24">
            <v>198477</v>
          </cell>
          <cell r="O24">
            <v>197187</v>
          </cell>
          <cell r="P24">
            <v>1290</v>
          </cell>
        </row>
        <row r="25">
          <cell r="C25" t="str">
            <v>サービス業（他に分類されないもの）</v>
          </cell>
          <cell r="F25">
            <v>164875</v>
          </cell>
          <cell r="G25">
            <v>164404</v>
          </cell>
          <cell r="H25">
            <v>152091</v>
          </cell>
          <cell r="I25">
            <v>12313</v>
          </cell>
          <cell r="J25">
            <v>471</v>
          </cell>
          <cell r="K25">
            <v>194201</v>
          </cell>
          <cell r="L25">
            <v>193857</v>
          </cell>
          <cell r="M25">
            <v>344</v>
          </cell>
          <cell r="N25">
            <v>133579</v>
          </cell>
          <cell r="O25">
            <v>132973</v>
          </cell>
          <cell r="P25">
            <v>606</v>
          </cell>
        </row>
        <row r="26">
          <cell r="C26" t="str">
            <v>食料品・たばこ</v>
          </cell>
          <cell r="F26">
            <v>219717</v>
          </cell>
          <cell r="G26">
            <v>219671</v>
          </cell>
          <cell r="H26">
            <v>199354</v>
          </cell>
          <cell r="I26">
            <v>20317</v>
          </cell>
          <cell r="J26">
            <v>46</v>
          </cell>
          <cell r="K26">
            <v>271948</v>
          </cell>
          <cell r="L26">
            <v>271886</v>
          </cell>
          <cell r="M26">
            <v>62</v>
          </cell>
          <cell r="N26">
            <v>170603</v>
          </cell>
          <cell r="O26">
            <v>170571</v>
          </cell>
          <cell r="P26">
            <v>32</v>
          </cell>
        </row>
        <row r="27">
          <cell r="C27" t="str">
            <v>繊維工業</v>
          </cell>
          <cell r="F27">
            <v>234924</v>
          </cell>
          <cell r="G27">
            <v>234420</v>
          </cell>
          <cell r="H27">
            <v>207334</v>
          </cell>
          <cell r="I27">
            <v>27086</v>
          </cell>
          <cell r="J27">
            <v>504</v>
          </cell>
          <cell r="K27">
            <v>328479</v>
          </cell>
          <cell r="L27">
            <v>327287</v>
          </cell>
          <cell r="M27">
            <v>1192</v>
          </cell>
          <cell r="N27">
            <v>166441</v>
          </cell>
          <cell r="O27">
            <v>166441</v>
          </cell>
          <cell r="P27">
            <v>0</v>
          </cell>
        </row>
        <row r="28">
          <cell r="C28" t="str">
            <v>木材・木製品</v>
          </cell>
          <cell r="F28">
            <v>237060</v>
          </cell>
          <cell r="G28">
            <v>228709</v>
          </cell>
          <cell r="H28">
            <v>206675</v>
          </cell>
          <cell r="I28">
            <v>22034</v>
          </cell>
          <cell r="J28">
            <v>8351</v>
          </cell>
          <cell r="K28">
            <v>249684</v>
          </cell>
          <cell r="L28">
            <v>240946</v>
          </cell>
          <cell r="M28">
            <v>8738</v>
          </cell>
          <cell r="N28">
            <v>180360</v>
          </cell>
          <cell r="O28">
            <v>173746</v>
          </cell>
          <cell r="P28">
            <v>6614</v>
          </cell>
        </row>
        <row r="29">
          <cell r="C29" t="str">
            <v>家具・装備品</v>
          </cell>
          <cell r="F29" t="str">
            <v>#213750</v>
          </cell>
          <cell r="G29" t="str">
            <v>#213750</v>
          </cell>
          <cell r="H29" t="str">
            <v>#213750</v>
          </cell>
          <cell r="I29" t="str">
            <v>#0</v>
          </cell>
          <cell r="J29" t="str">
            <v>#0</v>
          </cell>
          <cell r="K29" t="str">
            <v>#234839</v>
          </cell>
          <cell r="L29" t="str">
            <v>#234839</v>
          </cell>
          <cell r="M29" t="str">
            <v>#0</v>
          </cell>
          <cell r="N29" t="str">
            <v>#161663</v>
          </cell>
          <cell r="O29" t="str">
            <v>#161663</v>
          </cell>
          <cell r="P29" t="str">
            <v>#0</v>
          </cell>
        </row>
        <row r="30">
          <cell r="C30" t="str">
            <v>パルプ・紙</v>
          </cell>
          <cell r="F30" t="str">
            <v>#311225</v>
          </cell>
          <cell r="G30" t="str">
            <v>#311225</v>
          </cell>
          <cell r="H30" t="str">
            <v>#276972</v>
          </cell>
          <cell r="I30" t="str">
            <v>#34253</v>
          </cell>
          <cell r="J30" t="str">
            <v>#0</v>
          </cell>
          <cell r="K30" t="str">
            <v>#346923</v>
          </cell>
          <cell r="L30" t="str">
            <v>#346923</v>
          </cell>
          <cell r="M30" t="str">
            <v>#0</v>
          </cell>
          <cell r="N30" t="str">
            <v>#202564</v>
          </cell>
          <cell r="O30" t="str">
            <v>#202564</v>
          </cell>
          <cell r="P30" t="str">
            <v>#0</v>
          </cell>
        </row>
        <row r="31">
          <cell r="C31" t="str">
            <v>印刷・同関連業</v>
          </cell>
          <cell r="F31">
            <v>291768</v>
          </cell>
          <cell r="G31">
            <v>291768</v>
          </cell>
          <cell r="H31">
            <v>262884</v>
          </cell>
          <cell r="I31">
            <v>28884</v>
          </cell>
          <cell r="J31">
            <v>0</v>
          </cell>
          <cell r="K31">
            <v>335146</v>
          </cell>
          <cell r="L31">
            <v>335146</v>
          </cell>
          <cell r="M31">
            <v>0</v>
          </cell>
          <cell r="N31">
            <v>177486</v>
          </cell>
          <cell r="O31">
            <v>177486</v>
          </cell>
          <cell r="P31">
            <v>0</v>
          </cell>
        </row>
        <row r="32">
          <cell r="C32" t="str">
            <v>化学、石油・石炭</v>
          </cell>
          <cell r="F32">
            <v>397312</v>
          </cell>
          <cell r="G32">
            <v>382300</v>
          </cell>
          <cell r="H32">
            <v>335014</v>
          </cell>
          <cell r="I32">
            <v>47286</v>
          </cell>
          <cell r="J32">
            <v>15012</v>
          </cell>
          <cell r="K32">
            <v>406778</v>
          </cell>
          <cell r="L32">
            <v>392230</v>
          </cell>
          <cell r="M32">
            <v>14548</v>
          </cell>
          <cell r="N32">
            <v>271440</v>
          </cell>
          <cell r="O32">
            <v>250264</v>
          </cell>
          <cell r="P32">
            <v>21176</v>
          </cell>
        </row>
        <row r="33">
          <cell r="C33" t="str">
            <v>プラスチック製品</v>
          </cell>
          <cell r="F33">
            <v>248534</v>
          </cell>
          <cell r="G33">
            <v>248534</v>
          </cell>
          <cell r="H33">
            <v>221316</v>
          </cell>
          <cell r="I33">
            <v>27218</v>
          </cell>
          <cell r="J33">
            <v>0</v>
          </cell>
          <cell r="K33">
            <v>283595</v>
          </cell>
          <cell r="L33">
            <v>283595</v>
          </cell>
          <cell r="M33">
            <v>0</v>
          </cell>
          <cell r="N33">
            <v>142452</v>
          </cell>
          <cell r="O33">
            <v>142452</v>
          </cell>
          <cell r="P33">
            <v>0</v>
          </cell>
        </row>
        <row r="34">
          <cell r="C34" t="str">
            <v>ゴム製品</v>
          </cell>
          <cell r="F34">
            <v>326567</v>
          </cell>
          <cell r="G34">
            <v>326567</v>
          </cell>
          <cell r="H34">
            <v>263503</v>
          </cell>
          <cell r="I34">
            <v>63064</v>
          </cell>
          <cell r="J34">
            <v>0</v>
          </cell>
          <cell r="K34">
            <v>346334</v>
          </cell>
          <cell r="L34">
            <v>346334</v>
          </cell>
          <cell r="M34">
            <v>0</v>
          </cell>
          <cell r="N34">
            <v>194503</v>
          </cell>
          <cell r="O34">
            <v>194503</v>
          </cell>
          <cell r="P34">
            <v>0</v>
          </cell>
        </row>
        <row r="35">
          <cell r="C35" t="str">
            <v>窯業・土石製品</v>
          </cell>
          <cell r="F35">
            <v>251705</v>
          </cell>
          <cell r="G35">
            <v>251705</v>
          </cell>
          <cell r="H35">
            <v>245756</v>
          </cell>
          <cell r="I35">
            <v>5949</v>
          </cell>
          <cell r="J35">
            <v>0</v>
          </cell>
          <cell r="K35">
            <v>271860</v>
          </cell>
          <cell r="L35">
            <v>271860</v>
          </cell>
          <cell r="M35">
            <v>0</v>
          </cell>
          <cell r="N35">
            <v>184948</v>
          </cell>
          <cell r="O35">
            <v>184948</v>
          </cell>
          <cell r="P35">
            <v>0</v>
          </cell>
        </row>
        <row r="36">
          <cell r="C36" t="str">
            <v>鉄鋼業</v>
          </cell>
          <cell r="F36" t="str">
            <v>#339488</v>
          </cell>
          <cell r="G36" t="str">
            <v>#339488</v>
          </cell>
          <cell r="H36" t="str">
            <v>#278169</v>
          </cell>
          <cell r="I36" t="str">
            <v>#61319</v>
          </cell>
          <cell r="J36" t="str">
            <v>#0</v>
          </cell>
          <cell r="K36" t="str">
            <v>#347362</v>
          </cell>
          <cell r="L36" t="str">
            <v>#347362</v>
          </cell>
          <cell r="M36" t="str">
            <v>#0</v>
          </cell>
          <cell r="N36" t="str">
            <v>#225313</v>
          </cell>
          <cell r="O36" t="str">
            <v>#225313</v>
          </cell>
          <cell r="P36" t="str">
            <v>#0</v>
          </cell>
        </row>
        <row r="37">
          <cell r="C37" t="str">
            <v>非鉄金属製造業</v>
          </cell>
          <cell r="F37" t="str">
            <v>#238493</v>
          </cell>
          <cell r="G37" t="str">
            <v>#238493</v>
          </cell>
          <cell r="H37" t="str">
            <v>#236326</v>
          </cell>
          <cell r="I37" t="str">
            <v>#2167</v>
          </cell>
          <cell r="J37" t="str">
            <v>#0</v>
          </cell>
          <cell r="K37" t="str">
            <v>#274324</v>
          </cell>
          <cell r="L37" t="str">
            <v>#274324</v>
          </cell>
          <cell r="M37" t="str">
            <v>#0</v>
          </cell>
          <cell r="N37" t="str">
            <v>#203605</v>
          </cell>
          <cell r="O37" t="str">
            <v>#203605</v>
          </cell>
          <cell r="P37" t="str">
            <v>#0</v>
          </cell>
        </row>
        <row r="38">
          <cell r="C38" t="str">
            <v>金属製品製造業</v>
          </cell>
          <cell r="F38">
            <v>277398</v>
          </cell>
          <cell r="G38">
            <v>277398</v>
          </cell>
          <cell r="H38">
            <v>254922</v>
          </cell>
          <cell r="I38">
            <v>22476</v>
          </cell>
          <cell r="J38">
            <v>0</v>
          </cell>
          <cell r="K38">
            <v>290609</v>
          </cell>
          <cell r="L38">
            <v>290609</v>
          </cell>
          <cell r="M38">
            <v>0</v>
          </cell>
          <cell r="N38">
            <v>213783</v>
          </cell>
          <cell r="O38">
            <v>213783</v>
          </cell>
          <cell r="P38">
            <v>0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240733</v>
          </cell>
          <cell r="G41">
            <v>240733</v>
          </cell>
          <cell r="H41">
            <v>221199</v>
          </cell>
          <cell r="I41">
            <v>19534</v>
          </cell>
          <cell r="J41">
            <v>0</v>
          </cell>
          <cell r="K41">
            <v>307461</v>
          </cell>
          <cell r="L41">
            <v>307461</v>
          </cell>
          <cell r="M41">
            <v>0</v>
          </cell>
          <cell r="N41">
            <v>178588</v>
          </cell>
          <cell r="O41">
            <v>178588</v>
          </cell>
          <cell r="P41">
            <v>0</v>
          </cell>
        </row>
        <row r="42">
          <cell r="C42" t="str">
            <v>電子・デバイス</v>
          </cell>
          <cell r="F42">
            <v>227847</v>
          </cell>
          <cell r="G42">
            <v>227772</v>
          </cell>
          <cell r="H42">
            <v>203702</v>
          </cell>
          <cell r="I42">
            <v>24070</v>
          </cell>
          <cell r="J42">
            <v>75</v>
          </cell>
          <cell r="K42">
            <v>253699</v>
          </cell>
          <cell r="L42">
            <v>253608</v>
          </cell>
          <cell r="M42">
            <v>91</v>
          </cell>
          <cell r="N42">
            <v>178132</v>
          </cell>
          <cell r="O42">
            <v>178088</v>
          </cell>
          <cell r="P42">
            <v>44</v>
          </cell>
        </row>
        <row r="43">
          <cell r="C43" t="str">
            <v>電気機械器具</v>
          </cell>
          <cell r="F43">
            <v>278751</v>
          </cell>
          <cell r="G43">
            <v>249887</v>
          </cell>
          <cell r="H43">
            <v>237714</v>
          </cell>
          <cell r="I43">
            <v>12173</v>
          </cell>
          <cell r="J43">
            <v>28864</v>
          </cell>
          <cell r="K43">
            <v>327833</v>
          </cell>
          <cell r="L43">
            <v>290552</v>
          </cell>
          <cell r="M43">
            <v>37281</v>
          </cell>
          <cell r="N43">
            <v>177119</v>
          </cell>
          <cell r="O43">
            <v>165684</v>
          </cell>
          <cell r="P43">
            <v>11435</v>
          </cell>
        </row>
        <row r="44">
          <cell r="C44" t="str">
            <v>情報通信機械器具</v>
          </cell>
          <cell r="F44" t="str">
            <v>#249323</v>
          </cell>
          <cell r="G44" t="str">
            <v>#227900</v>
          </cell>
          <cell r="H44" t="str">
            <v>#195254</v>
          </cell>
          <cell r="I44" t="str">
            <v>#32646</v>
          </cell>
          <cell r="J44" t="str">
            <v>#21423</v>
          </cell>
          <cell r="K44" t="str">
            <v>#294041</v>
          </cell>
          <cell r="L44" t="str">
            <v>#257836</v>
          </cell>
          <cell r="M44" t="str">
            <v>#36205</v>
          </cell>
          <cell r="N44" t="str">
            <v>#192052</v>
          </cell>
          <cell r="O44" t="str">
            <v>#189561</v>
          </cell>
          <cell r="P44" t="str">
            <v>#2491</v>
          </cell>
        </row>
        <row r="45">
          <cell r="C45" t="str">
            <v>輸送用機械器具</v>
          </cell>
          <cell r="F45">
            <v>329290</v>
          </cell>
          <cell r="G45">
            <v>328963</v>
          </cell>
          <cell r="H45">
            <v>280897</v>
          </cell>
          <cell r="I45">
            <v>48066</v>
          </cell>
          <cell r="J45">
            <v>327</v>
          </cell>
          <cell r="K45">
            <v>343098</v>
          </cell>
          <cell r="L45">
            <v>342829</v>
          </cell>
          <cell r="M45">
            <v>269</v>
          </cell>
          <cell r="N45">
            <v>270969</v>
          </cell>
          <cell r="O45">
            <v>270400</v>
          </cell>
          <cell r="P45">
            <v>569</v>
          </cell>
        </row>
        <row r="46">
          <cell r="C46" t="str">
            <v>その他の製造業</v>
          </cell>
          <cell r="F46">
            <v>335179</v>
          </cell>
          <cell r="G46">
            <v>335179</v>
          </cell>
          <cell r="H46">
            <v>294082</v>
          </cell>
          <cell r="I46">
            <v>41097</v>
          </cell>
          <cell r="J46">
            <v>0</v>
          </cell>
          <cell r="K46">
            <v>380283</v>
          </cell>
          <cell r="L46">
            <v>380283</v>
          </cell>
          <cell r="M46">
            <v>0</v>
          </cell>
          <cell r="N46">
            <v>172722</v>
          </cell>
          <cell r="O46">
            <v>172722</v>
          </cell>
          <cell r="P46">
            <v>0</v>
          </cell>
        </row>
        <row r="47">
          <cell r="C47" t="str">
            <v>Ｅ一括分１</v>
          </cell>
          <cell r="F47">
            <v>262635</v>
          </cell>
          <cell r="G47">
            <v>262635</v>
          </cell>
          <cell r="H47">
            <v>236090</v>
          </cell>
          <cell r="I47">
            <v>26545</v>
          </cell>
          <cell r="J47">
            <v>0</v>
          </cell>
          <cell r="K47">
            <v>272140</v>
          </cell>
          <cell r="L47">
            <v>272140</v>
          </cell>
          <cell r="M47">
            <v>0</v>
          </cell>
          <cell r="N47">
            <v>231515</v>
          </cell>
          <cell r="O47">
            <v>231515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289700</v>
          </cell>
          <cell r="G50">
            <v>276339</v>
          </cell>
          <cell r="H50">
            <v>253453</v>
          </cell>
          <cell r="I50">
            <v>22886</v>
          </cell>
          <cell r="J50">
            <v>13361</v>
          </cell>
          <cell r="K50">
            <v>323916</v>
          </cell>
          <cell r="L50">
            <v>306143</v>
          </cell>
          <cell r="M50">
            <v>17773</v>
          </cell>
          <cell r="N50">
            <v>212741</v>
          </cell>
          <cell r="O50">
            <v>209303</v>
          </cell>
          <cell r="P50">
            <v>3438</v>
          </cell>
        </row>
        <row r="51">
          <cell r="C51" t="str">
            <v>小売業</v>
          </cell>
          <cell r="F51">
            <v>138594</v>
          </cell>
          <cell r="G51">
            <v>138594</v>
          </cell>
          <cell r="H51">
            <v>132230</v>
          </cell>
          <cell r="I51">
            <v>6364</v>
          </cell>
          <cell r="J51">
            <v>0</v>
          </cell>
          <cell r="K51">
            <v>190946</v>
          </cell>
          <cell r="L51">
            <v>190946</v>
          </cell>
          <cell r="M51">
            <v>0</v>
          </cell>
          <cell r="N51">
            <v>114281</v>
          </cell>
          <cell r="O51">
            <v>114281</v>
          </cell>
          <cell r="P51">
            <v>0</v>
          </cell>
        </row>
        <row r="52">
          <cell r="C52" t="str">
            <v>宿泊業</v>
          </cell>
          <cell r="F52">
            <v>174766</v>
          </cell>
          <cell r="G52">
            <v>162704</v>
          </cell>
          <cell r="H52">
            <v>155688</v>
          </cell>
          <cell r="I52">
            <v>7016</v>
          </cell>
          <cell r="J52">
            <v>12062</v>
          </cell>
          <cell r="K52">
            <v>215739</v>
          </cell>
          <cell r="L52">
            <v>198268</v>
          </cell>
          <cell r="M52">
            <v>17471</v>
          </cell>
          <cell r="N52">
            <v>145620</v>
          </cell>
          <cell r="O52">
            <v>137406</v>
          </cell>
          <cell r="P52">
            <v>8214</v>
          </cell>
        </row>
        <row r="53">
          <cell r="C53" t="str">
            <v>Ｍ一括分</v>
          </cell>
          <cell r="F53">
            <v>88053</v>
          </cell>
          <cell r="G53">
            <v>88053</v>
          </cell>
          <cell r="H53">
            <v>82728</v>
          </cell>
          <cell r="I53">
            <v>5325</v>
          </cell>
          <cell r="J53">
            <v>0</v>
          </cell>
          <cell r="K53">
            <v>104630</v>
          </cell>
          <cell r="L53">
            <v>104630</v>
          </cell>
          <cell r="M53">
            <v>0</v>
          </cell>
          <cell r="N53">
            <v>80177</v>
          </cell>
          <cell r="O53">
            <v>80177</v>
          </cell>
          <cell r="P53">
            <v>0</v>
          </cell>
        </row>
        <row r="54">
          <cell r="C54" t="str">
            <v>医療業</v>
          </cell>
          <cell r="F54">
            <v>278094</v>
          </cell>
          <cell r="G54">
            <v>278094</v>
          </cell>
          <cell r="H54">
            <v>261045</v>
          </cell>
          <cell r="I54">
            <v>17049</v>
          </cell>
          <cell r="J54">
            <v>0</v>
          </cell>
          <cell r="K54">
            <v>406963</v>
          </cell>
          <cell r="L54">
            <v>406963</v>
          </cell>
          <cell r="M54">
            <v>0</v>
          </cell>
          <cell r="N54">
            <v>235878</v>
          </cell>
          <cell r="O54">
            <v>235878</v>
          </cell>
          <cell r="P54">
            <v>0</v>
          </cell>
        </row>
        <row r="55">
          <cell r="C55" t="str">
            <v>Ｐ一括分</v>
          </cell>
          <cell r="F55">
            <v>212449</v>
          </cell>
          <cell r="G55">
            <v>212330</v>
          </cell>
          <cell r="H55">
            <v>202837</v>
          </cell>
          <cell r="I55">
            <v>9493</v>
          </cell>
          <cell r="J55">
            <v>119</v>
          </cell>
          <cell r="K55">
            <v>256809</v>
          </cell>
          <cell r="L55">
            <v>256609</v>
          </cell>
          <cell r="M55">
            <v>200</v>
          </cell>
          <cell r="N55">
            <v>195925</v>
          </cell>
          <cell r="O55">
            <v>195836</v>
          </cell>
          <cell r="P55">
            <v>89</v>
          </cell>
        </row>
        <row r="56">
          <cell r="C56" t="str">
            <v>職業紹介・派遣業</v>
          </cell>
          <cell r="F56">
            <v>174141</v>
          </cell>
          <cell r="G56">
            <v>172758</v>
          </cell>
          <cell r="H56">
            <v>158954</v>
          </cell>
          <cell r="I56">
            <v>13804</v>
          </cell>
          <cell r="J56">
            <v>1383</v>
          </cell>
          <cell r="K56">
            <v>202241</v>
          </cell>
          <cell r="L56">
            <v>201162</v>
          </cell>
          <cell r="M56">
            <v>1079</v>
          </cell>
          <cell r="N56">
            <v>152791</v>
          </cell>
          <cell r="O56">
            <v>151176</v>
          </cell>
          <cell r="P56">
            <v>1615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162405</v>
          </cell>
          <cell r="G58">
            <v>162178</v>
          </cell>
          <cell r="H58">
            <v>150262</v>
          </cell>
          <cell r="I58">
            <v>11916</v>
          </cell>
          <cell r="J58">
            <v>227</v>
          </cell>
          <cell r="K58">
            <v>192484</v>
          </cell>
          <cell r="L58">
            <v>192297</v>
          </cell>
          <cell r="M58">
            <v>187</v>
          </cell>
          <cell r="N58">
            <v>127273</v>
          </cell>
          <cell r="O58">
            <v>126999</v>
          </cell>
          <cell r="P58">
            <v>274</v>
          </cell>
        </row>
        <row r="59">
          <cell r="C59" t="str">
            <v>特掲産業１</v>
          </cell>
          <cell r="F59" t="str">
            <v>#149109</v>
          </cell>
          <cell r="G59" t="str">
            <v>#149109</v>
          </cell>
          <cell r="H59" t="str">
            <v>#143071</v>
          </cell>
          <cell r="I59" t="str">
            <v>#6038</v>
          </cell>
          <cell r="J59" t="str">
            <v>#0</v>
          </cell>
          <cell r="K59" t="str">
            <v>#159302</v>
          </cell>
          <cell r="L59" t="str">
            <v>#159302</v>
          </cell>
          <cell r="M59" t="str">
            <v>#0</v>
          </cell>
          <cell r="N59" t="str">
            <v>#125703</v>
          </cell>
          <cell r="O59" t="str">
            <v>#125703</v>
          </cell>
          <cell r="P59" t="str">
            <v>#0</v>
          </cell>
        </row>
        <row r="60">
          <cell r="C60" t="str">
            <v>特掲産業２</v>
          </cell>
          <cell r="F60" t="str">
            <v>#186722</v>
          </cell>
          <cell r="G60" t="str">
            <v>#186722</v>
          </cell>
          <cell r="H60" t="str">
            <v>#178176</v>
          </cell>
          <cell r="I60" t="str">
            <v>#8546</v>
          </cell>
          <cell r="J60" t="str">
            <v>#0</v>
          </cell>
          <cell r="K60" t="str">
            <v>#222991</v>
          </cell>
          <cell r="L60" t="str">
            <v>#222991</v>
          </cell>
          <cell r="M60" t="str">
            <v>#0</v>
          </cell>
          <cell r="N60" t="str">
            <v>#140378</v>
          </cell>
          <cell r="O60" t="str">
            <v>#140378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232380</v>
          </cell>
          <cell r="G77">
            <v>227271</v>
          </cell>
          <cell r="H77">
            <v>213216</v>
          </cell>
          <cell r="I77">
            <v>14055</v>
          </cell>
          <cell r="J77">
            <v>5109</v>
          </cell>
          <cell r="K77">
            <v>286507</v>
          </cell>
          <cell r="L77">
            <v>279581</v>
          </cell>
          <cell r="M77">
            <v>6926</v>
          </cell>
          <cell r="N77">
            <v>179431</v>
          </cell>
          <cell r="O77">
            <v>176100</v>
          </cell>
          <cell r="P77">
            <v>3331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292260</v>
          </cell>
          <cell r="G79">
            <v>272569</v>
          </cell>
          <cell r="H79">
            <v>259902</v>
          </cell>
          <cell r="I79">
            <v>12667</v>
          </cell>
          <cell r="J79">
            <v>19691</v>
          </cell>
          <cell r="K79">
            <v>302914</v>
          </cell>
          <cell r="L79">
            <v>286360</v>
          </cell>
          <cell r="M79">
            <v>16554</v>
          </cell>
          <cell r="N79">
            <v>236735</v>
          </cell>
          <cell r="O79">
            <v>200700</v>
          </cell>
          <cell r="P79">
            <v>36035</v>
          </cell>
        </row>
        <row r="80">
          <cell r="C80" t="str">
            <v>製造業</v>
          </cell>
          <cell r="F80">
            <v>249770</v>
          </cell>
          <cell r="G80">
            <v>243311</v>
          </cell>
          <cell r="H80">
            <v>218626</v>
          </cell>
          <cell r="I80">
            <v>24685</v>
          </cell>
          <cell r="J80">
            <v>6459</v>
          </cell>
          <cell r="K80">
            <v>304949</v>
          </cell>
          <cell r="L80">
            <v>296209</v>
          </cell>
          <cell r="M80">
            <v>8740</v>
          </cell>
          <cell r="N80">
            <v>171194</v>
          </cell>
          <cell r="O80">
            <v>167982</v>
          </cell>
          <cell r="P80">
            <v>3212</v>
          </cell>
        </row>
        <row r="81">
          <cell r="C81" t="str">
            <v>電気・ガス・熱供給・水道業</v>
          </cell>
          <cell r="F81">
            <v>454926</v>
          </cell>
          <cell r="G81">
            <v>451789</v>
          </cell>
          <cell r="H81">
            <v>386537</v>
          </cell>
          <cell r="I81">
            <v>65252</v>
          </cell>
          <cell r="J81">
            <v>3137</v>
          </cell>
          <cell r="K81">
            <v>480348</v>
          </cell>
          <cell r="L81">
            <v>476794</v>
          </cell>
          <cell r="M81">
            <v>3554</v>
          </cell>
          <cell r="N81">
            <v>273250</v>
          </cell>
          <cell r="O81">
            <v>273096</v>
          </cell>
          <cell r="P81">
            <v>154</v>
          </cell>
        </row>
        <row r="82">
          <cell r="C82" t="str">
            <v>情報通信業</v>
          </cell>
          <cell r="F82">
            <v>358500</v>
          </cell>
          <cell r="G82">
            <v>351552</v>
          </cell>
          <cell r="H82">
            <v>319433</v>
          </cell>
          <cell r="I82">
            <v>32119</v>
          </cell>
          <cell r="J82">
            <v>6948</v>
          </cell>
          <cell r="K82">
            <v>399047</v>
          </cell>
          <cell r="L82">
            <v>391535</v>
          </cell>
          <cell r="M82">
            <v>7512</v>
          </cell>
          <cell r="N82">
            <v>268131</v>
          </cell>
          <cell r="O82">
            <v>262440</v>
          </cell>
          <cell r="P82">
            <v>5691</v>
          </cell>
        </row>
        <row r="83">
          <cell r="C83" t="str">
            <v>運輸業，郵便業</v>
          </cell>
          <cell r="F83">
            <v>246184</v>
          </cell>
          <cell r="G83">
            <v>246033</v>
          </cell>
          <cell r="H83">
            <v>206997</v>
          </cell>
          <cell r="I83">
            <v>39036</v>
          </cell>
          <cell r="J83">
            <v>151</v>
          </cell>
          <cell r="K83">
            <v>259358</v>
          </cell>
          <cell r="L83">
            <v>259194</v>
          </cell>
          <cell r="M83">
            <v>164</v>
          </cell>
          <cell r="N83">
            <v>179831</v>
          </cell>
          <cell r="O83">
            <v>179744</v>
          </cell>
          <cell r="P83">
            <v>87</v>
          </cell>
        </row>
        <row r="84">
          <cell r="C84" t="str">
            <v>卸売業，小売業</v>
          </cell>
          <cell r="F84">
            <v>201967</v>
          </cell>
          <cell r="G84">
            <v>196895</v>
          </cell>
          <cell r="H84">
            <v>186140</v>
          </cell>
          <cell r="I84">
            <v>10755</v>
          </cell>
          <cell r="J84">
            <v>5072</v>
          </cell>
          <cell r="K84">
            <v>255867</v>
          </cell>
          <cell r="L84">
            <v>247703</v>
          </cell>
          <cell r="M84">
            <v>8164</v>
          </cell>
          <cell r="N84">
            <v>136225</v>
          </cell>
          <cell r="O84">
            <v>134925</v>
          </cell>
          <cell r="P84">
            <v>1300</v>
          </cell>
        </row>
        <row r="85">
          <cell r="C85" t="str">
            <v>金融業，保険業</v>
          </cell>
          <cell r="F85">
            <v>333860</v>
          </cell>
          <cell r="G85">
            <v>331461</v>
          </cell>
          <cell r="H85">
            <v>318918</v>
          </cell>
          <cell r="I85">
            <v>12543</v>
          </cell>
          <cell r="J85">
            <v>2399</v>
          </cell>
          <cell r="K85">
            <v>419015</v>
          </cell>
          <cell r="L85">
            <v>415853</v>
          </cell>
          <cell r="M85">
            <v>3162</v>
          </cell>
          <cell r="N85">
            <v>202167</v>
          </cell>
          <cell r="O85">
            <v>200950</v>
          </cell>
          <cell r="P85">
            <v>1217</v>
          </cell>
        </row>
        <row r="86">
          <cell r="C86" t="str">
            <v>不動産業，物品賃貸業</v>
          </cell>
          <cell r="F86">
            <v>178233</v>
          </cell>
          <cell r="G86">
            <v>177672</v>
          </cell>
          <cell r="H86">
            <v>174578</v>
          </cell>
          <cell r="I86">
            <v>3094</v>
          </cell>
          <cell r="J86">
            <v>561</v>
          </cell>
          <cell r="K86">
            <v>257763</v>
          </cell>
          <cell r="L86">
            <v>256300</v>
          </cell>
          <cell r="M86">
            <v>1463</v>
          </cell>
          <cell r="N86">
            <v>128730</v>
          </cell>
          <cell r="O86">
            <v>128730</v>
          </cell>
          <cell r="P86">
            <v>0</v>
          </cell>
        </row>
        <row r="87">
          <cell r="C87" t="str">
            <v>学術研究，専門・技術サービス業</v>
          </cell>
          <cell r="F87">
            <v>352604</v>
          </cell>
          <cell r="G87">
            <v>304845</v>
          </cell>
          <cell r="H87">
            <v>289123</v>
          </cell>
          <cell r="I87">
            <v>15722</v>
          </cell>
          <cell r="J87">
            <v>47759</v>
          </cell>
          <cell r="K87">
            <v>366707</v>
          </cell>
          <cell r="L87">
            <v>337038</v>
          </cell>
          <cell r="M87">
            <v>29669</v>
          </cell>
          <cell r="N87">
            <v>326671</v>
          </cell>
          <cell r="O87">
            <v>245648</v>
          </cell>
          <cell r="P87">
            <v>81023</v>
          </cell>
        </row>
        <row r="88">
          <cell r="C88" t="str">
            <v>宿泊業，飲食サービス業</v>
          </cell>
          <cell r="F88">
            <v>103191</v>
          </cell>
          <cell r="G88">
            <v>101616</v>
          </cell>
          <cell r="H88">
            <v>97212</v>
          </cell>
          <cell r="I88">
            <v>4404</v>
          </cell>
          <cell r="J88">
            <v>1575</v>
          </cell>
          <cell r="K88">
            <v>137985</v>
          </cell>
          <cell r="L88">
            <v>135014</v>
          </cell>
          <cell r="M88">
            <v>2971</v>
          </cell>
          <cell r="N88">
            <v>85433</v>
          </cell>
          <cell r="O88">
            <v>84571</v>
          </cell>
          <cell r="P88">
            <v>862</v>
          </cell>
        </row>
        <row r="89">
          <cell r="C89" t="str">
            <v>生活関連サービス業，娯楽業</v>
          </cell>
          <cell r="F89">
            <v>168611</v>
          </cell>
          <cell r="G89">
            <v>168611</v>
          </cell>
          <cell r="H89">
            <v>163475</v>
          </cell>
          <cell r="I89">
            <v>5136</v>
          </cell>
          <cell r="J89">
            <v>0</v>
          </cell>
          <cell r="K89">
            <v>188221</v>
          </cell>
          <cell r="L89">
            <v>188221</v>
          </cell>
          <cell r="M89">
            <v>0</v>
          </cell>
          <cell r="N89">
            <v>144444</v>
          </cell>
          <cell r="O89">
            <v>144444</v>
          </cell>
          <cell r="P89">
            <v>0</v>
          </cell>
        </row>
        <row r="90">
          <cell r="C90" t="str">
            <v>教育，学習支援業</v>
          </cell>
          <cell r="F90">
            <v>290991</v>
          </cell>
          <cell r="G90">
            <v>290991</v>
          </cell>
          <cell r="H90">
            <v>281540</v>
          </cell>
          <cell r="I90">
            <v>9451</v>
          </cell>
          <cell r="J90">
            <v>0</v>
          </cell>
          <cell r="K90">
            <v>332956</v>
          </cell>
          <cell r="L90">
            <v>332956</v>
          </cell>
          <cell r="M90">
            <v>0</v>
          </cell>
          <cell r="N90">
            <v>253103</v>
          </cell>
          <cell r="O90">
            <v>253103</v>
          </cell>
          <cell r="P90">
            <v>0</v>
          </cell>
        </row>
        <row r="91">
          <cell r="C91" t="str">
            <v>医療，福祉</v>
          </cell>
          <cell r="F91">
            <v>236358</v>
          </cell>
          <cell r="G91">
            <v>234177</v>
          </cell>
          <cell r="H91">
            <v>224215</v>
          </cell>
          <cell r="I91">
            <v>9962</v>
          </cell>
          <cell r="J91">
            <v>2181</v>
          </cell>
          <cell r="K91">
            <v>330024</v>
          </cell>
          <cell r="L91">
            <v>328866</v>
          </cell>
          <cell r="M91">
            <v>1158</v>
          </cell>
          <cell r="N91">
            <v>207112</v>
          </cell>
          <cell r="O91">
            <v>204612</v>
          </cell>
          <cell r="P91">
            <v>2500</v>
          </cell>
        </row>
        <row r="92">
          <cell r="C92" t="str">
            <v>複合サービス事業</v>
          </cell>
          <cell r="F92">
            <v>265613</v>
          </cell>
          <cell r="G92">
            <v>264721</v>
          </cell>
          <cell r="H92">
            <v>257068</v>
          </cell>
          <cell r="I92">
            <v>7653</v>
          </cell>
          <cell r="J92">
            <v>892</v>
          </cell>
          <cell r="K92">
            <v>299724</v>
          </cell>
          <cell r="L92">
            <v>298813</v>
          </cell>
          <cell r="M92">
            <v>911</v>
          </cell>
          <cell r="N92">
            <v>209411</v>
          </cell>
          <cell r="O92">
            <v>208550</v>
          </cell>
          <cell r="P92">
            <v>861</v>
          </cell>
        </row>
        <row r="93">
          <cell r="C93" t="str">
            <v>サービス業（他に分類されないもの）</v>
          </cell>
          <cell r="F93">
            <v>184161</v>
          </cell>
          <cell r="G93">
            <v>178011</v>
          </cell>
          <cell r="H93">
            <v>166799</v>
          </cell>
          <cell r="I93">
            <v>11212</v>
          </cell>
          <cell r="J93">
            <v>6150</v>
          </cell>
          <cell r="K93">
            <v>219244</v>
          </cell>
          <cell r="L93">
            <v>206977</v>
          </cell>
          <cell r="M93">
            <v>12267</v>
          </cell>
          <cell r="N93">
            <v>151116</v>
          </cell>
          <cell r="O93">
            <v>150728</v>
          </cell>
          <cell r="P93">
            <v>388</v>
          </cell>
        </row>
        <row r="94">
          <cell r="C94" t="str">
            <v>食料品・たばこ</v>
          </cell>
          <cell r="F94">
            <v>195083</v>
          </cell>
          <cell r="G94">
            <v>195052</v>
          </cell>
          <cell r="H94">
            <v>176670</v>
          </cell>
          <cell r="I94">
            <v>18382</v>
          </cell>
          <cell r="J94">
            <v>31</v>
          </cell>
          <cell r="K94">
            <v>258281</v>
          </cell>
          <cell r="L94">
            <v>258232</v>
          </cell>
          <cell r="M94">
            <v>49</v>
          </cell>
          <cell r="N94">
            <v>151324</v>
          </cell>
          <cell r="O94">
            <v>151305</v>
          </cell>
          <cell r="P94">
            <v>19</v>
          </cell>
        </row>
        <row r="95">
          <cell r="C95" t="str">
            <v>繊維工業</v>
          </cell>
          <cell r="F95">
            <v>223249</v>
          </cell>
          <cell r="G95">
            <v>222823</v>
          </cell>
          <cell r="H95">
            <v>196812</v>
          </cell>
          <cell r="I95">
            <v>26011</v>
          </cell>
          <cell r="J95">
            <v>426</v>
          </cell>
          <cell r="K95">
            <v>323441</v>
          </cell>
          <cell r="L95">
            <v>322281</v>
          </cell>
          <cell r="M95">
            <v>1160</v>
          </cell>
          <cell r="N95">
            <v>165064</v>
          </cell>
          <cell r="O95">
            <v>165064</v>
          </cell>
          <cell r="P95">
            <v>0</v>
          </cell>
        </row>
        <row r="96">
          <cell r="C96" t="str">
            <v>木材・木製品</v>
          </cell>
          <cell r="F96">
            <v>237804</v>
          </cell>
          <cell r="G96">
            <v>233767</v>
          </cell>
          <cell r="H96">
            <v>221566</v>
          </cell>
          <cell r="I96">
            <v>12201</v>
          </cell>
          <cell r="J96">
            <v>4037</v>
          </cell>
          <cell r="K96">
            <v>257717</v>
          </cell>
          <cell r="L96">
            <v>252614</v>
          </cell>
          <cell r="M96">
            <v>5103</v>
          </cell>
          <cell r="N96">
            <v>196070</v>
          </cell>
          <cell r="O96">
            <v>194267</v>
          </cell>
          <cell r="P96">
            <v>1803</v>
          </cell>
        </row>
        <row r="97">
          <cell r="C97" t="str">
            <v>家具・装備品</v>
          </cell>
          <cell r="F97" t="str">
            <v>#213750</v>
          </cell>
          <cell r="G97" t="str">
            <v>#213750</v>
          </cell>
          <cell r="H97" t="str">
            <v>#213750</v>
          </cell>
          <cell r="I97" t="str">
            <v>#0</v>
          </cell>
          <cell r="J97" t="str">
            <v>#0</v>
          </cell>
          <cell r="K97" t="str">
            <v>#234839</v>
          </cell>
          <cell r="L97" t="str">
            <v>#234839</v>
          </cell>
          <cell r="M97" t="str">
            <v>#0</v>
          </cell>
          <cell r="N97" t="str">
            <v>#161663</v>
          </cell>
          <cell r="O97" t="str">
            <v>#161663</v>
          </cell>
          <cell r="P97" t="str">
            <v>#0</v>
          </cell>
        </row>
        <row r="98">
          <cell r="C98" t="str">
            <v>パルプ・紙</v>
          </cell>
          <cell r="F98">
            <v>284317</v>
          </cell>
          <cell r="G98">
            <v>284317</v>
          </cell>
          <cell r="H98">
            <v>256344</v>
          </cell>
          <cell r="I98">
            <v>27973</v>
          </cell>
          <cell r="J98">
            <v>0</v>
          </cell>
          <cell r="K98">
            <v>312366</v>
          </cell>
          <cell r="L98">
            <v>312366</v>
          </cell>
          <cell r="M98">
            <v>0</v>
          </cell>
          <cell r="N98">
            <v>190157</v>
          </cell>
          <cell r="O98">
            <v>190157</v>
          </cell>
          <cell r="P98">
            <v>0</v>
          </cell>
        </row>
        <row r="99">
          <cell r="C99" t="str">
            <v>印刷・同関連業</v>
          </cell>
          <cell r="F99">
            <v>247333</v>
          </cell>
          <cell r="G99">
            <v>247333</v>
          </cell>
          <cell r="H99">
            <v>229914</v>
          </cell>
          <cell r="I99">
            <v>17419</v>
          </cell>
          <cell r="J99">
            <v>0</v>
          </cell>
          <cell r="K99">
            <v>281601</v>
          </cell>
          <cell r="L99">
            <v>281601</v>
          </cell>
          <cell r="M99">
            <v>0</v>
          </cell>
          <cell r="N99">
            <v>168809</v>
          </cell>
          <cell r="O99">
            <v>168809</v>
          </cell>
          <cell r="P99">
            <v>0</v>
          </cell>
        </row>
        <row r="100">
          <cell r="C100" t="str">
            <v>化学、石油・石炭</v>
          </cell>
          <cell r="F100">
            <v>397312</v>
          </cell>
          <cell r="G100">
            <v>382300</v>
          </cell>
          <cell r="H100">
            <v>335014</v>
          </cell>
          <cell r="I100">
            <v>47286</v>
          </cell>
          <cell r="J100">
            <v>15012</v>
          </cell>
          <cell r="K100">
            <v>406778</v>
          </cell>
          <cell r="L100">
            <v>392230</v>
          </cell>
          <cell r="M100">
            <v>14548</v>
          </cell>
          <cell r="N100">
            <v>271440</v>
          </cell>
          <cell r="O100">
            <v>250264</v>
          </cell>
          <cell r="P100">
            <v>21176</v>
          </cell>
        </row>
        <row r="101">
          <cell r="C101" t="str">
            <v>プラスチック製品</v>
          </cell>
          <cell r="F101">
            <v>248534</v>
          </cell>
          <cell r="G101">
            <v>248534</v>
          </cell>
          <cell r="H101">
            <v>221316</v>
          </cell>
          <cell r="I101">
            <v>27218</v>
          </cell>
          <cell r="J101">
            <v>0</v>
          </cell>
          <cell r="K101">
            <v>283595</v>
          </cell>
          <cell r="L101">
            <v>283595</v>
          </cell>
          <cell r="M101">
            <v>0</v>
          </cell>
          <cell r="N101">
            <v>142452</v>
          </cell>
          <cell r="O101">
            <v>142452</v>
          </cell>
          <cell r="P101">
            <v>0</v>
          </cell>
        </row>
        <row r="102">
          <cell r="C102" t="str">
            <v>ゴム製品</v>
          </cell>
          <cell r="F102">
            <v>326567</v>
          </cell>
          <cell r="G102">
            <v>326567</v>
          </cell>
          <cell r="H102">
            <v>263503</v>
          </cell>
          <cell r="I102">
            <v>63064</v>
          </cell>
          <cell r="J102">
            <v>0</v>
          </cell>
          <cell r="K102">
            <v>346334</v>
          </cell>
          <cell r="L102">
            <v>346334</v>
          </cell>
          <cell r="M102">
            <v>0</v>
          </cell>
          <cell r="N102">
            <v>194503</v>
          </cell>
          <cell r="O102">
            <v>194503</v>
          </cell>
          <cell r="P102">
            <v>0</v>
          </cell>
        </row>
        <row r="103">
          <cell r="C103" t="str">
            <v>窯業・土石製品</v>
          </cell>
          <cell r="F103">
            <v>281106</v>
          </cell>
          <cell r="G103">
            <v>281106</v>
          </cell>
          <cell r="H103">
            <v>266656</v>
          </cell>
          <cell r="I103">
            <v>14450</v>
          </cell>
          <cell r="J103">
            <v>0</v>
          </cell>
          <cell r="K103">
            <v>293273</v>
          </cell>
          <cell r="L103">
            <v>293273</v>
          </cell>
          <cell r="M103">
            <v>0</v>
          </cell>
          <cell r="N103">
            <v>239163</v>
          </cell>
          <cell r="O103">
            <v>239163</v>
          </cell>
          <cell r="P103">
            <v>0</v>
          </cell>
        </row>
        <row r="104">
          <cell r="C104" t="str">
            <v>鉄鋼業</v>
          </cell>
          <cell r="F104">
            <v>307846</v>
          </cell>
          <cell r="G104">
            <v>307846</v>
          </cell>
          <cell r="H104">
            <v>260253</v>
          </cell>
          <cell r="I104">
            <v>47593</v>
          </cell>
          <cell r="J104">
            <v>0</v>
          </cell>
          <cell r="K104">
            <v>334389</v>
          </cell>
          <cell r="L104">
            <v>334389</v>
          </cell>
          <cell r="M104">
            <v>0</v>
          </cell>
          <cell r="N104">
            <v>195677</v>
          </cell>
          <cell r="O104">
            <v>195677</v>
          </cell>
          <cell r="P104">
            <v>0</v>
          </cell>
        </row>
        <row r="105">
          <cell r="C105" t="str">
            <v>非鉄金属製造業</v>
          </cell>
          <cell r="F105" t="str">
            <v>#238493</v>
          </cell>
          <cell r="G105" t="str">
            <v>#238493</v>
          </cell>
          <cell r="H105" t="str">
            <v>#236326</v>
          </cell>
          <cell r="I105" t="str">
            <v>#2167</v>
          </cell>
          <cell r="J105" t="str">
            <v>#0</v>
          </cell>
          <cell r="K105" t="str">
            <v>#274324</v>
          </cell>
          <cell r="L105" t="str">
            <v>#274324</v>
          </cell>
          <cell r="M105" t="str">
            <v>#0</v>
          </cell>
          <cell r="N105" t="str">
            <v>#203605</v>
          </cell>
          <cell r="O105" t="str">
            <v>#203605</v>
          </cell>
          <cell r="P105" t="str">
            <v>#0</v>
          </cell>
        </row>
        <row r="106">
          <cell r="C106" t="str">
            <v>金属製品製造業</v>
          </cell>
          <cell r="F106">
            <v>372233</v>
          </cell>
          <cell r="G106">
            <v>261597</v>
          </cell>
          <cell r="H106">
            <v>248581</v>
          </cell>
          <cell r="I106">
            <v>13016</v>
          </cell>
          <cell r="J106">
            <v>110636</v>
          </cell>
          <cell r="K106">
            <v>423747</v>
          </cell>
          <cell r="L106">
            <v>296211</v>
          </cell>
          <cell r="M106">
            <v>127536</v>
          </cell>
          <cell r="N106">
            <v>272215</v>
          </cell>
          <cell r="O106">
            <v>194392</v>
          </cell>
          <cell r="P106">
            <v>77823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240733</v>
          </cell>
          <cell r="G109">
            <v>240733</v>
          </cell>
          <cell r="H109">
            <v>221199</v>
          </cell>
          <cell r="I109">
            <v>19534</v>
          </cell>
          <cell r="J109">
            <v>0</v>
          </cell>
          <cell r="K109">
            <v>307461</v>
          </cell>
          <cell r="L109">
            <v>307461</v>
          </cell>
          <cell r="M109">
            <v>0</v>
          </cell>
          <cell r="N109">
            <v>178588</v>
          </cell>
          <cell r="O109">
            <v>178588</v>
          </cell>
          <cell r="P109">
            <v>0</v>
          </cell>
        </row>
        <row r="110">
          <cell r="C110" t="str">
            <v>電子・デバイス</v>
          </cell>
          <cell r="F110">
            <v>227847</v>
          </cell>
          <cell r="G110">
            <v>227772</v>
          </cell>
          <cell r="H110">
            <v>203702</v>
          </cell>
          <cell r="I110">
            <v>24070</v>
          </cell>
          <cell r="J110">
            <v>75</v>
          </cell>
          <cell r="K110">
            <v>253699</v>
          </cell>
          <cell r="L110">
            <v>253608</v>
          </cell>
          <cell r="M110">
            <v>91</v>
          </cell>
          <cell r="N110">
            <v>178132</v>
          </cell>
          <cell r="O110">
            <v>178088</v>
          </cell>
          <cell r="P110">
            <v>44</v>
          </cell>
        </row>
        <row r="111">
          <cell r="C111" t="str">
            <v>電気機械器具</v>
          </cell>
          <cell r="F111">
            <v>278751</v>
          </cell>
          <cell r="G111">
            <v>249887</v>
          </cell>
          <cell r="H111">
            <v>237714</v>
          </cell>
          <cell r="I111">
            <v>12173</v>
          </cell>
          <cell r="J111">
            <v>28864</v>
          </cell>
          <cell r="K111">
            <v>327833</v>
          </cell>
          <cell r="L111">
            <v>290552</v>
          </cell>
          <cell r="M111">
            <v>37281</v>
          </cell>
          <cell r="N111">
            <v>177119</v>
          </cell>
          <cell r="O111">
            <v>165684</v>
          </cell>
          <cell r="P111">
            <v>11435</v>
          </cell>
        </row>
        <row r="112">
          <cell r="C112" t="str">
            <v>情報通信機械器具</v>
          </cell>
          <cell r="F112" t="str">
            <v>#249323</v>
          </cell>
          <cell r="G112" t="str">
            <v>#227900</v>
          </cell>
          <cell r="H112" t="str">
            <v>#195254</v>
          </cell>
          <cell r="I112" t="str">
            <v>#32646</v>
          </cell>
          <cell r="J112" t="str">
            <v>#21423</v>
          </cell>
          <cell r="K112" t="str">
            <v>#294041</v>
          </cell>
          <cell r="L112" t="str">
            <v>#257836</v>
          </cell>
          <cell r="M112" t="str">
            <v>#36205</v>
          </cell>
          <cell r="N112" t="str">
            <v>#192052</v>
          </cell>
          <cell r="O112" t="str">
            <v>#189561</v>
          </cell>
          <cell r="P112" t="str">
            <v>#2491</v>
          </cell>
        </row>
        <row r="113">
          <cell r="C113" t="str">
            <v>輸送用機械器具</v>
          </cell>
          <cell r="F113">
            <v>329290</v>
          </cell>
          <cell r="G113">
            <v>328963</v>
          </cell>
          <cell r="H113">
            <v>280897</v>
          </cell>
          <cell r="I113">
            <v>48066</v>
          </cell>
          <cell r="J113">
            <v>327</v>
          </cell>
          <cell r="K113">
            <v>343098</v>
          </cell>
          <cell r="L113">
            <v>342829</v>
          </cell>
          <cell r="M113">
            <v>269</v>
          </cell>
          <cell r="N113">
            <v>270969</v>
          </cell>
          <cell r="O113">
            <v>270400</v>
          </cell>
          <cell r="P113">
            <v>569</v>
          </cell>
        </row>
        <row r="114">
          <cell r="C114" t="str">
            <v>その他の製造業</v>
          </cell>
          <cell r="F114">
            <v>335179</v>
          </cell>
          <cell r="G114">
            <v>335179</v>
          </cell>
          <cell r="H114">
            <v>294082</v>
          </cell>
          <cell r="I114">
            <v>41097</v>
          </cell>
          <cell r="J114">
            <v>0</v>
          </cell>
          <cell r="K114">
            <v>380283</v>
          </cell>
          <cell r="L114">
            <v>380283</v>
          </cell>
          <cell r="M114">
            <v>0</v>
          </cell>
          <cell r="N114">
            <v>172722</v>
          </cell>
          <cell r="O114">
            <v>172722</v>
          </cell>
          <cell r="P114">
            <v>0</v>
          </cell>
        </row>
        <row r="115">
          <cell r="C115" t="str">
            <v>Ｅ一括分１</v>
          </cell>
          <cell r="F115">
            <v>276040</v>
          </cell>
          <cell r="G115">
            <v>276040</v>
          </cell>
          <cell r="H115">
            <v>248588</v>
          </cell>
          <cell r="I115">
            <v>27452</v>
          </cell>
          <cell r="J115">
            <v>0</v>
          </cell>
          <cell r="K115">
            <v>290279</v>
          </cell>
          <cell r="L115">
            <v>290279</v>
          </cell>
          <cell r="M115">
            <v>0</v>
          </cell>
          <cell r="N115">
            <v>222195</v>
          </cell>
          <cell r="O115">
            <v>222195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288827</v>
          </cell>
          <cell r="G118">
            <v>284134</v>
          </cell>
          <cell r="H118">
            <v>266524</v>
          </cell>
          <cell r="I118">
            <v>17610</v>
          </cell>
          <cell r="J118">
            <v>4693</v>
          </cell>
          <cell r="K118">
            <v>310441</v>
          </cell>
          <cell r="L118">
            <v>305164</v>
          </cell>
          <cell r="M118">
            <v>5277</v>
          </cell>
          <cell r="N118">
            <v>200622</v>
          </cell>
          <cell r="O118">
            <v>198316</v>
          </cell>
          <cell r="P118">
            <v>2306</v>
          </cell>
        </row>
        <row r="119">
          <cell r="C119" t="str">
            <v>小売業</v>
          </cell>
          <cell r="F119">
            <v>173603</v>
          </cell>
          <cell r="G119">
            <v>168408</v>
          </cell>
          <cell r="H119">
            <v>159892</v>
          </cell>
          <cell r="I119">
            <v>8516</v>
          </cell>
          <cell r="J119">
            <v>5195</v>
          </cell>
          <cell r="K119">
            <v>225193</v>
          </cell>
          <cell r="L119">
            <v>215407</v>
          </cell>
          <cell r="M119">
            <v>9786</v>
          </cell>
          <cell r="N119">
            <v>128464</v>
          </cell>
          <cell r="O119">
            <v>127286</v>
          </cell>
          <cell r="P119">
            <v>1178</v>
          </cell>
        </row>
        <row r="120">
          <cell r="C120" t="str">
            <v>宿泊業</v>
          </cell>
          <cell r="F120">
            <v>159932</v>
          </cell>
          <cell r="G120">
            <v>151376</v>
          </cell>
          <cell r="H120">
            <v>146082</v>
          </cell>
          <cell r="I120">
            <v>5294</v>
          </cell>
          <cell r="J120">
            <v>8556</v>
          </cell>
          <cell r="K120">
            <v>227245</v>
          </cell>
          <cell r="L120">
            <v>211207</v>
          </cell>
          <cell r="M120">
            <v>16038</v>
          </cell>
          <cell r="N120">
            <v>128080</v>
          </cell>
          <cell r="O120">
            <v>123064</v>
          </cell>
          <cell r="P120">
            <v>5016</v>
          </cell>
        </row>
        <row r="121">
          <cell r="C121" t="str">
            <v>Ｍ一括分</v>
          </cell>
          <cell r="F121">
            <v>93122</v>
          </cell>
          <cell r="G121">
            <v>92786</v>
          </cell>
          <cell r="H121">
            <v>88540</v>
          </cell>
          <cell r="I121">
            <v>4246</v>
          </cell>
          <cell r="J121">
            <v>336</v>
          </cell>
          <cell r="K121">
            <v>123060</v>
          </cell>
          <cell r="L121">
            <v>122274</v>
          </cell>
          <cell r="M121">
            <v>786</v>
          </cell>
          <cell r="N121">
            <v>77640</v>
          </cell>
          <cell r="O121">
            <v>77537</v>
          </cell>
          <cell r="P121">
            <v>103</v>
          </cell>
        </row>
        <row r="122">
          <cell r="C122" t="str">
            <v>医療業</v>
          </cell>
          <cell r="F122">
            <v>270810</v>
          </cell>
          <cell r="G122">
            <v>270798</v>
          </cell>
          <cell r="H122">
            <v>256924</v>
          </cell>
          <cell r="I122">
            <v>13874</v>
          </cell>
          <cell r="J122">
            <v>12</v>
          </cell>
          <cell r="K122">
            <v>466258</v>
          </cell>
          <cell r="L122">
            <v>466258</v>
          </cell>
          <cell r="M122">
            <v>0</v>
          </cell>
          <cell r="N122">
            <v>219726</v>
          </cell>
          <cell r="O122">
            <v>219710</v>
          </cell>
          <cell r="P122">
            <v>16</v>
          </cell>
        </row>
        <row r="123">
          <cell r="C123" t="str">
            <v>Ｐ一括分</v>
          </cell>
          <cell r="F123">
            <v>206816</v>
          </cell>
          <cell r="G123">
            <v>202776</v>
          </cell>
          <cell r="H123">
            <v>196168</v>
          </cell>
          <cell r="I123">
            <v>6608</v>
          </cell>
          <cell r="J123">
            <v>4040</v>
          </cell>
          <cell r="K123">
            <v>238434</v>
          </cell>
          <cell r="L123">
            <v>236498</v>
          </cell>
          <cell r="M123">
            <v>1936</v>
          </cell>
          <cell r="N123">
            <v>195457</v>
          </cell>
          <cell r="O123">
            <v>190661</v>
          </cell>
          <cell r="P123">
            <v>4796</v>
          </cell>
        </row>
        <row r="124">
          <cell r="C124" t="str">
            <v>職業紹介・派遣業</v>
          </cell>
          <cell r="F124">
            <v>178127</v>
          </cell>
          <cell r="G124">
            <v>176889</v>
          </cell>
          <cell r="H124">
            <v>163904</v>
          </cell>
          <cell r="I124">
            <v>12985</v>
          </cell>
          <cell r="J124">
            <v>1238</v>
          </cell>
          <cell r="K124">
            <v>195838</v>
          </cell>
          <cell r="L124">
            <v>194910</v>
          </cell>
          <cell r="M124">
            <v>928</v>
          </cell>
          <cell r="N124">
            <v>163665</v>
          </cell>
          <cell r="O124">
            <v>162173</v>
          </cell>
          <cell r="P124">
            <v>1492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185314</v>
          </cell>
          <cell r="G126">
            <v>178225</v>
          </cell>
          <cell r="H126">
            <v>167351</v>
          </cell>
          <cell r="I126">
            <v>10874</v>
          </cell>
          <cell r="J126">
            <v>7089</v>
          </cell>
          <cell r="K126">
            <v>223334</v>
          </cell>
          <cell r="L126">
            <v>209086</v>
          </cell>
          <cell r="M126">
            <v>14248</v>
          </cell>
          <cell r="N126">
            <v>148518</v>
          </cell>
          <cell r="O126">
            <v>148358</v>
          </cell>
          <cell r="P126">
            <v>160</v>
          </cell>
        </row>
        <row r="127">
          <cell r="C127" t="str">
            <v>特掲産業１</v>
          </cell>
          <cell r="F127">
            <v>134680</v>
          </cell>
          <cell r="G127">
            <v>134680</v>
          </cell>
          <cell r="H127">
            <v>127312</v>
          </cell>
          <cell r="I127">
            <v>7368</v>
          </cell>
          <cell r="J127">
            <v>0</v>
          </cell>
          <cell r="K127">
            <v>144400</v>
          </cell>
          <cell r="L127">
            <v>144400</v>
          </cell>
          <cell r="M127">
            <v>0</v>
          </cell>
          <cell r="N127">
            <v>124138</v>
          </cell>
          <cell r="O127">
            <v>124138</v>
          </cell>
          <cell r="P127">
            <v>0</v>
          </cell>
        </row>
        <row r="128">
          <cell r="C128" t="str">
            <v>特掲産業２</v>
          </cell>
          <cell r="F128">
            <v>242592</v>
          </cell>
          <cell r="G128">
            <v>242592</v>
          </cell>
          <cell r="H128">
            <v>237549</v>
          </cell>
          <cell r="I128">
            <v>5043</v>
          </cell>
          <cell r="J128">
            <v>0</v>
          </cell>
          <cell r="K128">
            <v>250029</v>
          </cell>
          <cell r="L128">
            <v>250029</v>
          </cell>
          <cell r="M128">
            <v>0</v>
          </cell>
          <cell r="N128">
            <v>228133</v>
          </cell>
          <cell r="O128">
            <v>228133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5</v>
          </cell>
          <cell r="F8">
            <v>5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 t="str">
            <v>x</v>
          </cell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C9" t="str">
            <v>調査産業計</v>
          </cell>
          <cell r="F9">
            <v>245261</v>
          </cell>
          <cell r="G9">
            <v>239166</v>
          </cell>
          <cell r="H9">
            <v>223344</v>
          </cell>
          <cell r="I9">
            <v>15822</v>
          </cell>
          <cell r="J9">
            <v>6095</v>
          </cell>
          <cell r="K9">
            <v>301103</v>
          </cell>
          <cell r="L9">
            <v>290855</v>
          </cell>
          <cell r="M9">
            <v>10248</v>
          </cell>
          <cell r="N9">
            <v>190611</v>
          </cell>
          <cell r="O9">
            <v>188580</v>
          </cell>
          <cell r="P9">
            <v>2031</v>
          </cell>
        </row>
        <row r="10">
          <cell r="C10" t="str">
            <v>鉱業，採石業，砂利採取業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</row>
        <row r="11">
          <cell r="C11" t="str">
            <v>建設業</v>
          </cell>
          <cell r="F11">
            <v>281172</v>
          </cell>
          <cell r="G11">
            <v>279807</v>
          </cell>
          <cell r="H11">
            <v>272042</v>
          </cell>
          <cell r="I11">
            <v>7765</v>
          </cell>
          <cell r="J11">
            <v>1365</v>
          </cell>
          <cell r="K11">
            <v>294036</v>
          </cell>
          <cell r="L11">
            <v>292463</v>
          </cell>
          <cell r="M11">
            <v>1573</v>
          </cell>
          <cell r="N11">
            <v>227987</v>
          </cell>
          <cell r="O11">
            <v>227484</v>
          </cell>
          <cell r="P11">
            <v>503</v>
          </cell>
        </row>
        <row r="12">
          <cell r="C12" t="str">
            <v>製造業</v>
          </cell>
          <cell r="F12">
            <v>257505</v>
          </cell>
          <cell r="G12">
            <v>252896</v>
          </cell>
          <cell r="H12">
            <v>226851</v>
          </cell>
          <cell r="I12">
            <v>26045</v>
          </cell>
          <cell r="J12">
            <v>4609</v>
          </cell>
          <cell r="K12">
            <v>304532</v>
          </cell>
          <cell r="L12">
            <v>298938</v>
          </cell>
          <cell r="M12">
            <v>5594</v>
          </cell>
          <cell r="N12">
            <v>174817</v>
          </cell>
          <cell r="O12">
            <v>171940</v>
          </cell>
          <cell r="P12">
            <v>2877</v>
          </cell>
        </row>
        <row r="13">
          <cell r="C13" t="str">
            <v>電気・ガス・熱供給・水道業</v>
          </cell>
          <cell r="F13">
            <v>435146</v>
          </cell>
          <cell r="G13">
            <v>434874</v>
          </cell>
          <cell r="H13">
            <v>362142</v>
          </cell>
          <cell r="I13">
            <v>72732</v>
          </cell>
          <cell r="J13">
            <v>272</v>
          </cell>
          <cell r="K13">
            <v>463440</v>
          </cell>
          <cell r="L13">
            <v>463136</v>
          </cell>
          <cell r="M13">
            <v>304</v>
          </cell>
          <cell r="N13">
            <v>255412</v>
          </cell>
          <cell r="O13">
            <v>255342</v>
          </cell>
          <cell r="P13">
            <v>70</v>
          </cell>
        </row>
        <row r="14">
          <cell r="C14" t="str">
            <v>情報通信業</v>
          </cell>
          <cell r="F14">
            <v>389610</v>
          </cell>
          <cell r="G14">
            <v>371297</v>
          </cell>
          <cell r="H14">
            <v>331146</v>
          </cell>
          <cell r="I14">
            <v>40151</v>
          </cell>
          <cell r="J14">
            <v>18313</v>
          </cell>
          <cell r="K14">
            <v>431011</v>
          </cell>
          <cell r="L14">
            <v>412702</v>
          </cell>
          <cell r="M14">
            <v>18309</v>
          </cell>
          <cell r="N14">
            <v>289846</v>
          </cell>
          <cell r="O14">
            <v>271523</v>
          </cell>
          <cell r="P14">
            <v>18323</v>
          </cell>
        </row>
        <row r="15">
          <cell r="C15" t="str">
            <v>運輸業，郵便業</v>
          </cell>
          <cell r="F15">
            <v>287068</v>
          </cell>
          <cell r="G15">
            <v>229158</v>
          </cell>
          <cell r="H15">
            <v>199466</v>
          </cell>
          <cell r="I15">
            <v>29692</v>
          </cell>
          <cell r="J15">
            <v>57910</v>
          </cell>
          <cell r="K15">
            <v>303692</v>
          </cell>
          <cell r="L15">
            <v>241052</v>
          </cell>
          <cell r="M15">
            <v>62640</v>
          </cell>
          <cell r="N15">
            <v>199337</v>
          </cell>
          <cell r="O15">
            <v>166387</v>
          </cell>
          <cell r="P15">
            <v>32950</v>
          </cell>
        </row>
        <row r="16">
          <cell r="C16" t="str">
            <v>卸売業，小売業</v>
          </cell>
          <cell r="F16">
            <v>177971</v>
          </cell>
          <cell r="G16">
            <v>170820</v>
          </cell>
          <cell r="H16">
            <v>161016</v>
          </cell>
          <cell r="I16">
            <v>9804</v>
          </cell>
          <cell r="J16">
            <v>7151</v>
          </cell>
          <cell r="K16">
            <v>245886</v>
          </cell>
          <cell r="L16">
            <v>234414</v>
          </cell>
          <cell r="M16">
            <v>11472</v>
          </cell>
          <cell r="N16">
            <v>131991</v>
          </cell>
          <cell r="O16">
            <v>127765</v>
          </cell>
          <cell r="P16">
            <v>4226</v>
          </cell>
        </row>
        <row r="17">
          <cell r="C17" t="str">
            <v>金融業，保険業</v>
          </cell>
          <cell r="F17" t="str">
            <v>#399345</v>
          </cell>
          <cell r="G17" t="str">
            <v>#399345</v>
          </cell>
          <cell r="H17" t="str">
            <v>#390945</v>
          </cell>
          <cell r="I17" t="str">
            <v>#8400</v>
          </cell>
          <cell r="J17" t="str">
            <v>#0</v>
          </cell>
          <cell r="K17" t="str">
            <v>#427448</v>
          </cell>
          <cell r="L17" t="str">
            <v>#427448</v>
          </cell>
          <cell r="M17" t="str">
            <v>#0</v>
          </cell>
          <cell r="N17" t="str">
            <v>#286835</v>
          </cell>
          <cell r="O17" t="str">
            <v>#286835</v>
          </cell>
          <cell r="P17" t="str">
            <v>#0</v>
          </cell>
        </row>
        <row r="18">
          <cell r="C18" t="str">
            <v>不動産業，物品賃貸業</v>
          </cell>
          <cell r="F18">
            <v>308207</v>
          </cell>
          <cell r="G18">
            <v>258756</v>
          </cell>
          <cell r="H18">
            <v>248893</v>
          </cell>
          <cell r="I18">
            <v>9863</v>
          </cell>
          <cell r="J18">
            <v>49451</v>
          </cell>
          <cell r="K18">
            <v>362330</v>
          </cell>
          <cell r="L18">
            <v>292673</v>
          </cell>
          <cell r="M18">
            <v>69657</v>
          </cell>
          <cell r="N18">
            <v>213558</v>
          </cell>
          <cell r="O18">
            <v>199443</v>
          </cell>
          <cell r="P18">
            <v>14115</v>
          </cell>
        </row>
        <row r="19">
          <cell r="C19" t="str">
            <v>学術研究，専門・技術サービス業</v>
          </cell>
          <cell r="F19">
            <v>362086</v>
          </cell>
          <cell r="G19">
            <v>361995</v>
          </cell>
          <cell r="H19">
            <v>338034</v>
          </cell>
          <cell r="I19">
            <v>23961</v>
          </cell>
          <cell r="J19">
            <v>91</v>
          </cell>
          <cell r="K19">
            <v>396705</v>
          </cell>
          <cell r="L19">
            <v>396605</v>
          </cell>
          <cell r="M19">
            <v>100</v>
          </cell>
          <cell r="N19">
            <v>230851</v>
          </cell>
          <cell r="O19">
            <v>230794</v>
          </cell>
          <cell r="P19">
            <v>57</v>
          </cell>
        </row>
        <row r="20">
          <cell r="C20" t="str">
            <v>宿泊業，飲食サービス業</v>
          </cell>
          <cell r="F20">
            <v>119043</v>
          </cell>
          <cell r="G20">
            <v>118161</v>
          </cell>
          <cell r="H20">
            <v>111877</v>
          </cell>
          <cell r="I20">
            <v>6284</v>
          </cell>
          <cell r="J20">
            <v>882</v>
          </cell>
          <cell r="K20">
            <v>151362</v>
          </cell>
          <cell r="L20">
            <v>150403</v>
          </cell>
          <cell r="M20">
            <v>959</v>
          </cell>
          <cell r="N20">
            <v>101429</v>
          </cell>
          <cell r="O20">
            <v>100589</v>
          </cell>
          <cell r="P20">
            <v>840</v>
          </cell>
        </row>
        <row r="21">
          <cell r="C21" t="str">
            <v>生活関連サービス業，娯楽業</v>
          </cell>
          <cell r="F21">
            <v>184259</v>
          </cell>
          <cell r="G21">
            <v>184259</v>
          </cell>
          <cell r="H21">
            <v>174424</v>
          </cell>
          <cell r="I21">
            <v>9835</v>
          </cell>
          <cell r="J21">
            <v>0</v>
          </cell>
          <cell r="K21">
            <v>195702</v>
          </cell>
          <cell r="L21">
            <v>195702</v>
          </cell>
          <cell r="M21">
            <v>0</v>
          </cell>
          <cell r="N21">
            <v>165171</v>
          </cell>
          <cell r="O21">
            <v>165171</v>
          </cell>
          <cell r="P21">
            <v>0</v>
          </cell>
        </row>
        <row r="22">
          <cell r="C22" t="str">
            <v>教育，学習支援業</v>
          </cell>
          <cell r="F22">
            <v>330266</v>
          </cell>
          <cell r="G22">
            <v>330266</v>
          </cell>
          <cell r="H22">
            <v>327627</v>
          </cell>
          <cell r="I22">
            <v>2639</v>
          </cell>
          <cell r="J22">
            <v>0</v>
          </cell>
          <cell r="K22">
            <v>377644</v>
          </cell>
          <cell r="L22">
            <v>377644</v>
          </cell>
          <cell r="M22">
            <v>0</v>
          </cell>
          <cell r="N22">
            <v>288105</v>
          </cell>
          <cell r="O22">
            <v>288105</v>
          </cell>
          <cell r="P22">
            <v>0</v>
          </cell>
        </row>
        <row r="23">
          <cell r="C23" t="str">
            <v>医療，福祉</v>
          </cell>
          <cell r="F23">
            <v>242734</v>
          </cell>
          <cell r="G23">
            <v>242714</v>
          </cell>
          <cell r="H23">
            <v>229789</v>
          </cell>
          <cell r="I23">
            <v>12925</v>
          </cell>
          <cell r="J23">
            <v>20</v>
          </cell>
          <cell r="K23">
            <v>329945</v>
          </cell>
          <cell r="L23">
            <v>329930</v>
          </cell>
          <cell r="M23">
            <v>15</v>
          </cell>
          <cell r="N23">
            <v>212866</v>
          </cell>
          <cell r="O23">
            <v>212844</v>
          </cell>
          <cell r="P23">
            <v>22</v>
          </cell>
        </row>
        <row r="24">
          <cell r="C24" t="str">
            <v>複合サービス事業</v>
          </cell>
          <cell r="F24">
            <v>258936</v>
          </cell>
          <cell r="G24">
            <v>251598</v>
          </cell>
          <cell r="H24">
            <v>247857</v>
          </cell>
          <cell r="I24">
            <v>3741</v>
          </cell>
          <cell r="J24">
            <v>7338</v>
          </cell>
          <cell r="K24">
            <v>293151</v>
          </cell>
          <cell r="L24">
            <v>282961</v>
          </cell>
          <cell r="M24">
            <v>10190</v>
          </cell>
          <cell r="N24">
            <v>207423</v>
          </cell>
          <cell r="O24">
            <v>204378</v>
          </cell>
          <cell r="P24">
            <v>3045</v>
          </cell>
        </row>
        <row r="25">
          <cell r="C25" t="str">
            <v>サービス業（他に分類されないもの）</v>
          </cell>
          <cell r="F25">
            <v>163328</v>
          </cell>
          <cell r="G25">
            <v>162841</v>
          </cell>
          <cell r="H25">
            <v>150265</v>
          </cell>
          <cell r="I25">
            <v>12576</v>
          </cell>
          <cell r="J25">
            <v>487</v>
          </cell>
          <cell r="K25">
            <v>192619</v>
          </cell>
          <cell r="L25">
            <v>192020</v>
          </cell>
          <cell r="M25">
            <v>599</v>
          </cell>
          <cell r="N25">
            <v>132257</v>
          </cell>
          <cell r="O25">
            <v>131888</v>
          </cell>
          <cell r="P25">
            <v>369</v>
          </cell>
        </row>
        <row r="26">
          <cell r="C26" t="str">
            <v>食料品・たばこ</v>
          </cell>
          <cell r="F26">
            <v>227136</v>
          </cell>
          <cell r="G26">
            <v>217125</v>
          </cell>
          <cell r="H26">
            <v>199304</v>
          </cell>
          <cell r="I26">
            <v>17821</v>
          </cell>
          <cell r="J26">
            <v>10011</v>
          </cell>
          <cell r="K26">
            <v>285420</v>
          </cell>
          <cell r="L26">
            <v>270283</v>
          </cell>
          <cell r="M26">
            <v>15137</v>
          </cell>
          <cell r="N26">
            <v>173130</v>
          </cell>
          <cell r="O26">
            <v>167868</v>
          </cell>
          <cell r="P26">
            <v>5262</v>
          </cell>
        </row>
        <row r="27">
          <cell r="C27" t="str">
            <v>繊維工業</v>
          </cell>
          <cell r="F27">
            <v>225806</v>
          </cell>
          <cell r="G27">
            <v>225719</v>
          </cell>
          <cell r="H27">
            <v>201456</v>
          </cell>
          <cell r="I27">
            <v>24263</v>
          </cell>
          <cell r="J27">
            <v>87</v>
          </cell>
          <cell r="K27">
            <v>324383</v>
          </cell>
          <cell r="L27">
            <v>324179</v>
          </cell>
          <cell r="M27">
            <v>204</v>
          </cell>
          <cell r="N27">
            <v>153188</v>
          </cell>
          <cell r="O27">
            <v>153188</v>
          </cell>
          <cell r="P27">
            <v>0</v>
          </cell>
        </row>
        <row r="28">
          <cell r="C28" t="str">
            <v>木材・木製品</v>
          </cell>
          <cell r="F28">
            <v>219196</v>
          </cell>
          <cell r="G28">
            <v>218080</v>
          </cell>
          <cell r="H28">
            <v>198189</v>
          </cell>
          <cell r="I28">
            <v>19891</v>
          </cell>
          <cell r="J28">
            <v>1116</v>
          </cell>
          <cell r="K28">
            <v>232224</v>
          </cell>
          <cell r="L28">
            <v>230974</v>
          </cell>
          <cell r="M28">
            <v>1250</v>
          </cell>
          <cell r="N28">
            <v>166437</v>
          </cell>
          <cell r="O28">
            <v>165862</v>
          </cell>
          <cell r="P28">
            <v>575</v>
          </cell>
        </row>
        <row r="29">
          <cell r="C29" t="str">
            <v>家具・装備品</v>
          </cell>
          <cell r="F29" t="str">
            <v>#206083</v>
          </cell>
          <cell r="G29" t="str">
            <v>#206083</v>
          </cell>
          <cell r="H29" t="str">
            <v>#206083</v>
          </cell>
          <cell r="I29" t="str">
            <v>#0</v>
          </cell>
          <cell r="J29" t="str">
            <v>#0</v>
          </cell>
          <cell r="K29" t="str">
            <v>#229222</v>
          </cell>
          <cell r="L29" t="str">
            <v>#229222</v>
          </cell>
          <cell r="M29" t="str">
            <v>#0</v>
          </cell>
          <cell r="N29" t="str">
            <v>#151465</v>
          </cell>
          <cell r="O29" t="str">
            <v>#151465</v>
          </cell>
          <cell r="P29" t="str">
            <v>#0</v>
          </cell>
        </row>
        <row r="30">
          <cell r="C30" t="str">
            <v>パルプ・紙</v>
          </cell>
          <cell r="F30" t="str">
            <v>#304192</v>
          </cell>
          <cell r="G30" t="str">
            <v>#301815</v>
          </cell>
          <cell r="H30" t="str">
            <v>#275994</v>
          </cell>
          <cell r="I30" t="str">
            <v>#25821</v>
          </cell>
          <cell r="J30" t="str">
            <v>#2377</v>
          </cell>
          <cell r="K30" t="str">
            <v>#339371</v>
          </cell>
          <cell r="L30" t="str">
            <v>#336558</v>
          </cell>
          <cell r="M30" t="str">
            <v>#2813</v>
          </cell>
          <cell r="N30" t="str">
            <v>#197568</v>
          </cell>
          <cell r="O30" t="str">
            <v>#196512</v>
          </cell>
          <cell r="P30" t="str">
            <v>#1056</v>
          </cell>
        </row>
        <row r="31">
          <cell r="C31" t="str">
            <v>印刷・同関連業</v>
          </cell>
          <cell r="F31" t="str">
            <v>#367583</v>
          </cell>
          <cell r="G31" t="str">
            <v>#329744</v>
          </cell>
          <cell r="H31" t="str">
            <v>#277678</v>
          </cell>
          <cell r="I31" t="str">
            <v>#52066</v>
          </cell>
          <cell r="J31" t="str">
            <v>#37839</v>
          </cell>
          <cell r="K31" t="str">
            <v>#408813</v>
          </cell>
          <cell r="L31" t="str">
            <v>#362902</v>
          </cell>
          <cell r="M31" t="str">
            <v>#45911</v>
          </cell>
          <cell r="N31" t="str">
            <v>#174313</v>
          </cell>
          <cell r="O31" t="str">
            <v>#174313</v>
          </cell>
          <cell r="P31" t="str">
            <v>#0</v>
          </cell>
        </row>
        <row r="32">
          <cell r="C32" t="str">
            <v>化学、石油・石炭</v>
          </cell>
          <cell r="F32">
            <v>379665</v>
          </cell>
          <cell r="G32">
            <v>379665</v>
          </cell>
          <cell r="H32">
            <v>332016</v>
          </cell>
          <cell r="I32">
            <v>47649</v>
          </cell>
          <cell r="J32">
            <v>0</v>
          </cell>
          <cell r="K32">
            <v>390269</v>
          </cell>
          <cell r="L32">
            <v>390269</v>
          </cell>
          <cell r="M32">
            <v>0</v>
          </cell>
          <cell r="N32">
            <v>242699</v>
          </cell>
          <cell r="O32">
            <v>242699</v>
          </cell>
          <cell r="P32">
            <v>0</v>
          </cell>
        </row>
        <row r="33">
          <cell r="C33" t="str">
            <v>プラスチック製品</v>
          </cell>
          <cell r="F33">
            <v>229912</v>
          </cell>
          <cell r="G33">
            <v>229912</v>
          </cell>
          <cell r="H33">
            <v>205955</v>
          </cell>
          <cell r="I33">
            <v>23957</v>
          </cell>
          <cell r="J33">
            <v>0</v>
          </cell>
          <cell r="K33">
            <v>268861</v>
          </cell>
          <cell r="L33">
            <v>268861</v>
          </cell>
          <cell r="M33">
            <v>0</v>
          </cell>
          <cell r="N33">
            <v>128289</v>
          </cell>
          <cell r="O33">
            <v>128289</v>
          </cell>
          <cell r="P33">
            <v>0</v>
          </cell>
        </row>
        <row r="34">
          <cell r="C34" t="str">
            <v>ゴム製品</v>
          </cell>
          <cell r="F34">
            <v>325591</v>
          </cell>
          <cell r="G34">
            <v>325591</v>
          </cell>
          <cell r="H34">
            <v>261050</v>
          </cell>
          <cell r="I34">
            <v>64541</v>
          </cell>
          <cell r="J34">
            <v>0</v>
          </cell>
          <cell r="K34">
            <v>344960</v>
          </cell>
          <cell r="L34">
            <v>344960</v>
          </cell>
          <cell r="M34">
            <v>0</v>
          </cell>
          <cell r="N34">
            <v>195787</v>
          </cell>
          <cell r="O34">
            <v>195787</v>
          </cell>
          <cell r="P34">
            <v>0</v>
          </cell>
        </row>
        <row r="35">
          <cell r="C35" t="str">
            <v>窯業・土石製品</v>
          </cell>
          <cell r="F35">
            <v>257558</v>
          </cell>
          <cell r="G35">
            <v>257558</v>
          </cell>
          <cell r="H35">
            <v>244276</v>
          </cell>
          <cell r="I35">
            <v>13282</v>
          </cell>
          <cell r="J35">
            <v>0</v>
          </cell>
          <cell r="K35">
            <v>279275</v>
          </cell>
          <cell r="L35">
            <v>279275</v>
          </cell>
          <cell r="M35">
            <v>0</v>
          </cell>
          <cell r="N35">
            <v>185503</v>
          </cell>
          <cell r="O35">
            <v>185503</v>
          </cell>
          <cell r="P35">
            <v>0</v>
          </cell>
        </row>
        <row r="36">
          <cell r="C36" t="str">
            <v>鉄鋼業</v>
          </cell>
          <cell r="F36" t="str">
            <v>#328435</v>
          </cell>
          <cell r="G36" t="str">
            <v>#328435</v>
          </cell>
          <cell r="H36" t="str">
            <v>#264833</v>
          </cell>
          <cell r="I36" t="str">
            <v>#63602</v>
          </cell>
          <cell r="J36" t="str">
            <v>#0</v>
          </cell>
          <cell r="K36" t="str">
            <v>#336310</v>
          </cell>
          <cell r="L36" t="str">
            <v>#336310</v>
          </cell>
          <cell r="M36" t="str">
            <v>#0</v>
          </cell>
          <cell r="N36" t="str">
            <v>#214000</v>
          </cell>
          <cell r="O36" t="str">
            <v>#214000</v>
          </cell>
          <cell r="P36" t="str">
            <v>#0</v>
          </cell>
        </row>
        <row r="37">
          <cell r="C37" t="str">
            <v>非鉄金属製造業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</row>
        <row r="38">
          <cell r="C38" t="str">
            <v>金属製品製造業</v>
          </cell>
          <cell r="F38">
            <v>282429</v>
          </cell>
          <cell r="G38">
            <v>253178</v>
          </cell>
          <cell r="H38">
            <v>236561</v>
          </cell>
          <cell r="I38">
            <v>16617</v>
          </cell>
          <cell r="J38">
            <v>29251</v>
          </cell>
          <cell r="K38">
            <v>299894</v>
          </cell>
          <cell r="L38">
            <v>268506</v>
          </cell>
          <cell r="M38">
            <v>31388</v>
          </cell>
          <cell r="N38">
            <v>204178</v>
          </cell>
          <cell r="O38">
            <v>184503</v>
          </cell>
          <cell r="P38">
            <v>19675</v>
          </cell>
        </row>
        <row r="39">
          <cell r="C39" t="str">
            <v>はん用機械器具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</row>
        <row r="40">
          <cell r="C40" t="str">
            <v>生産用機械器具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</row>
        <row r="41">
          <cell r="C41" t="str">
            <v>業務用機械器具</v>
          </cell>
          <cell r="F41">
            <v>236530</v>
          </cell>
          <cell r="G41">
            <v>236530</v>
          </cell>
          <cell r="H41">
            <v>213710</v>
          </cell>
          <cell r="I41">
            <v>22820</v>
          </cell>
          <cell r="J41">
            <v>0</v>
          </cell>
          <cell r="K41">
            <v>305297</v>
          </cell>
          <cell r="L41">
            <v>305297</v>
          </cell>
          <cell r="M41">
            <v>0</v>
          </cell>
          <cell r="N41">
            <v>172213</v>
          </cell>
          <cell r="O41">
            <v>172213</v>
          </cell>
          <cell r="P41">
            <v>0</v>
          </cell>
        </row>
        <row r="42">
          <cell r="C42" t="str">
            <v>電子・デバイス</v>
          </cell>
          <cell r="F42">
            <v>225978</v>
          </cell>
          <cell r="G42">
            <v>225685</v>
          </cell>
          <cell r="H42">
            <v>201825</v>
          </cell>
          <cell r="I42">
            <v>23860</v>
          </cell>
          <cell r="J42">
            <v>293</v>
          </cell>
          <cell r="K42">
            <v>251350</v>
          </cell>
          <cell r="L42">
            <v>251266</v>
          </cell>
          <cell r="M42">
            <v>84</v>
          </cell>
          <cell r="N42">
            <v>177661</v>
          </cell>
          <cell r="O42">
            <v>176969</v>
          </cell>
          <cell r="P42">
            <v>692</v>
          </cell>
        </row>
        <row r="43">
          <cell r="C43" t="str">
            <v>電気機械器具</v>
          </cell>
          <cell r="F43">
            <v>239319</v>
          </cell>
          <cell r="G43">
            <v>239319</v>
          </cell>
          <cell r="H43">
            <v>231151</v>
          </cell>
          <cell r="I43">
            <v>8168</v>
          </cell>
          <cell r="J43">
            <v>0</v>
          </cell>
          <cell r="K43">
            <v>279379</v>
          </cell>
          <cell r="L43">
            <v>279379</v>
          </cell>
          <cell r="M43">
            <v>0</v>
          </cell>
          <cell r="N43">
            <v>156692</v>
          </cell>
          <cell r="O43">
            <v>156692</v>
          </cell>
          <cell r="P43">
            <v>0</v>
          </cell>
        </row>
        <row r="44">
          <cell r="C44" t="str">
            <v>情報通信機械器具</v>
          </cell>
          <cell r="F44">
            <v>214649</v>
          </cell>
          <cell r="G44">
            <v>213560</v>
          </cell>
          <cell r="H44">
            <v>193429</v>
          </cell>
          <cell r="I44">
            <v>20131</v>
          </cell>
          <cell r="J44">
            <v>1089</v>
          </cell>
          <cell r="K44">
            <v>263424</v>
          </cell>
          <cell r="L44">
            <v>262318</v>
          </cell>
          <cell r="M44">
            <v>1106</v>
          </cell>
          <cell r="N44">
            <v>163953</v>
          </cell>
          <cell r="O44">
            <v>162882</v>
          </cell>
          <cell r="P44">
            <v>1071</v>
          </cell>
        </row>
        <row r="45">
          <cell r="C45" t="str">
            <v>輸送用機械器具</v>
          </cell>
          <cell r="F45">
            <v>306347</v>
          </cell>
          <cell r="G45">
            <v>305983</v>
          </cell>
          <cell r="H45">
            <v>270011</v>
          </cell>
          <cell r="I45">
            <v>35972</v>
          </cell>
          <cell r="J45">
            <v>364</v>
          </cell>
          <cell r="K45">
            <v>318273</v>
          </cell>
          <cell r="L45">
            <v>318088</v>
          </cell>
          <cell r="M45">
            <v>185</v>
          </cell>
          <cell r="N45">
            <v>255545</v>
          </cell>
          <cell r="O45">
            <v>254418</v>
          </cell>
          <cell r="P45">
            <v>1127</v>
          </cell>
        </row>
        <row r="46">
          <cell r="C46" t="str">
            <v>その他の製造業</v>
          </cell>
          <cell r="F46">
            <v>301329</v>
          </cell>
          <cell r="G46">
            <v>301329</v>
          </cell>
          <cell r="H46">
            <v>290190</v>
          </cell>
          <cell r="I46">
            <v>11139</v>
          </cell>
          <cell r="J46">
            <v>0</v>
          </cell>
          <cell r="K46">
            <v>338402</v>
          </cell>
          <cell r="L46">
            <v>338402</v>
          </cell>
          <cell r="M46">
            <v>0</v>
          </cell>
          <cell r="N46">
            <v>169000</v>
          </cell>
          <cell r="O46">
            <v>169000</v>
          </cell>
          <cell r="P46">
            <v>0</v>
          </cell>
        </row>
        <row r="47">
          <cell r="C47" t="str">
            <v>Ｅ一括分１</v>
          </cell>
          <cell r="F47">
            <v>285607</v>
          </cell>
          <cell r="G47">
            <v>285607</v>
          </cell>
          <cell r="H47">
            <v>258948</v>
          </cell>
          <cell r="I47">
            <v>26659</v>
          </cell>
          <cell r="J47">
            <v>0</v>
          </cell>
          <cell r="K47">
            <v>303131</v>
          </cell>
          <cell r="L47">
            <v>303131</v>
          </cell>
          <cell r="M47">
            <v>0</v>
          </cell>
          <cell r="N47">
            <v>227968</v>
          </cell>
          <cell r="O47">
            <v>227968</v>
          </cell>
          <cell r="P47">
            <v>0</v>
          </cell>
        </row>
        <row r="48">
          <cell r="C48" t="str">
            <v>Ｅ一括分２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</row>
        <row r="49">
          <cell r="C49" t="str">
            <v>Ｅ一括分３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</row>
        <row r="50">
          <cell r="C50" t="str">
            <v>卸売業</v>
          </cell>
          <cell r="F50">
            <v>282132</v>
          </cell>
          <cell r="G50">
            <v>277542</v>
          </cell>
          <cell r="H50">
            <v>259548</v>
          </cell>
          <cell r="I50">
            <v>17994</v>
          </cell>
          <cell r="J50">
            <v>4590</v>
          </cell>
          <cell r="K50">
            <v>309425</v>
          </cell>
          <cell r="L50">
            <v>303079</v>
          </cell>
          <cell r="M50">
            <v>6346</v>
          </cell>
          <cell r="N50">
            <v>220653</v>
          </cell>
          <cell r="O50">
            <v>220018</v>
          </cell>
          <cell r="P50">
            <v>635</v>
          </cell>
        </row>
        <row r="51">
          <cell r="C51" t="str">
            <v>小売業</v>
          </cell>
          <cell r="F51">
            <v>148044</v>
          </cell>
          <cell r="G51">
            <v>140157</v>
          </cell>
          <cell r="H51">
            <v>132706</v>
          </cell>
          <cell r="I51">
            <v>7451</v>
          </cell>
          <cell r="J51">
            <v>7887</v>
          </cell>
          <cell r="K51">
            <v>206465</v>
          </cell>
          <cell r="L51">
            <v>191812</v>
          </cell>
          <cell r="M51">
            <v>14653</v>
          </cell>
          <cell r="N51">
            <v>120461</v>
          </cell>
          <cell r="O51">
            <v>115768</v>
          </cell>
          <cell r="P51">
            <v>4693</v>
          </cell>
        </row>
        <row r="52">
          <cell r="C52" t="str">
            <v>宿泊業</v>
          </cell>
          <cell r="F52">
            <v>164204</v>
          </cell>
          <cell r="G52">
            <v>163579</v>
          </cell>
          <cell r="H52">
            <v>155739</v>
          </cell>
          <cell r="I52">
            <v>7840</v>
          </cell>
          <cell r="J52">
            <v>625</v>
          </cell>
          <cell r="K52">
            <v>206917</v>
          </cell>
          <cell r="L52">
            <v>205389</v>
          </cell>
          <cell r="M52">
            <v>1528</v>
          </cell>
          <cell r="N52">
            <v>134637</v>
          </cell>
          <cell r="O52">
            <v>134637</v>
          </cell>
          <cell r="P52">
            <v>0</v>
          </cell>
        </row>
        <row r="53">
          <cell r="C53" t="str">
            <v>Ｍ一括分</v>
          </cell>
          <cell r="F53">
            <v>93786</v>
          </cell>
          <cell r="G53">
            <v>92761</v>
          </cell>
          <cell r="H53">
            <v>87347</v>
          </cell>
          <cell r="I53">
            <v>5414</v>
          </cell>
          <cell r="J53">
            <v>1025</v>
          </cell>
          <cell r="K53">
            <v>111802</v>
          </cell>
          <cell r="L53">
            <v>111249</v>
          </cell>
          <cell r="M53">
            <v>553</v>
          </cell>
          <cell r="N53">
            <v>85259</v>
          </cell>
          <cell r="O53">
            <v>84010</v>
          </cell>
          <cell r="P53">
            <v>1249</v>
          </cell>
        </row>
        <row r="54">
          <cell r="C54" t="str">
            <v>医療業</v>
          </cell>
          <cell r="F54">
            <v>272504</v>
          </cell>
          <cell r="G54">
            <v>272504</v>
          </cell>
          <cell r="H54">
            <v>254722</v>
          </cell>
          <cell r="I54">
            <v>17782</v>
          </cell>
          <cell r="J54">
            <v>0</v>
          </cell>
          <cell r="K54">
            <v>399256</v>
          </cell>
          <cell r="L54">
            <v>399256</v>
          </cell>
          <cell r="M54">
            <v>0</v>
          </cell>
          <cell r="N54">
            <v>230059</v>
          </cell>
          <cell r="O54">
            <v>230059</v>
          </cell>
          <cell r="P54">
            <v>0</v>
          </cell>
        </row>
        <row r="55">
          <cell r="C55" t="str">
            <v>Ｐ一括分</v>
          </cell>
          <cell r="F55">
            <v>202955</v>
          </cell>
          <cell r="G55">
            <v>202908</v>
          </cell>
          <cell r="H55">
            <v>196473</v>
          </cell>
          <cell r="I55">
            <v>6435</v>
          </cell>
          <cell r="J55">
            <v>47</v>
          </cell>
          <cell r="K55">
            <v>240855</v>
          </cell>
          <cell r="L55">
            <v>240821</v>
          </cell>
          <cell r="M55">
            <v>34</v>
          </cell>
          <cell r="N55">
            <v>189585</v>
          </cell>
          <cell r="O55">
            <v>189534</v>
          </cell>
          <cell r="P55">
            <v>51</v>
          </cell>
        </row>
        <row r="56">
          <cell r="C56" t="str">
            <v>職業紹介・派遣業</v>
          </cell>
          <cell r="F56">
            <v>175691</v>
          </cell>
          <cell r="G56">
            <v>174221</v>
          </cell>
          <cell r="H56">
            <v>159771</v>
          </cell>
          <cell r="I56">
            <v>14450</v>
          </cell>
          <cell r="J56">
            <v>1470</v>
          </cell>
          <cell r="K56">
            <v>200762</v>
          </cell>
          <cell r="L56">
            <v>198430</v>
          </cell>
          <cell r="M56">
            <v>2332</v>
          </cell>
          <cell r="N56">
            <v>155506</v>
          </cell>
          <cell r="O56">
            <v>154731</v>
          </cell>
          <cell r="P56">
            <v>775</v>
          </cell>
        </row>
        <row r="57">
          <cell r="C57" t="str">
            <v>その他の事業サービス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</row>
        <row r="58">
          <cell r="C58" t="str">
            <v>Ｒ一括分</v>
          </cell>
          <cell r="F58">
            <v>160057</v>
          </cell>
          <cell r="G58">
            <v>159830</v>
          </cell>
          <cell r="H58">
            <v>147750</v>
          </cell>
          <cell r="I58">
            <v>12080</v>
          </cell>
          <cell r="J58">
            <v>227</v>
          </cell>
          <cell r="K58">
            <v>190816</v>
          </cell>
          <cell r="L58">
            <v>190601</v>
          </cell>
          <cell r="M58">
            <v>215</v>
          </cell>
          <cell r="N58">
            <v>124961</v>
          </cell>
          <cell r="O58">
            <v>124720</v>
          </cell>
          <cell r="P58">
            <v>241</v>
          </cell>
        </row>
        <row r="59">
          <cell r="C59" t="str">
            <v>特掲産業１</v>
          </cell>
          <cell r="F59" t="str">
            <v>#149529</v>
          </cell>
          <cell r="G59" t="str">
            <v>#149529</v>
          </cell>
          <cell r="H59" t="str">
            <v>#143912</v>
          </cell>
          <cell r="I59" t="str">
            <v>#5617</v>
          </cell>
          <cell r="J59" t="str">
            <v>#0</v>
          </cell>
          <cell r="K59" t="str">
            <v>#158703</v>
          </cell>
          <cell r="L59" t="str">
            <v>#158703</v>
          </cell>
          <cell r="M59" t="str">
            <v>#0</v>
          </cell>
          <cell r="N59" t="str">
            <v>#128931</v>
          </cell>
          <cell r="O59" t="str">
            <v>#128931</v>
          </cell>
          <cell r="P59" t="str">
            <v>#0</v>
          </cell>
        </row>
        <row r="60">
          <cell r="C60" t="str">
            <v>特掲産業２</v>
          </cell>
          <cell r="F60" t="str">
            <v>#191857</v>
          </cell>
          <cell r="G60" t="str">
            <v>#191857</v>
          </cell>
          <cell r="H60" t="str">
            <v>#182857</v>
          </cell>
          <cell r="I60" t="str">
            <v>#9000</v>
          </cell>
          <cell r="J60" t="str">
            <v>#0</v>
          </cell>
          <cell r="K60" t="str">
            <v>#219018</v>
          </cell>
          <cell r="L60" t="str">
            <v>#219018</v>
          </cell>
          <cell r="M60" t="str">
            <v>#0</v>
          </cell>
          <cell r="N60" t="str">
            <v>#154098</v>
          </cell>
          <cell r="O60" t="str">
            <v>#154098</v>
          </cell>
          <cell r="P60" t="str">
            <v>#0</v>
          </cell>
        </row>
        <row r="61">
          <cell r="C61" t="str">
            <v>特掲産業３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</row>
        <row r="62">
          <cell r="C62" t="str">
            <v>特掲産業４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</row>
        <row r="63">
          <cell r="C63" t="str">
            <v>特掲産業５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</row>
        <row r="64">
          <cell r="C64" t="str">
            <v>特掲積上産業１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</row>
        <row r="65">
          <cell r="C65" t="str">
            <v>特掲積上産業２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</row>
        <row r="77">
          <cell r="C77" t="str">
            <v>調査産業計</v>
          </cell>
          <cell r="F77">
            <v>228225</v>
          </cell>
          <cell r="G77">
            <v>222308</v>
          </cell>
          <cell r="H77">
            <v>210122</v>
          </cell>
          <cell r="I77">
            <v>12186</v>
          </cell>
          <cell r="J77">
            <v>5917</v>
          </cell>
          <cell r="K77">
            <v>282980</v>
          </cell>
          <cell r="L77">
            <v>274063</v>
          </cell>
          <cell r="M77">
            <v>8917</v>
          </cell>
          <cell r="N77">
            <v>175863</v>
          </cell>
          <cell r="O77">
            <v>172814</v>
          </cell>
          <cell r="P77">
            <v>3049</v>
          </cell>
        </row>
        <row r="78">
          <cell r="C78" t="str">
            <v>鉱業，採石業，砂利採取業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</row>
        <row r="79">
          <cell r="C79" t="str">
            <v>建設業</v>
          </cell>
          <cell r="F79">
            <v>279473</v>
          </cell>
          <cell r="G79">
            <v>262109</v>
          </cell>
          <cell r="H79">
            <v>256704</v>
          </cell>
          <cell r="I79">
            <v>5405</v>
          </cell>
          <cell r="J79">
            <v>17364</v>
          </cell>
          <cell r="K79">
            <v>294073</v>
          </cell>
          <cell r="L79">
            <v>273414</v>
          </cell>
          <cell r="M79">
            <v>20659</v>
          </cell>
          <cell r="N79">
            <v>203319</v>
          </cell>
          <cell r="O79">
            <v>203138</v>
          </cell>
          <cell r="P79">
            <v>181</v>
          </cell>
        </row>
        <row r="80">
          <cell r="C80" t="str">
            <v>製造業</v>
          </cell>
          <cell r="F80">
            <v>242654</v>
          </cell>
          <cell r="G80">
            <v>239055</v>
          </cell>
          <cell r="H80">
            <v>215575</v>
          </cell>
          <cell r="I80">
            <v>23480</v>
          </cell>
          <cell r="J80">
            <v>3599</v>
          </cell>
          <cell r="K80">
            <v>300796</v>
          </cell>
          <cell r="L80">
            <v>296003</v>
          </cell>
          <cell r="M80">
            <v>4793</v>
          </cell>
          <cell r="N80">
            <v>160620</v>
          </cell>
          <cell r="O80">
            <v>158705</v>
          </cell>
          <cell r="P80">
            <v>1915</v>
          </cell>
        </row>
        <row r="81">
          <cell r="C81" t="str">
            <v>電気・ガス・熱供給・水道業</v>
          </cell>
          <cell r="F81">
            <v>441335</v>
          </cell>
          <cell r="G81">
            <v>441136</v>
          </cell>
          <cell r="H81">
            <v>374062</v>
          </cell>
          <cell r="I81">
            <v>67074</v>
          </cell>
          <cell r="J81">
            <v>199</v>
          </cell>
          <cell r="K81">
            <v>467268</v>
          </cell>
          <cell r="L81">
            <v>467049</v>
          </cell>
          <cell r="M81">
            <v>219</v>
          </cell>
          <cell r="N81">
            <v>258021</v>
          </cell>
          <cell r="O81">
            <v>257965</v>
          </cell>
          <cell r="P81">
            <v>56</v>
          </cell>
        </row>
        <row r="82">
          <cell r="C82" t="str">
            <v>情報通信業</v>
          </cell>
          <cell r="F82">
            <v>359264</v>
          </cell>
          <cell r="G82">
            <v>345171</v>
          </cell>
          <cell r="H82">
            <v>313505</v>
          </cell>
          <cell r="I82">
            <v>31666</v>
          </cell>
          <cell r="J82">
            <v>14093</v>
          </cell>
          <cell r="K82">
            <v>398276</v>
          </cell>
          <cell r="L82">
            <v>383901</v>
          </cell>
          <cell r="M82">
            <v>14375</v>
          </cell>
          <cell r="N82">
            <v>271329</v>
          </cell>
          <cell r="O82">
            <v>257872</v>
          </cell>
          <cell r="P82">
            <v>13457</v>
          </cell>
        </row>
        <row r="83">
          <cell r="C83" t="str">
            <v>運輸業，郵便業</v>
          </cell>
          <cell r="F83">
            <v>271108</v>
          </cell>
          <cell r="G83">
            <v>234968</v>
          </cell>
          <cell r="H83">
            <v>209338</v>
          </cell>
          <cell r="I83">
            <v>25630</v>
          </cell>
          <cell r="J83">
            <v>36140</v>
          </cell>
          <cell r="K83">
            <v>285589</v>
          </cell>
          <cell r="L83">
            <v>245726</v>
          </cell>
          <cell r="M83">
            <v>39863</v>
          </cell>
          <cell r="N83">
            <v>203110</v>
          </cell>
          <cell r="O83">
            <v>184451</v>
          </cell>
          <cell r="P83">
            <v>18659</v>
          </cell>
        </row>
        <row r="84">
          <cell r="C84" t="str">
            <v>卸売業，小売業</v>
          </cell>
          <cell r="F84">
            <v>196042</v>
          </cell>
          <cell r="G84">
            <v>193155</v>
          </cell>
          <cell r="H84">
            <v>182735</v>
          </cell>
          <cell r="I84">
            <v>10420</v>
          </cell>
          <cell r="J84">
            <v>2887</v>
          </cell>
          <cell r="K84">
            <v>247259</v>
          </cell>
          <cell r="L84">
            <v>243647</v>
          </cell>
          <cell r="M84">
            <v>3612</v>
          </cell>
          <cell r="N84">
            <v>137769</v>
          </cell>
          <cell r="O84">
            <v>135707</v>
          </cell>
          <cell r="P84">
            <v>2062</v>
          </cell>
        </row>
        <row r="85">
          <cell r="C85" t="str">
            <v>金融業，保険業</v>
          </cell>
          <cell r="F85">
            <v>338563</v>
          </cell>
          <cell r="G85">
            <v>334292</v>
          </cell>
          <cell r="H85">
            <v>322630</v>
          </cell>
          <cell r="I85">
            <v>11662</v>
          </cell>
          <cell r="J85">
            <v>4271</v>
          </cell>
          <cell r="K85">
            <v>419239</v>
          </cell>
          <cell r="L85">
            <v>414711</v>
          </cell>
          <cell r="M85">
            <v>4528</v>
          </cell>
          <cell r="N85">
            <v>216253</v>
          </cell>
          <cell r="O85">
            <v>212371</v>
          </cell>
          <cell r="P85">
            <v>3882</v>
          </cell>
        </row>
        <row r="86">
          <cell r="C86" t="str">
            <v>不動産業，物品賃貸業</v>
          </cell>
          <cell r="F86">
            <v>197209</v>
          </cell>
          <cell r="G86">
            <v>181044</v>
          </cell>
          <cell r="H86">
            <v>176745</v>
          </cell>
          <cell r="I86">
            <v>4299</v>
          </cell>
          <cell r="J86">
            <v>16165</v>
          </cell>
          <cell r="K86">
            <v>297599</v>
          </cell>
          <cell r="L86">
            <v>261280</v>
          </cell>
          <cell r="M86">
            <v>36319</v>
          </cell>
          <cell r="N86">
            <v>130598</v>
          </cell>
          <cell r="O86">
            <v>127806</v>
          </cell>
          <cell r="P86">
            <v>2792</v>
          </cell>
        </row>
        <row r="87">
          <cell r="C87" t="str">
            <v>学術研究，専門・技術サービス業</v>
          </cell>
          <cell r="F87">
            <v>296849</v>
          </cell>
          <cell r="G87">
            <v>295677</v>
          </cell>
          <cell r="H87">
            <v>282102</v>
          </cell>
          <cell r="I87">
            <v>13575</v>
          </cell>
          <cell r="J87">
            <v>1172</v>
          </cell>
          <cell r="K87">
            <v>332383</v>
          </cell>
          <cell r="L87">
            <v>331155</v>
          </cell>
          <cell r="M87">
            <v>1228</v>
          </cell>
          <cell r="N87">
            <v>229062</v>
          </cell>
          <cell r="O87">
            <v>227996</v>
          </cell>
          <cell r="P87">
            <v>1066</v>
          </cell>
        </row>
        <row r="88">
          <cell r="C88" t="str">
            <v>宿泊業，飲食サービス業</v>
          </cell>
          <cell r="F88">
            <v>108137</v>
          </cell>
          <cell r="G88">
            <v>107071</v>
          </cell>
          <cell r="H88">
            <v>102536</v>
          </cell>
          <cell r="I88">
            <v>4535</v>
          </cell>
          <cell r="J88">
            <v>1066</v>
          </cell>
          <cell r="K88">
            <v>146959</v>
          </cell>
          <cell r="L88">
            <v>144596</v>
          </cell>
          <cell r="M88">
            <v>2363</v>
          </cell>
          <cell r="N88">
            <v>87939</v>
          </cell>
          <cell r="O88">
            <v>87548</v>
          </cell>
          <cell r="P88">
            <v>391</v>
          </cell>
        </row>
        <row r="89">
          <cell r="C89" t="str">
            <v>生活関連サービス業，娯楽業</v>
          </cell>
          <cell r="F89">
            <v>176955</v>
          </cell>
          <cell r="G89">
            <v>171481</v>
          </cell>
          <cell r="H89">
            <v>165665</v>
          </cell>
          <cell r="I89">
            <v>5816</v>
          </cell>
          <cell r="J89">
            <v>5474</v>
          </cell>
          <cell r="K89">
            <v>202851</v>
          </cell>
          <cell r="L89">
            <v>197363</v>
          </cell>
          <cell r="M89">
            <v>5488</v>
          </cell>
          <cell r="N89">
            <v>147686</v>
          </cell>
          <cell r="O89">
            <v>142227</v>
          </cell>
          <cell r="P89">
            <v>5459</v>
          </cell>
        </row>
        <row r="90">
          <cell r="C90" t="str">
            <v>教育，学習支援業</v>
          </cell>
          <cell r="F90">
            <v>288850</v>
          </cell>
          <cell r="G90">
            <v>288301</v>
          </cell>
          <cell r="H90">
            <v>282957</v>
          </cell>
          <cell r="I90">
            <v>5344</v>
          </cell>
          <cell r="J90">
            <v>549</v>
          </cell>
          <cell r="K90">
            <v>332048</v>
          </cell>
          <cell r="L90">
            <v>330897</v>
          </cell>
          <cell r="M90">
            <v>1151</v>
          </cell>
          <cell r="N90">
            <v>250367</v>
          </cell>
          <cell r="O90">
            <v>250353</v>
          </cell>
          <cell r="P90">
            <v>14</v>
          </cell>
        </row>
        <row r="91">
          <cell r="C91" t="str">
            <v>医療，福祉</v>
          </cell>
          <cell r="F91">
            <v>226281</v>
          </cell>
          <cell r="G91">
            <v>221850</v>
          </cell>
          <cell r="H91">
            <v>212727</v>
          </cell>
          <cell r="I91">
            <v>9123</v>
          </cell>
          <cell r="J91">
            <v>4431</v>
          </cell>
          <cell r="K91">
            <v>308224</v>
          </cell>
          <cell r="L91">
            <v>304858</v>
          </cell>
          <cell r="M91">
            <v>3366</v>
          </cell>
          <cell r="N91">
            <v>201915</v>
          </cell>
          <cell r="O91">
            <v>197167</v>
          </cell>
          <cell r="P91">
            <v>4748</v>
          </cell>
        </row>
        <row r="92">
          <cell r="C92" t="str">
            <v>複合サービス事業</v>
          </cell>
          <cell r="F92">
            <v>259502</v>
          </cell>
          <cell r="G92">
            <v>254939</v>
          </cell>
          <cell r="H92">
            <v>251566</v>
          </cell>
          <cell r="I92">
            <v>3373</v>
          </cell>
          <cell r="J92">
            <v>4563</v>
          </cell>
          <cell r="K92">
            <v>289207</v>
          </cell>
          <cell r="L92">
            <v>283095</v>
          </cell>
          <cell r="M92">
            <v>6112</v>
          </cell>
          <cell r="N92">
            <v>210432</v>
          </cell>
          <cell r="O92">
            <v>208428</v>
          </cell>
          <cell r="P92">
            <v>2004</v>
          </cell>
        </row>
        <row r="93">
          <cell r="C93" t="str">
            <v>サービス業（他に分類されないもの）</v>
          </cell>
          <cell r="F93">
            <v>184473</v>
          </cell>
          <cell r="G93">
            <v>181039</v>
          </cell>
          <cell r="H93">
            <v>169515</v>
          </cell>
          <cell r="I93">
            <v>11524</v>
          </cell>
          <cell r="J93">
            <v>3434</v>
          </cell>
          <cell r="K93">
            <v>217452</v>
          </cell>
          <cell r="L93">
            <v>211257</v>
          </cell>
          <cell r="M93">
            <v>6195</v>
          </cell>
          <cell r="N93">
            <v>152165</v>
          </cell>
          <cell r="O93">
            <v>151436</v>
          </cell>
          <cell r="P93">
            <v>729</v>
          </cell>
        </row>
        <row r="94">
          <cell r="C94" t="str">
            <v>食料品・たばこ</v>
          </cell>
          <cell r="F94">
            <v>195629</v>
          </cell>
          <cell r="G94">
            <v>188907</v>
          </cell>
          <cell r="H94">
            <v>174918</v>
          </cell>
          <cell r="I94">
            <v>13989</v>
          </cell>
          <cell r="J94">
            <v>6722</v>
          </cell>
          <cell r="K94">
            <v>267203</v>
          </cell>
          <cell r="L94">
            <v>255215</v>
          </cell>
          <cell r="M94">
            <v>11988</v>
          </cell>
          <cell r="N94">
            <v>146345</v>
          </cell>
          <cell r="O94">
            <v>143248</v>
          </cell>
          <cell r="P94">
            <v>3097</v>
          </cell>
        </row>
        <row r="95">
          <cell r="C95" t="str">
            <v>繊維工業</v>
          </cell>
          <cell r="F95">
            <v>213787</v>
          </cell>
          <cell r="G95">
            <v>213714</v>
          </cell>
          <cell r="H95">
            <v>191425</v>
          </cell>
          <cell r="I95">
            <v>22289</v>
          </cell>
          <cell r="J95">
            <v>73</v>
          </cell>
          <cell r="K95">
            <v>319094</v>
          </cell>
          <cell r="L95">
            <v>318895</v>
          </cell>
          <cell r="M95">
            <v>199</v>
          </cell>
          <cell r="N95">
            <v>152692</v>
          </cell>
          <cell r="O95">
            <v>152692</v>
          </cell>
          <cell r="P95">
            <v>0</v>
          </cell>
        </row>
        <row r="96">
          <cell r="C96" t="str">
            <v>木材・木製品</v>
          </cell>
          <cell r="F96">
            <v>226921</v>
          </cell>
          <cell r="G96">
            <v>226377</v>
          </cell>
          <cell r="H96">
            <v>215024</v>
          </cell>
          <cell r="I96">
            <v>11353</v>
          </cell>
          <cell r="J96">
            <v>544</v>
          </cell>
          <cell r="K96">
            <v>247614</v>
          </cell>
          <cell r="L96">
            <v>246885</v>
          </cell>
          <cell r="M96">
            <v>729</v>
          </cell>
          <cell r="N96">
            <v>184837</v>
          </cell>
          <cell r="O96">
            <v>184669</v>
          </cell>
          <cell r="P96">
            <v>168</v>
          </cell>
        </row>
        <row r="97">
          <cell r="C97" t="str">
            <v>家具・装備品</v>
          </cell>
          <cell r="F97" t="str">
            <v>#206083</v>
          </cell>
          <cell r="G97" t="str">
            <v>#206083</v>
          </cell>
          <cell r="H97" t="str">
            <v>#206083</v>
          </cell>
          <cell r="I97" t="str">
            <v>#0</v>
          </cell>
          <cell r="J97" t="str">
            <v>#0</v>
          </cell>
          <cell r="K97" t="str">
            <v>#229222</v>
          </cell>
          <cell r="L97" t="str">
            <v>#229222</v>
          </cell>
          <cell r="M97" t="str">
            <v>#0</v>
          </cell>
          <cell r="N97" t="str">
            <v>#151465</v>
          </cell>
          <cell r="O97" t="str">
            <v>#151465</v>
          </cell>
          <cell r="P97" t="str">
            <v>#0</v>
          </cell>
        </row>
        <row r="98">
          <cell r="C98" t="str">
            <v>パルプ・紙</v>
          </cell>
          <cell r="F98">
            <v>278853</v>
          </cell>
          <cell r="G98">
            <v>277001</v>
          </cell>
          <cell r="H98">
            <v>255886</v>
          </cell>
          <cell r="I98">
            <v>21115</v>
          </cell>
          <cell r="J98">
            <v>1852</v>
          </cell>
          <cell r="K98">
            <v>306600</v>
          </cell>
          <cell r="L98">
            <v>304459</v>
          </cell>
          <cell r="M98">
            <v>2141</v>
          </cell>
          <cell r="N98">
            <v>186124</v>
          </cell>
          <cell r="O98">
            <v>185238</v>
          </cell>
          <cell r="P98">
            <v>886</v>
          </cell>
        </row>
        <row r="99">
          <cell r="C99" t="str">
            <v>印刷・同関連業</v>
          </cell>
          <cell r="F99">
            <v>275235</v>
          </cell>
          <cell r="G99">
            <v>260967</v>
          </cell>
          <cell r="H99">
            <v>236974</v>
          </cell>
          <cell r="I99">
            <v>23993</v>
          </cell>
          <cell r="J99">
            <v>14268</v>
          </cell>
          <cell r="K99">
            <v>316061</v>
          </cell>
          <cell r="L99">
            <v>296422</v>
          </cell>
          <cell r="M99">
            <v>19639</v>
          </cell>
          <cell r="N99">
            <v>166778</v>
          </cell>
          <cell r="O99">
            <v>166778</v>
          </cell>
          <cell r="P99">
            <v>0</v>
          </cell>
        </row>
        <row r="100">
          <cell r="C100" t="str">
            <v>化学、石油・石炭</v>
          </cell>
          <cell r="F100">
            <v>379665</v>
          </cell>
          <cell r="G100">
            <v>379665</v>
          </cell>
          <cell r="H100">
            <v>332016</v>
          </cell>
          <cell r="I100">
            <v>47649</v>
          </cell>
          <cell r="J100">
            <v>0</v>
          </cell>
          <cell r="K100">
            <v>390269</v>
          </cell>
          <cell r="L100">
            <v>390269</v>
          </cell>
          <cell r="M100">
            <v>0</v>
          </cell>
          <cell r="N100">
            <v>242699</v>
          </cell>
          <cell r="O100">
            <v>242699</v>
          </cell>
          <cell r="P100">
            <v>0</v>
          </cell>
        </row>
        <row r="101">
          <cell r="C101" t="str">
            <v>プラスチック製品</v>
          </cell>
          <cell r="F101">
            <v>229912</v>
          </cell>
          <cell r="G101">
            <v>229912</v>
          </cell>
          <cell r="H101">
            <v>205955</v>
          </cell>
          <cell r="I101">
            <v>23957</v>
          </cell>
          <cell r="J101">
            <v>0</v>
          </cell>
          <cell r="K101">
            <v>268861</v>
          </cell>
          <cell r="L101">
            <v>268861</v>
          </cell>
          <cell r="M101">
            <v>0</v>
          </cell>
          <cell r="N101">
            <v>128289</v>
          </cell>
          <cell r="O101">
            <v>128289</v>
          </cell>
          <cell r="P101">
            <v>0</v>
          </cell>
        </row>
        <row r="102">
          <cell r="C102" t="str">
            <v>ゴム製品</v>
          </cell>
          <cell r="F102">
            <v>325591</v>
          </cell>
          <cell r="G102">
            <v>325591</v>
          </cell>
          <cell r="H102">
            <v>261050</v>
          </cell>
          <cell r="I102">
            <v>64541</v>
          </cell>
          <cell r="J102">
            <v>0</v>
          </cell>
          <cell r="K102">
            <v>344960</v>
          </cell>
          <cell r="L102">
            <v>344960</v>
          </cell>
          <cell r="M102">
            <v>0</v>
          </cell>
          <cell r="N102">
            <v>195787</v>
          </cell>
          <cell r="O102">
            <v>195787</v>
          </cell>
          <cell r="P102">
            <v>0</v>
          </cell>
        </row>
        <row r="103">
          <cell r="C103" t="str">
            <v>窯業・土石製品</v>
          </cell>
          <cell r="F103">
            <v>282546</v>
          </cell>
          <cell r="G103">
            <v>280141</v>
          </cell>
          <cell r="H103">
            <v>263172</v>
          </cell>
          <cell r="I103">
            <v>16969</v>
          </cell>
          <cell r="J103">
            <v>2405</v>
          </cell>
          <cell r="K103">
            <v>302321</v>
          </cell>
          <cell r="L103">
            <v>299185</v>
          </cell>
          <cell r="M103">
            <v>3136</v>
          </cell>
          <cell r="N103">
            <v>217529</v>
          </cell>
          <cell r="O103">
            <v>217529</v>
          </cell>
          <cell r="P103">
            <v>0</v>
          </cell>
        </row>
        <row r="104">
          <cell r="C104" t="str">
            <v>鉄鋼業</v>
          </cell>
          <cell r="F104">
            <v>300133</v>
          </cell>
          <cell r="G104">
            <v>300133</v>
          </cell>
          <cell r="H104">
            <v>250068</v>
          </cell>
          <cell r="I104">
            <v>50065</v>
          </cell>
          <cell r="J104">
            <v>0</v>
          </cell>
          <cell r="K104">
            <v>325204</v>
          </cell>
          <cell r="L104">
            <v>325204</v>
          </cell>
          <cell r="M104">
            <v>0</v>
          </cell>
          <cell r="N104">
            <v>193984</v>
          </cell>
          <cell r="O104">
            <v>193984</v>
          </cell>
          <cell r="P104">
            <v>0</v>
          </cell>
        </row>
        <row r="105">
          <cell r="C105" t="str">
            <v>非鉄金属製造業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</row>
        <row r="106">
          <cell r="C106" t="str">
            <v>金属製品製造業</v>
          </cell>
          <cell r="F106">
            <v>257424</v>
          </cell>
          <cell r="G106">
            <v>240312</v>
          </cell>
          <cell r="H106">
            <v>230591</v>
          </cell>
          <cell r="I106">
            <v>9721</v>
          </cell>
          <cell r="J106">
            <v>17112</v>
          </cell>
          <cell r="K106">
            <v>301179</v>
          </cell>
          <cell r="L106">
            <v>278476</v>
          </cell>
          <cell r="M106">
            <v>22703</v>
          </cell>
          <cell r="N106">
            <v>172026</v>
          </cell>
          <cell r="O106">
            <v>165827</v>
          </cell>
          <cell r="P106">
            <v>6199</v>
          </cell>
        </row>
        <row r="107">
          <cell r="C107" t="str">
            <v>はん用機械器具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</row>
        <row r="108">
          <cell r="C108" t="str">
            <v>生産用機械器具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</row>
        <row r="109">
          <cell r="C109" t="str">
            <v>業務用機械器具</v>
          </cell>
          <cell r="F109">
            <v>236530</v>
          </cell>
          <cell r="G109">
            <v>236530</v>
          </cell>
          <cell r="H109">
            <v>213710</v>
          </cell>
          <cell r="I109">
            <v>22820</v>
          </cell>
          <cell r="J109">
            <v>0</v>
          </cell>
          <cell r="K109">
            <v>305297</v>
          </cell>
          <cell r="L109">
            <v>305297</v>
          </cell>
          <cell r="M109">
            <v>0</v>
          </cell>
          <cell r="N109">
            <v>172213</v>
          </cell>
          <cell r="O109">
            <v>172213</v>
          </cell>
          <cell r="P109">
            <v>0</v>
          </cell>
        </row>
        <row r="110">
          <cell r="C110" t="str">
            <v>電子・デバイス</v>
          </cell>
          <cell r="F110">
            <v>225978</v>
          </cell>
          <cell r="G110">
            <v>225685</v>
          </cell>
          <cell r="H110">
            <v>201825</v>
          </cell>
          <cell r="I110">
            <v>23860</v>
          </cell>
          <cell r="J110">
            <v>293</v>
          </cell>
          <cell r="K110">
            <v>251350</v>
          </cell>
          <cell r="L110">
            <v>251266</v>
          </cell>
          <cell r="M110">
            <v>84</v>
          </cell>
          <cell r="N110">
            <v>177661</v>
          </cell>
          <cell r="O110">
            <v>176969</v>
          </cell>
          <cell r="P110">
            <v>692</v>
          </cell>
        </row>
        <row r="111">
          <cell r="C111" t="str">
            <v>電気機械器具</v>
          </cell>
          <cell r="F111">
            <v>239319</v>
          </cell>
          <cell r="G111">
            <v>239319</v>
          </cell>
          <cell r="H111">
            <v>231151</v>
          </cell>
          <cell r="I111">
            <v>8168</v>
          </cell>
          <cell r="J111">
            <v>0</v>
          </cell>
          <cell r="K111">
            <v>279379</v>
          </cell>
          <cell r="L111">
            <v>279379</v>
          </cell>
          <cell r="M111">
            <v>0</v>
          </cell>
          <cell r="N111">
            <v>156692</v>
          </cell>
          <cell r="O111">
            <v>156692</v>
          </cell>
          <cell r="P111">
            <v>0</v>
          </cell>
        </row>
        <row r="112">
          <cell r="C112" t="str">
            <v>情報通信機械器具</v>
          </cell>
          <cell r="F112">
            <v>214649</v>
          </cell>
          <cell r="G112">
            <v>213560</v>
          </cell>
          <cell r="H112">
            <v>193429</v>
          </cell>
          <cell r="I112">
            <v>20131</v>
          </cell>
          <cell r="J112">
            <v>1089</v>
          </cell>
          <cell r="K112">
            <v>263424</v>
          </cell>
          <cell r="L112">
            <v>262318</v>
          </cell>
          <cell r="M112">
            <v>1106</v>
          </cell>
          <cell r="N112">
            <v>163953</v>
          </cell>
          <cell r="O112">
            <v>162882</v>
          </cell>
          <cell r="P112">
            <v>1071</v>
          </cell>
        </row>
        <row r="113">
          <cell r="C113" t="str">
            <v>輸送用機械器具</v>
          </cell>
          <cell r="F113">
            <v>306347</v>
          </cell>
          <cell r="G113">
            <v>305983</v>
          </cell>
          <cell r="H113">
            <v>270011</v>
          </cell>
          <cell r="I113">
            <v>35972</v>
          </cell>
          <cell r="J113">
            <v>364</v>
          </cell>
          <cell r="K113">
            <v>318273</v>
          </cell>
          <cell r="L113">
            <v>318088</v>
          </cell>
          <cell r="M113">
            <v>185</v>
          </cell>
          <cell r="N113">
            <v>255545</v>
          </cell>
          <cell r="O113">
            <v>254418</v>
          </cell>
          <cell r="P113">
            <v>1127</v>
          </cell>
        </row>
        <row r="114">
          <cell r="C114" t="str">
            <v>その他の製造業</v>
          </cell>
          <cell r="F114">
            <v>301329</v>
          </cell>
          <cell r="G114">
            <v>301329</v>
          </cell>
          <cell r="H114">
            <v>290190</v>
          </cell>
          <cell r="I114">
            <v>11139</v>
          </cell>
          <cell r="J114">
            <v>0</v>
          </cell>
          <cell r="K114">
            <v>338402</v>
          </cell>
          <cell r="L114">
            <v>338402</v>
          </cell>
          <cell r="M114">
            <v>0</v>
          </cell>
          <cell r="N114">
            <v>169000</v>
          </cell>
          <cell r="O114">
            <v>169000</v>
          </cell>
          <cell r="P114">
            <v>0</v>
          </cell>
        </row>
        <row r="115">
          <cell r="C115" t="str">
            <v>Ｅ一括分１</v>
          </cell>
          <cell r="F115">
            <v>331788</v>
          </cell>
          <cell r="G115">
            <v>331788</v>
          </cell>
          <cell r="H115">
            <v>272542</v>
          </cell>
          <cell r="I115">
            <v>59246</v>
          </cell>
          <cell r="J115">
            <v>0</v>
          </cell>
          <cell r="K115">
            <v>366195</v>
          </cell>
          <cell r="L115">
            <v>366195</v>
          </cell>
          <cell r="M115">
            <v>0</v>
          </cell>
          <cell r="N115">
            <v>212594</v>
          </cell>
          <cell r="O115">
            <v>212594</v>
          </cell>
          <cell r="P115">
            <v>0</v>
          </cell>
        </row>
        <row r="116">
          <cell r="C116" t="str">
            <v>Ｅ一括分２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</row>
        <row r="117">
          <cell r="C117" t="str">
            <v>Ｅ一括分３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</row>
        <row r="118">
          <cell r="C118" t="str">
            <v>卸売業</v>
          </cell>
          <cell r="F118">
            <v>285515</v>
          </cell>
          <cell r="G118">
            <v>283358</v>
          </cell>
          <cell r="H118">
            <v>268336</v>
          </cell>
          <cell r="I118">
            <v>15022</v>
          </cell>
          <cell r="J118">
            <v>2157</v>
          </cell>
          <cell r="K118">
            <v>306556</v>
          </cell>
          <cell r="L118">
            <v>304251</v>
          </cell>
          <cell r="M118">
            <v>2305</v>
          </cell>
          <cell r="N118">
            <v>203586</v>
          </cell>
          <cell r="O118">
            <v>202002</v>
          </cell>
          <cell r="P118">
            <v>1584</v>
          </cell>
        </row>
        <row r="119">
          <cell r="C119" t="str">
            <v>小売業</v>
          </cell>
          <cell r="F119">
            <v>167073</v>
          </cell>
          <cell r="G119">
            <v>163950</v>
          </cell>
          <cell r="H119">
            <v>155020</v>
          </cell>
          <cell r="I119">
            <v>8930</v>
          </cell>
          <cell r="J119">
            <v>3123</v>
          </cell>
          <cell r="K119">
            <v>213080</v>
          </cell>
          <cell r="L119">
            <v>208715</v>
          </cell>
          <cell r="M119">
            <v>4365</v>
          </cell>
          <cell r="N119">
            <v>129896</v>
          </cell>
          <cell r="O119">
            <v>127777</v>
          </cell>
          <cell r="P119">
            <v>2119</v>
          </cell>
        </row>
        <row r="120">
          <cell r="C120" t="str">
            <v>宿泊業</v>
          </cell>
          <cell r="F120">
            <v>154635</v>
          </cell>
          <cell r="G120">
            <v>154193</v>
          </cell>
          <cell r="H120">
            <v>148091</v>
          </cell>
          <cell r="I120">
            <v>6102</v>
          </cell>
          <cell r="J120">
            <v>442</v>
          </cell>
          <cell r="K120">
            <v>219460</v>
          </cell>
          <cell r="L120">
            <v>218060</v>
          </cell>
          <cell r="M120">
            <v>1400</v>
          </cell>
          <cell r="N120">
            <v>124719</v>
          </cell>
          <cell r="O120">
            <v>124719</v>
          </cell>
          <cell r="P120">
            <v>0</v>
          </cell>
        </row>
        <row r="121">
          <cell r="C121" t="str">
            <v>Ｍ一括分</v>
          </cell>
          <cell r="F121">
            <v>99853</v>
          </cell>
          <cell r="G121">
            <v>98676</v>
          </cell>
          <cell r="H121">
            <v>94420</v>
          </cell>
          <cell r="I121">
            <v>4256</v>
          </cell>
          <cell r="J121">
            <v>1177</v>
          </cell>
          <cell r="K121">
            <v>135203</v>
          </cell>
          <cell r="L121">
            <v>132684</v>
          </cell>
          <cell r="M121">
            <v>2519</v>
          </cell>
          <cell r="N121">
            <v>81074</v>
          </cell>
          <cell r="O121">
            <v>80610</v>
          </cell>
          <cell r="P121">
            <v>464</v>
          </cell>
        </row>
        <row r="122">
          <cell r="C122" t="str">
            <v>医療業</v>
          </cell>
          <cell r="F122">
            <v>249908</v>
          </cell>
          <cell r="G122">
            <v>249895</v>
          </cell>
          <cell r="H122">
            <v>235654</v>
          </cell>
          <cell r="I122">
            <v>14241</v>
          </cell>
          <cell r="J122">
            <v>13</v>
          </cell>
          <cell r="K122">
            <v>399507</v>
          </cell>
          <cell r="L122">
            <v>399507</v>
          </cell>
          <cell r="M122">
            <v>0</v>
          </cell>
          <cell r="N122">
            <v>210302</v>
          </cell>
          <cell r="O122">
            <v>210286</v>
          </cell>
          <cell r="P122">
            <v>16</v>
          </cell>
        </row>
        <row r="123">
          <cell r="C123" t="str">
            <v>Ｐ一括分</v>
          </cell>
          <cell r="F123">
            <v>205788</v>
          </cell>
          <cell r="G123">
            <v>197525</v>
          </cell>
          <cell r="H123">
            <v>192842</v>
          </cell>
          <cell r="I123">
            <v>4683</v>
          </cell>
          <cell r="J123">
            <v>8263</v>
          </cell>
          <cell r="K123">
            <v>240973</v>
          </cell>
          <cell r="L123">
            <v>235128</v>
          </cell>
          <cell r="M123">
            <v>5845</v>
          </cell>
          <cell r="N123">
            <v>194281</v>
          </cell>
          <cell r="O123">
            <v>185228</v>
          </cell>
          <cell r="P123">
            <v>9053</v>
          </cell>
        </row>
        <row r="124">
          <cell r="C124" t="str">
            <v>職業紹介・派遣業</v>
          </cell>
          <cell r="F124">
            <v>182143</v>
          </cell>
          <cell r="G124">
            <v>180818</v>
          </cell>
          <cell r="H124">
            <v>165805</v>
          </cell>
          <cell r="I124">
            <v>15013</v>
          </cell>
          <cell r="J124">
            <v>1325</v>
          </cell>
          <cell r="K124">
            <v>198683</v>
          </cell>
          <cell r="L124">
            <v>196638</v>
          </cell>
          <cell r="M124">
            <v>2045</v>
          </cell>
          <cell r="N124">
            <v>168138</v>
          </cell>
          <cell r="O124">
            <v>167423</v>
          </cell>
          <cell r="P124">
            <v>715</v>
          </cell>
        </row>
        <row r="125">
          <cell r="C125" t="str">
            <v>その他の事業サービス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</row>
        <row r="126">
          <cell r="C126" t="str">
            <v>Ｒ一括分</v>
          </cell>
          <cell r="F126">
            <v>184916</v>
          </cell>
          <cell r="G126">
            <v>181081</v>
          </cell>
          <cell r="H126">
            <v>170221</v>
          </cell>
          <cell r="I126">
            <v>10860</v>
          </cell>
          <cell r="J126">
            <v>3835</v>
          </cell>
          <cell r="K126">
            <v>220714</v>
          </cell>
          <cell r="L126">
            <v>213798</v>
          </cell>
          <cell r="M126">
            <v>6916</v>
          </cell>
          <cell r="N126">
            <v>148864</v>
          </cell>
          <cell r="O126">
            <v>148132</v>
          </cell>
          <cell r="P126">
            <v>732</v>
          </cell>
        </row>
        <row r="127">
          <cell r="C127" t="str">
            <v>特掲産業１</v>
          </cell>
          <cell r="F127">
            <v>142258</v>
          </cell>
          <cell r="G127">
            <v>142258</v>
          </cell>
          <cell r="H127">
            <v>132285</v>
          </cell>
          <cell r="I127">
            <v>9973</v>
          </cell>
          <cell r="J127">
            <v>0</v>
          </cell>
          <cell r="K127">
            <v>181030</v>
          </cell>
          <cell r="L127">
            <v>181030</v>
          </cell>
          <cell r="M127">
            <v>0</v>
          </cell>
          <cell r="N127">
            <v>111512</v>
          </cell>
          <cell r="O127">
            <v>111512</v>
          </cell>
          <cell r="P127">
            <v>0</v>
          </cell>
        </row>
        <row r="128">
          <cell r="C128" t="str">
            <v>特掲産業２</v>
          </cell>
          <cell r="F128">
            <v>275137</v>
          </cell>
          <cell r="G128">
            <v>275137</v>
          </cell>
          <cell r="H128">
            <v>252169</v>
          </cell>
          <cell r="I128">
            <v>22968</v>
          </cell>
          <cell r="J128">
            <v>0</v>
          </cell>
          <cell r="K128">
            <v>303127</v>
          </cell>
          <cell r="L128">
            <v>303127</v>
          </cell>
          <cell r="M128">
            <v>0</v>
          </cell>
          <cell r="N128">
            <v>200998</v>
          </cell>
          <cell r="O128">
            <v>200998</v>
          </cell>
          <cell r="P128">
            <v>0</v>
          </cell>
        </row>
        <row r="129">
          <cell r="C129" t="str">
            <v>特掲産業３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C130" t="str">
            <v>特掲産業４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</row>
        <row r="131">
          <cell r="C131" t="str">
            <v>特掲産業５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</row>
        <row r="132">
          <cell r="C132" t="str">
            <v>特掲積上産業１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</row>
        <row r="133">
          <cell r="C133" t="str">
            <v>特掲積上産業２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068B-F7ED-44A8-A786-56AC806112B2}">
  <sheetPr codeName="Sheet1"/>
  <dimension ref="B1:Q79"/>
  <sheetViews>
    <sheetView showGridLines="0" view="pageBreakPreview" topLeftCell="A65" zoomScale="80" zoomScaleNormal="80" zoomScaleSheetLayoutView="80" workbookViewId="0">
      <selection activeCell="H84" sqref="H84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超過労働給与及び特別に支払われた給与（"&amp;[1]設定!D8&amp;DBCS([1]設定!E8)&amp;"年"&amp;DBCS([1]設定!F8)&amp;"月）"</f>
        <v xml:space="preserve">        超過労働給与及び特別に支払われた給与（令和５年１月）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+[2]第５表!B9</f>
        <v>TL</v>
      </c>
      <c r="C9" s="32"/>
      <c r="D9" s="33" t="str">
        <f>+[2]第５表!D9</f>
        <v>調査産業計</v>
      </c>
      <c r="E9" s="34">
        <f>IF($D9="","",IF([1]設定!$H23="",INDEX([1]第４表!$F$77:$P$133,MATCH([1]設定!$D23,[1]第４表!$C$77:$C$133,0),1),[1]設定!$H23))</f>
        <v>224008</v>
      </c>
      <c r="F9" s="34">
        <f>IF($D9="","",IF([1]設定!$H23="",INDEX([1]第４表!$F$77:$P$133,MATCH([1]設定!$D23,[1]第４表!$C$77:$C$133,0),2),[1]設定!$H23))</f>
        <v>221747</v>
      </c>
      <c r="G9" s="35">
        <f>IF($D9="","",IF([1]設定!$H23="",INDEX([1]第４表!$F$77:$P$133,MATCH([1]設定!$D23,[1]第４表!$C$77:$C$133,0),3),[1]設定!$H23))</f>
        <v>208490</v>
      </c>
      <c r="H9" s="36">
        <f>IF($D9="","",IF([1]設定!$H23="",INDEX([1]第４表!$F$77:$P$133,MATCH([1]設定!$D23,[1]第４表!$C$77:$C$133,0),4),[1]設定!$H23))</f>
        <v>13257</v>
      </c>
      <c r="I9" s="37">
        <f>IF($D9="","",IF([1]設定!$H23="",INDEX([1]第４表!$F$77:$P$133,MATCH([1]設定!$D23,[1]第４表!$C$77:$C$133,0),5),[1]設定!$H23))</f>
        <v>2261</v>
      </c>
      <c r="J9" s="38">
        <f>IF($D9="","",IF([1]設定!$H23="",INDEX([1]第４表!$F$77:$P$133,MATCH([1]設定!$D23,[1]第４表!$C$77:$C$133,0),6),[1]設定!$H23))</f>
        <v>274484</v>
      </c>
      <c r="K9" s="35">
        <f>IF($D9="","",IF([1]設定!$H23="",INDEX([1]第４表!$F$77:$P$133,MATCH([1]設定!$D23,[1]第４表!$C$77:$C$133,0),7),[1]設定!$H23))</f>
        <v>271424</v>
      </c>
      <c r="L9" s="36">
        <f>IF($D9="","",IF([1]設定!$H23="",INDEX([1]第４表!$F$77:$P$133,MATCH([1]設定!$D23,[1]第４表!$C$77:$C$133,0),8),[1]設定!$H23))</f>
        <v>3060</v>
      </c>
      <c r="M9" s="39">
        <f>IF($D9="","",IF([1]設定!$H23="",INDEX([1]第４表!$F$77:$P$133,MATCH([1]設定!$D23,[1]第４表!$C$77:$C$133,0),9),[1]設定!$H23))</f>
        <v>176733</v>
      </c>
      <c r="N9" s="39">
        <f>IF($D9="","",IF([1]設定!$H23="",INDEX([1]第４表!$F$77:$P$133,MATCH([1]設定!$D23,[1]第４表!$C$77:$C$133,0),10),[1]設定!$H23))</f>
        <v>175220</v>
      </c>
      <c r="O9" s="37">
        <f>IF($D9="","",IF([1]設定!$H23="",INDEX([1]第４表!$F$77:$P$133,MATCH([1]設定!$D23,[1]第４表!$C$77:$C$133,0),11),[1]設定!$H23))</f>
        <v>1513</v>
      </c>
      <c r="P9" s="4"/>
      <c r="Q9" s="40"/>
    </row>
    <row r="10" spans="2:17" s="2" customFormat="1" ht="18" customHeight="1" x14ac:dyDescent="0.2">
      <c r="B10" s="41" t="str">
        <f>+[2]第５表!B10</f>
        <v>D</v>
      </c>
      <c r="C10" s="42"/>
      <c r="D10" s="43" t="str">
        <f>+[2]第５表!D10</f>
        <v>建設業</v>
      </c>
      <c r="E10" s="34">
        <f>IF($D10="","",IF([1]設定!$H24="",INDEX([1]第４表!$F$77:$P$133,MATCH([1]設定!$D24,[1]第４表!$C$77:$C$133,0),1),[1]設定!$H24))</f>
        <v>279478</v>
      </c>
      <c r="F10" s="34">
        <f>IF($D10="","",IF([1]設定!$H24="",INDEX([1]第４表!$F$77:$P$133,MATCH([1]設定!$D24,[1]第４表!$C$77:$C$133,0),2),[1]設定!$H24))</f>
        <v>279344</v>
      </c>
      <c r="G10" s="35">
        <f>IF($D10="","",IF([1]設定!$H24="",INDEX([1]第４表!$F$77:$P$133,MATCH([1]設定!$D24,[1]第４表!$C$77:$C$133,0),3),[1]設定!$H24))</f>
        <v>263001</v>
      </c>
      <c r="H10" s="44">
        <f>IF($D10="","",IF([1]設定!$H24="",INDEX([1]第４表!$F$77:$P$133,MATCH([1]設定!$D24,[1]第４表!$C$77:$C$133,0),4),[1]設定!$H24))</f>
        <v>16343</v>
      </c>
      <c r="I10" s="45">
        <f>IF($D10="","",IF([1]設定!$H24="",INDEX([1]第４表!$F$77:$P$133,MATCH([1]設定!$D24,[1]第４表!$C$77:$C$133,0),5),[1]設定!$H24))</f>
        <v>134</v>
      </c>
      <c r="J10" s="38">
        <f>IF($D10="","",IF([1]設定!$H24="",INDEX([1]第４表!$F$77:$P$133,MATCH([1]設定!$D24,[1]第４表!$C$77:$C$133,0),6),[1]設定!$H24))</f>
        <v>293086</v>
      </c>
      <c r="K10" s="35">
        <f>IF($D10="","",IF([1]設定!$H24="",INDEX([1]第４表!$F$77:$P$133,MATCH([1]設定!$D24,[1]第４表!$C$77:$C$133,0),7),[1]設定!$H24))</f>
        <v>292926</v>
      </c>
      <c r="L10" s="44">
        <f>IF($D10="","",IF([1]設定!$H24="",INDEX([1]第４表!$F$77:$P$133,MATCH([1]設定!$D24,[1]第４表!$C$77:$C$133,0),8),[1]設定!$H24))</f>
        <v>160</v>
      </c>
      <c r="M10" s="34">
        <f>IF($D10="","",IF([1]設定!$H24="",INDEX([1]第４表!$F$77:$P$133,MATCH([1]設定!$D24,[1]第４表!$C$77:$C$133,0),9),[1]設定!$H24))</f>
        <v>207274</v>
      </c>
      <c r="N10" s="34">
        <f>IF($D10="","",IF([1]設定!$H24="",INDEX([1]第４表!$F$77:$P$133,MATCH([1]設定!$D24,[1]第４表!$C$77:$C$133,0),10),[1]設定!$H24))</f>
        <v>207274</v>
      </c>
      <c r="O10" s="45">
        <f>IF($D10="","",IF([1]設定!$H24="",INDEX([1]第４表!$F$77:$P$133,MATCH([1]設定!$D24,[1]第４表!$C$77:$C$133,0),11),[1]設定!$H24))</f>
        <v>0</v>
      </c>
      <c r="P10" s="4"/>
      <c r="Q10" s="40"/>
    </row>
    <row r="11" spans="2:17" s="2" customFormat="1" ht="18" customHeight="1" x14ac:dyDescent="0.2">
      <c r="B11" s="41" t="str">
        <f>+[2]第５表!B11</f>
        <v>E</v>
      </c>
      <c r="C11" s="42"/>
      <c r="D11" s="43" t="str">
        <f>+[2]第５表!D11</f>
        <v>製造業</v>
      </c>
      <c r="E11" s="34">
        <f>IF($D11="","",IF([1]設定!$H25="",INDEX([1]第４表!$F$77:$P$133,MATCH([1]設定!$D25,[1]第４表!$C$77:$C$133,0),1),[1]設定!$H25))</f>
        <v>239680</v>
      </c>
      <c r="F11" s="34">
        <f>IF($D11="","",IF([1]設定!$H25="",INDEX([1]第４表!$F$77:$P$133,MATCH([1]設定!$D25,[1]第４表!$C$77:$C$133,0),2),[1]設定!$H25))</f>
        <v>237155</v>
      </c>
      <c r="G11" s="35">
        <f>IF($D11="","",IF([1]設定!$H25="",INDEX([1]第４表!$F$77:$P$133,MATCH([1]設定!$D25,[1]第４表!$C$77:$C$133,0),3),[1]設定!$H25))</f>
        <v>211977</v>
      </c>
      <c r="H11" s="44">
        <f>IF($D11="","",IF([1]設定!$H25="",INDEX([1]第４表!$F$77:$P$133,MATCH([1]設定!$D25,[1]第４表!$C$77:$C$133,0),4),[1]設定!$H25))</f>
        <v>25178</v>
      </c>
      <c r="I11" s="45">
        <f>IF($D11="","",IF([1]設定!$H25="",INDEX([1]第４表!$F$77:$P$133,MATCH([1]設定!$D25,[1]第４表!$C$77:$C$133,0),5),[1]設定!$H25))</f>
        <v>2525</v>
      </c>
      <c r="J11" s="38">
        <f>IF($D11="","",IF([1]設定!$H25="",INDEX([1]第４表!$F$77:$P$133,MATCH([1]設定!$D25,[1]第４表!$C$77:$C$133,0),6),[1]設定!$H25))</f>
        <v>296758</v>
      </c>
      <c r="K11" s="35">
        <f>IF($D11="","",IF([1]設定!$H25="",INDEX([1]第４表!$F$77:$P$133,MATCH([1]設定!$D25,[1]第４表!$C$77:$C$133,0),7),[1]設定!$H25))</f>
        <v>293321</v>
      </c>
      <c r="L11" s="44">
        <f>IF($D11="","",IF([1]設定!$H25="",INDEX([1]第４表!$F$77:$P$133,MATCH([1]設定!$D25,[1]第４表!$C$77:$C$133,0),8),[1]設定!$H25))</f>
        <v>3437</v>
      </c>
      <c r="M11" s="34">
        <f>IF($D11="","",IF([1]設定!$H25="",INDEX([1]第４表!$F$77:$P$133,MATCH([1]設定!$D25,[1]第４表!$C$77:$C$133,0),9),[1]設定!$H25))</f>
        <v>160505</v>
      </c>
      <c r="N11" s="34">
        <f>IF($D11="","",IF([1]設定!$H25="",INDEX([1]第４表!$F$77:$P$133,MATCH([1]設定!$D25,[1]第４表!$C$77:$C$133,0),10),[1]設定!$H25))</f>
        <v>159246</v>
      </c>
      <c r="O11" s="45">
        <f>IF($D11="","",IF([1]設定!$H25="",INDEX([1]第４表!$F$77:$P$133,MATCH([1]設定!$D25,[1]第４表!$C$77:$C$133,0),11),[1]設定!$H25))</f>
        <v>1259</v>
      </c>
      <c r="P11" s="4"/>
      <c r="Q11" s="40"/>
    </row>
    <row r="12" spans="2:17" s="2" customFormat="1" ht="18" customHeight="1" x14ac:dyDescent="0.2">
      <c r="B12" s="41" t="str">
        <f>+[2]第５表!B12</f>
        <v>F</v>
      </c>
      <c r="C12" s="42"/>
      <c r="D12" s="46" t="str">
        <f>+[2]第５表!D12</f>
        <v>電気・ガス・熱供給・水道業</v>
      </c>
      <c r="E12" s="34">
        <f>IF($D12="","",IF([1]設定!$H26="",INDEX([1]第４表!$F$77:$P$133,MATCH([1]設定!$D26,[1]第４表!$C$77:$C$133,0),1),[1]設定!$H26))</f>
        <v>434369</v>
      </c>
      <c r="F12" s="34">
        <f>IF($D12="","",IF([1]設定!$H26="",INDEX([1]第４表!$F$77:$P$133,MATCH([1]設定!$D26,[1]第４表!$C$77:$C$133,0),2),[1]設定!$H26))</f>
        <v>434174</v>
      </c>
      <c r="G12" s="35">
        <f>IF($D12="","",IF([1]設定!$H26="",INDEX([1]第４表!$F$77:$P$133,MATCH([1]設定!$D26,[1]第４表!$C$77:$C$133,0),3),[1]設定!$H26))</f>
        <v>377391</v>
      </c>
      <c r="H12" s="47">
        <f>IF($D12="","",IF([1]設定!$H26="",INDEX([1]第４表!$F$77:$P$133,MATCH([1]設定!$D26,[1]第４表!$C$77:$C$133,0),4),[1]設定!$H26))</f>
        <v>56783</v>
      </c>
      <c r="I12" s="45">
        <f>IF($D12="","",IF([1]設定!$H26="",INDEX([1]第４表!$F$77:$P$133,MATCH([1]設定!$D26,[1]第４表!$C$77:$C$133,0),5),[1]設定!$H26))</f>
        <v>195</v>
      </c>
      <c r="J12" s="38">
        <f>IF($D12="","",IF([1]設定!$H26="",INDEX([1]第４表!$F$77:$P$133,MATCH([1]設定!$D26,[1]第４表!$C$77:$C$133,0),6),[1]設定!$H26))</f>
        <v>458922</v>
      </c>
      <c r="K12" s="35">
        <f>IF($D12="","",IF([1]設定!$H26="",INDEX([1]第４表!$F$77:$P$133,MATCH([1]設定!$D26,[1]第４表!$C$77:$C$133,0),7),[1]設定!$H26))</f>
        <v>458720</v>
      </c>
      <c r="L12" s="44">
        <f>IF($D12="","",IF([1]設定!$H26="",INDEX([1]第４表!$F$77:$P$133,MATCH([1]設定!$D26,[1]第４表!$C$77:$C$133,0),8),[1]設定!$H26))</f>
        <v>202</v>
      </c>
      <c r="M12" s="34">
        <f>IF($D12="","",IF([1]設定!$H26="",INDEX([1]第４表!$F$77:$P$133,MATCH([1]設定!$D26,[1]第４表!$C$77:$C$133,0),9),[1]設定!$H26))</f>
        <v>266339</v>
      </c>
      <c r="N12" s="34">
        <f>IF($D12="","",IF([1]設定!$H26="",INDEX([1]第４表!$F$77:$P$133,MATCH([1]設定!$D26,[1]第４表!$C$77:$C$133,0),10),[1]設定!$H26))</f>
        <v>266191</v>
      </c>
      <c r="O12" s="45">
        <f>IF($D12="","",IF([1]設定!$H26="",INDEX([1]第４表!$F$77:$P$133,MATCH([1]設定!$D26,[1]第４表!$C$77:$C$133,0),11),[1]設定!$H26))</f>
        <v>148</v>
      </c>
      <c r="P12" s="4"/>
      <c r="Q12" s="40"/>
    </row>
    <row r="13" spans="2:17" s="2" customFormat="1" ht="18" customHeight="1" x14ac:dyDescent="0.45">
      <c r="B13" s="41" t="str">
        <f>+[2]第５表!B13</f>
        <v>G</v>
      </c>
      <c r="C13" s="42"/>
      <c r="D13" s="43" t="str">
        <f>+[2]第５表!D13</f>
        <v>情報通信業</v>
      </c>
      <c r="E13" s="34">
        <f>IF($D13="","",IF([1]設定!$H27="",INDEX([1]第４表!$F$77:$P$133,MATCH([1]設定!$D27,[1]第４表!$C$77:$C$133,0),1),[1]設定!$H27))</f>
        <v>358529</v>
      </c>
      <c r="F13" s="34">
        <f>IF($D13="","",IF([1]設定!$H27="",INDEX([1]第４表!$F$77:$P$133,MATCH([1]設定!$D27,[1]第４表!$C$77:$C$133,0),2),[1]設定!$H27))</f>
        <v>357763</v>
      </c>
      <c r="G13" s="35">
        <f>IF($D13="","",IF([1]設定!$H27="",INDEX([1]第４表!$F$77:$P$133,MATCH([1]設定!$D27,[1]第４表!$C$77:$C$133,0),3),[1]設定!$H27))</f>
        <v>327888</v>
      </c>
      <c r="H13" s="44">
        <f>IF($D13="","",IF([1]設定!$H27="",INDEX([1]第４表!$F$77:$P$133,MATCH([1]設定!$D27,[1]第４表!$C$77:$C$133,0),4),[1]設定!$H27))</f>
        <v>29875</v>
      </c>
      <c r="I13" s="45">
        <f>IF($D13="","",IF([1]設定!$H27="",INDEX([1]第４表!$F$77:$P$133,MATCH([1]設定!$D27,[1]第４表!$C$77:$C$133,0),5),[1]設定!$H27))</f>
        <v>766</v>
      </c>
      <c r="J13" s="38">
        <f>IF($D13="","",IF([1]設定!$H27="",INDEX([1]第４表!$F$77:$P$133,MATCH([1]設定!$D27,[1]第４表!$C$77:$C$133,0),6),[1]設定!$H27))</f>
        <v>404438</v>
      </c>
      <c r="K13" s="35">
        <f>IF($D13="","",IF([1]設定!$H27="",INDEX([1]第４表!$F$77:$P$133,MATCH([1]設定!$D27,[1]第４表!$C$77:$C$133,0),7),[1]設定!$H27))</f>
        <v>404275</v>
      </c>
      <c r="L13" s="44">
        <f>IF($D13="","",IF([1]設定!$H27="",INDEX([1]第４表!$F$77:$P$133,MATCH([1]設定!$D27,[1]第４表!$C$77:$C$133,0),8),[1]設定!$H27))</f>
        <v>163</v>
      </c>
      <c r="M13" s="34">
        <f>IF($D13="","",IF([1]設定!$H27="",INDEX([1]第４表!$F$77:$P$133,MATCH([1]設定!$D27,[1]第４表!$C$77:$C$133,0),9),[1]設定!$H27))</f>
        <v>258759</v>
      </c>
      <c r="N13" s="34">
        <f>IF($D13="","",IF([1]設定!$H27="",INDEX([1]第４表!$F$77:$P$133,MATCH([1]設定!$D27,[1]第４表!$C$77:$C$133,0),10),[1]設定!$H27))</f>
        <v>256683</v>
      </c>
      <c r="O13" s="45">
        <f>IF($D13="","",IF([1]設定!$H27="",INDEX([1]第４表!$F$77:$P$133,MATCH([1]設定!$D27,[1]第４表!$C$77:$C$133,0),11),[1]設定!$H27))</f>
        <v>2076</v>
      </c>
      <c r="Q13" s="48"/>
    </row>
    <row r="14" spans="2:17" s="2" customFormat="1" ht="18" customHeight="1" x14ac:dyDescent="0.45">
      <c r="B14" s="41" t="str">
        <f>+[2]第５表!B14</f>
        <v>H</v>
      </c>
      <c r="C14" s="42"/>
      <c r="D14" s="43" t="str">
        <f>+[2]第５表!D14</f>
        <v>運輸業，郵便業</v>
      </c>
      <c r="E14" s="34">
        <f>IF($D14="","",IF([1]設定!$H28="",INDEX([1]第４表!$F$77:$P$133,MATCH([1]設定!$D28,[1]第４表!$C$77:$C$133,0),1),[1]設定!$H28))</f>
        <v>234250</v>
      </c>
      <c r="F14" s="34">
        <f>IF($D14="","",IF([1]設定!$H28="",INDEX([1]第４表!$F$77:$P$133,MATCH([1]設定!$D28,[1]第４表!$C$77:$C$133,0),2),[1]設定!$H28))</f>
        <v>234089</v>
      </c>
      <c r="G14" s="35">
        <f>IF($D14="","",IF([1]設定!$H28="",INDEX([1]第４表!$F$77:$P$133,MATCH([1]設定!$D28,[1]第４表!$C$77:$C$133,0),3),[1]設定!$H28))</f>
        <v>207540</v>
      </c>
      <c r="H14" s="44">
        <f>IF($D14="","",IF([1]設定!$H28="",INDEX([1]第４表!$F$77:$P$133,MATCH([1]設定!$D28,[1]第４表!$C$77:$C$133,0),4),[1]設定!$H28))</f>
        <v>26549</v>
      </c>
      <c r="I14" s="45">
        <f>IF($D14="","",IF([1]設定!$H28="",INDEX([1]第４表!$F$77:$P$133,MATCH([1]設定!$D28,[1]第４表!$C$77:$C$133,0),5),[1]設定!$H28))</f>
        <v>161</v>
      </c>
      <c r="J14" s="38">
        <f>IF($D14="","",IF([1]設定!$H28="",INDEX([1]第４表!$F$77:$P$133,MATCH([1]設定!$D28,[1]第４表!$C$77:$C$133,0),6),[1]設定!$H28))</f>
        <v>243331</v>
      </c>
      <c r="K14" s="35">
        <f>IF($D14="","",IF([1]設定!$H28="",INDEX([1]第４表!$F$77:$P$133,MATCH([1]設定!$D28,[1]第４表!$C$77:$C$133,0),7),[1]設定!$H28))</f>
        <v>243156</v>
      </c>
      <c r="L14" s="44">
        <f>IF($D14="","",IF([1]設定!$H28="",INDEX([1]第４表!$F$77:$P$133,MATCH([1]設定!$D28,[1]第４表!$C$77:$C$133,0),8),[1]設定!$H28))</f>
        <v>175</v>
      </c>
      <c r="M14" s="34">
        <f>IF($D14="","",IF([1]設定!$H28="",INDEX([1]第４表!$F$77:$P$133,MATCH([1]設定!$D28,[1]第４表!$C$77:$C$133,0),9),[1]設定!$H28))</f>
        <v>188110</v>
      </c>
      <c r="N14" s="34">
        <f>IF($D14="","",IF([1]設定!$H28="",INDEX([1]第４表!$F$77:$P$133,MATCH([1]設定!$D28,[1]第４表!$C$77:$C$133,0),10),[1]設定!$H28))</f>
        <v>188021</v>
      </c>
      <c r="O14" s="45">
        <f>IF($D14="","",IF([1]設定!$H28="",INDEX([1]第４表!$F$77:$P$133,MATCH([1]設定!$D28,[1]第４表!$C$77:$C$133,0),11),[1]設定!$H28))</f>
        <v>89</v>
      </c>
      <c r="P14" s="4"/>
    </row>
    <row r="15" spans="2:17" s="2" customFormat="1" ht="18" customHeight="1" x14ac:dyDescent="0.45">
      <c r="B15" s="41" t="str">
        <f>+[2]第５表!B15</f>
        <v>I</v>
      </c>
      <c r="C15" s="42"/>
      <c r="D15" s="43" t="str">
        <f>+[2]第５表!D15</f>
        <v>卸売業，小売業</v>
      </c>
      <c r="E15" s="34">
        <f>IF($D15="","",IF([1]設定!$H29="",INDEX([1]第４表!$F$77:$P$133,MATCH([1]設定!$D29,[1]第４表!$C$77:$C$133,0),1),[1]設定!$H29))</f>
        <v>198345</v>
      </c>
      <c r="F15" s="34">
        <f>IF($D15="","",IF([1]設定!$H29="",INDEX([1]第４表!$F$77:$P$133,MATCH([1]設定!$D29,[1]第４表!$C$77:$C$133,0),2),[1]設定!$H29))</f>
        <v>194420</v>
      </c>
      <c r="G15" s="35">
        <f>IF($D15="","",IF([1]設定!$H29="",INDEX([1]第４表!$F$77:$P$133,MATCH([1]設定!$D29,[1]第４表!$C$77:$C$133,0),3),[1]設定!$H29))</f>
        <v>184323</v>
      </c>
      <c r="H15" s="44">
        <f>IF($D15="","",IF([1]設定!$H29="",INDEX([1]第４表!$F$77:$P$133,MATCH([1]設定!$D29,[1]第４表!$C$77:$C$133,0),4),[1]設定!$H29))</f>
        <v>10097</v>
      </c>
      <c r="I15" s="45">
        <f>IF($D15="","",IF([1]設定!$H29="",INDEX([1]第４表!$F$77:$P$133,MATCH([1]設定!$D29,[1]第４表!$C$77:$C$133,0),5),[1]設定!$H29))</f>
        <v>3925</v>
      </c>
      <c r="J15" s="38">
        <f>IF($D15="","",IF([1]設定!$H29="",INDEX([1]第４表!$F$77:$P$133,MATCH([1]設定!$D29,[1]第４表!$C$77:$C$133,0),6),[1]設定!$H29))</f>
        <v>253436</v>
      </c>
      <c r="K15" s="35">
        <f>IF($D15="","",IF([1]設定!$H29="",INDEX([1]第４表!$F$77:$P$133,MATCH([1]設定!$D29,[1]第４表!$C$77:$C$133,0),7),[1]設定!$H29))</f>
        <v>248368</v>
      </c>
      <c r="L15" s="44">
        <f>IF($D15="","",IF([1]設定!$H29="",INDEX([1]第４表!$F$77:$P$133,MATCH([1]設定!$D29,[1]第４表!$C$77:$C$133,0),8),[1]設定!$H29))</f>
        <v>5068</v>
      </c>
      <c r="M15" s="34">
        <f>IF($D15="","",IF([1]設定!$H29="",INDEX([1]第４表!$F$77:$P$133,MATCH([1]設定!$D29,[1]第４表!$C$77:$C$133,0),9),[1]設定!$H29))</f>
        <v>137517</v>
      </c>
      <c r="N15" s="34">
        <f>IF($D15="","",IF([1]設定!$H29="",INDEX([1]第４表!$F$77:$P$133,MATCH([1]設定!$D29,[1]第４表!$C$77:$C$133,0),10),[1]設定!$H29))</f>
        <v>134855</v>
      </c>
      <c r="O15" s="45">
        <f>IF($D15="","",IF([1]設定!$H29="",INDEX([1]第４表!$F$77:$P$133,MATCH([1]設定!$D29,[1]第４表!$C$77:$C$133,0),11),[1]設定!$H29))</f>
        <v>2662</v>
      </c>
      <c r="P15" s="4"/>
    </row>
    <row r="16" spans="2:17" s="2" customFormat="1" ht="18" customHeight="1" x14ac:dyDescent="0.45">
      <c r="B16" s="41" t="str">
        <f>+[2]第５表!B16</f>
        <v>J</v>
      </c>
      <c r="C16" s="42"/>
      <c r="D16" s="43" t="str">
        <f>+[2]第５表!D16</f>
        <v>金融業，保険業</v>
      </c>
      <c r="E16" s="34">
        <f>IF($D16="","",IF([1]設定!$H30="",INDEX([1]第４表!$F$77:$P$133,MATCH([1]設定!$D30,[1]第４表!$C$77:$C$133,0),1),[1]設定!$H30))</f>
        <v>303864</v>
      </c>
      <c r="F16" s="34">
        <f>IF($D16="","",IF([1]設定!$H30="",INDEX([1]第４表!$F$77:$P$133,MATCH([1]設定!$D30,[1]第４表!$C$77:$C$133,0),2),[1]設定!$H30))</f>
        <v>299443</v>
      </c>
      <c r="G16" s="35">
        <f>IF($D16="","",IF([1]設定!$H30="",INDEX([1]第４表!$F$77:$P$133,MATCH([1]設定!$D30,[1]第４表!$C$77:$C$133,0),3),[1]設定!$H30))</f>
        <v>293434</v>
      </c>
      <c r="H16" s="44">
        <f>IF($D16="","",IF([1]設定!$H30="",INDEX([1]第４表!$F$77:$P$133,MATCH([1]設定!$D30,[1]第４表!$C$77:$C$133,0),4),[1]設定!$H30))</f>
        <v>6009</v>
      </c>
      <c r="I16" s="45">
        <f>IF($D16="","",IF([1]設定!$H30="",INDEX([1]第４表!$F$77:$P$133,MATCH([1]設定!$D30,[1]第４表!$C$77:$C$133,0),5),[1]設定!$H30))</f>
        <v>4421</v>
      </c>
      <c r="J16" s="38">
        <f>IF($D16="","",IF([1]設定!$H30="",INDEX([1]第４表!$F$77:$P$133,MATCH([1]設定!$D30,[1]第４表!$C$77:$C$133,0),6),[1]設定!$H30))</f>
        <v>411167</v>
      </c>
      <c r="K16" s="35">
        <f>IF($D16="","",IF([1]設定!$H30="",INDEX([1]第４表!$F$77:$P$133,MATCH([1]設定!$D30,[1]第４表!$C$77:$C$133,0),7),[1]設定!$H30))</f>
        <v>407816</v>
      </c>
      <c r="L16" s="44">
        <f>IF($D16="","",IF([1]設定!$H30="",INDEX([1]第４表!$F$77:$P$133,MATCH([1]設定!$D30,[1]第４表!$C$77:$C$133,0),8),[1]設定!$H30))</f>
        <v>3351</v>
      </c>
      <c r="M16" s="34">
        <f>IF($D16="","",IF([1]設定!$H30="",INDEX([1]第４表!$F$77:$P$133,MATCH([1]設定!$D30,[1]第４表!$C$77:$C$133,0),9),[1]設定!$H30))</f>
        <v>224588</v>
      </c>
      <c r="N16" s="34">
        <f>IF($D16="","",IF([1]設定!$H30="",INDEX([1]第４表!$F$77:$P$133,MATCH([1]設定!$D30,[1]第４表!$C$77:$C$133,0),10),[1]設定!$H30))</f>
        <v>219376</v>
      </c>
      <c r="O16" s="45">
        <f>IF($D16="","",IF([1]設定!$H30="",INDEX([1]第４表!$F$77:$P$133,MATCH([1]設定!$D30,[1]第４表!$C$77:$C$133,0),11),[1]設定!$H30))</f>
        <v>5212</v>
      </c>
      <c r="P16" s="4"/>
    </row>
    <row r="17" spans="2:16" s="2" customFormat="1" ht="18" customHeight="1" x14ac:dyDescent="0.45">
      <c r="B17" s="41" t="str">
        <f>+[2]第５表!B17</f>
        <v>K</v>
      </c>
      <c r="C17" s="42"/>
      <c r="D17" s="49" t="str">
        <f>+[2]第５表!D17</f>
        <v>不動産業，物品賃貸業</v>
      </c>
      <c r="E17" s="34">
        <f>IF($D17="","",IF([1]設定!$H31="",INDEX([1]第４表!$F$77:$P$133,MATCH([1]設定!$D31,[1]第４表!$C$77:$C$133,0),1),[1]設定!$H31))</f>
        <v>192710</v>
      </c>
      <c r="F17" s="34">
        <f>IF($D17="","",IF([1]設定!$H31="",INDEX([1]第４表!$F$77:$P$133,MATCH([1]設定!$D31,[1]第４表!$C$77:$C$133,0),2),[1]設定!$H31))</f>
        <v>192710</v>
      </c>
      <c r="G17" s="35">
        <f>IF($D17="","",IF([1]設定!$H31="",INDEX([1]第４表!$F$77:$P$133,MATCH([1]設定!$D31,[1]第４表!$C$77:$C$133,0),3),[1]設定!$H31))</f>
        <v>188912</v>
      </c>
      <c r="H17" s="44">
        <f>IF($D17="","",IF([1]設定!$H31="",INDEX([1]第４表!$F$77:$P$133,MATCH([1]設定!$D31,[1]第４表!$C$77:$C$133,0),4),[1]設定!$H31))</f>
        <v>3798</v>
      </c>
      <c r="I17" s="45">
        <f>IF($D17="","",IF([1]設定!$H31="",INDEX([1]第４表!$F$77:$P$133,MATCH([1]設定!$D31,[1]第４表!$C$77:$C$133,0),5),[1]設定!$H31))</f>
        <v>0</v>
      </c>
      <c r="J17" s="38">
        <f>IF($D17="","",IF([1]設定!$H31="",INDEX([1]第４表!$F$77:$P$133,MATCH([1]設定!$D31,[1]第４表!$C$77:$C$133,0),6),[1]設定!$H31))</f>
        <v>307091</v>
      </c>
      <c r="K17" s="35">
        <f>IF($D17="","",IF([1]設定!$H31="",INDEX([1]第４表!$F$77:$P$133,MATCH([1]設定!$D31,[1]第４表!$C$77:$C$133,0),7),[1]設定!$H31))</f>
        <v>307091</v>
      </c>
      <c r="L17" s="44">
        <f>IF($D17="","",IF([1]設定!$H31="",INDEX([1]第４表!$F$77:$P$133,MATCH([1]設定!$D31,[1]第４表!$C$77:$C$133,0),8),[1]設定!$H31))</f>
        <v>0</v>
      </c>
      <c r="M17" s="34">
        <f>IF($D17="","",IF([1]設定!$H31="",INDEX([1]第４表!$F$77:$P$133,MATCH([1]設定!$D31,[1]第４表!$C$77:$C$133,0),9),[1]設定!$H31))</f>
        <v>123742</v>
      </c>
      <c r="N17" s="34">
        <f>IF($D17="","",IF([1]設定!$H31="",INDEX([1]第４表!$F$77:$P$133,MATCH([1]設定!$D31,[1]第４表!$C$77:$C$133,0),10),[1]設定!$H31))</f>
        <v>123742</v>
      </c>
      <c r="O17" s="45">
        <f>IF($D17="","",IF([1]設定!$H31="",INDEX([1]第４表!$F$77:$P$133,MATCH([1]設定!$D31,[1]第４表!$C$77:$C$133,0),11),[1]設定!$H31))</f>
        <v>0</v>
      </c>
      <c r="P17" s="4"/>
    </row>
    <row r="18" spans="2:16" s="2" customFormat="1" ht="18" customHeight="1" x14ac:dyDescent="0.45">
      <c r="B18" s="41" t="str">
        <f>+[2]第５表!B18</f>
        <v>L</v>
      </c>
      <c r="C18" s="42"/>
      <c r="D18" s="50" t="str">
        <f>+[2]第５表!D18</f>
        <v>学術研究，専門・技術サービス業</v>
      </c>
      <c r="E18" s="34">
        <f>IF($D18="","",IF([1]設定!$H32="",INDEX([1]第４表!$F$77:$P$133,MATCH([1]設定!$D32,[1]第４表!$C$77:$C$133,0),1),[1]設定!$H32))</f>
        <v>270731</v>
      </c>
      <c r="F18" s="34">
        <f>IF($D18="","",IF([1]設定!$H32="",INDEX([1]第４表!$F$77:$P$133,MATCH([1]設定!$D32,[1]第４表!$C$77:$C$133,0),2),[1]設定!$H32))</f>
        <v>269840</v>
      </c>
      <c r="G18" s="35">
        <f>IF($D18="","",IF([1]設定!$H32="",INDEX([1]第４表!$F$77:$P$133,MATCH([1]設定!$D32,[1]第４表!$C$77:$C$133,0),3),[1]設定!$H32))</f>
        <v>255970</v>
      </c>
      <c r="H18" s="44">
        <f>IF($D18="","",IF([1]設定!$H32="",INDEX([1]第４表!$F$77:$P$133,MATCH([1]設定!$D32,[1]第４表!$C$77:$C$133,0),4),[1]設定!$H32))</f>
        <v>13870</v>
      </c>
      <c r="I18" s="45">
        <f>IF($D18="","",IF([1]設定!$H32="",INDEX([1]第４表!$F$77:$P$133,MATCH([1]設定!$D32,[1]第４表!$C$77:$C$133,0),5),[1]設定!$H32))</f>
        <v>891</v>
      </c>
      <c r="J18" s="38">
        <f>IF($D18="","",IF([1]設定!$H32="",INDEX([1]第４表!$F$77:$P$133,MATCH([1]設定!$D32,[1]第４表!$C$77:$C$133,0),6),[1]設定!$H32))</f>
        <v>319624</v>
      </c>
      <c r="K18" s="35">
        <f>IF($D18="","",IF([1]設定!$H32="",INDEX([1]第４表!$F$77:$P$133,MATCH([1]設定!$D32,[1]第４表!$C$77:$C$133,0),7),[1]設定!$H32))</f>
        <v>318844</v>
      </c>
      <c r="L18" s="44">
        <f>IF($D18="","",IF([1]設定!$H32="",INDEX([1]第４表!$F$77:$P$133,MATCH([1]設定!$D32,[1]第４表!$C$77:$C$133,0),8),[1]設定!$H32))</f>
        <v>780</v>
      </c>
      <c r="M18" s="34">
        <f>IF($D18="","",IF([1]設定!$H32="",INDEX([1]第４表!$F$77:$P$133,MATCH([1]設定!$D32,[1]第４表!$C$77:$C$133,0),9),[1]設定!$H32))</f>
        <v>195524</v>
      </c>
      <c r="N18" s="34">
        <f>IF($D18="","",IF([1]設定!$H32="",INDEX([1]第４表!$F$77:$P$133,MATCH([1]設定!$D32,[1]第４表!$C$77:$C$133,0),10),[1]設定!$H32))</f>
        <v>194462</v>
      </c>
      <c r="O18" s="45">
        <f>IF($D18="","",IF([1]設定!$H32="",INDEX([1]第４表!$F$77:$P$133,MATCH([1]設定!$D32,[1]第４表!$C$77:$C$133,0),11),[1]設定!$H32))</f>
        <v>1062</v>
      </c>
    </row>
    <row r="19" spans="2:16" s="2" customFormat="1" ht="18" customHeight="1" x14ac:dyDescent="0.45">
      <c r="B19" s="41" t="str">
        <f>+[2]第５表!B19</f>
        <v>M</v>
      </c>
      <c r="C19" s="42"/>
      <c r="D19" s="51" t="str">
        <f>+[2]第５表!D19</f>
        <v>宿泊業，飲食サービス業</v>
      </c>
      <c r="E19" s="34">
        <f>IF($D19="","",IF([1]設定!$H33="",INDEX([1]第４表!$F$77:$P$133,MATCH([1]設定!$D33,[1]第４表!$C$77:$C$133,0),1),[1]設定!$H33))</f>
        <v>97074</v>
      </c>
      <c r="F19" s="34">
        <f>IF($D19="","",IF([1]設定!$H33="",INDEX([1]第４表!$F$77:$P$133,MATCH([1]設定!$D33,[1]第４表!$C$77:$C$133,0),2),[1]設定!$H33))</f>
        <v>94740</v>
      </c>
      <c r="G19" s="35">
        <f>IF($D19="","",IF([1]設定!$H33="",INDEX([1]第４表!$F$77:$P$133,MATCH([1]設定!$D33,[1]第４表!$C$77:$C$133,0),3),[1]設定!$H33))</f>
        <v>92515</v>
      </c>
      <c r="H19" s="44">
        <f>IF($D19="","",IF([1]設定!$H33="",INDEX([1]第４表!$F$77:$P$133,MATCH([1]設定!$D33,[1]第４表!$C$77:$C$133,0),4),[1]設定!$H33))</f>
        <v>2225</v>
      </c>
      <c r="I19" s="45">
        <f>IF($D19="","",IF([1]設定!$H33="",INDEX([1]第４表!$F$77:$P$133,MATCH([1]設定!$D33,[1]第４表!$C$77:$C$133,0),5),[1]設定!$H33))</f>
        <v>2334</v>
      </c>
      <c r="J19" s="38">
        <f>IF($D19="","",IF([1]設定!$H33="",INDEX([1]第４表!$F$77:$P$133,MATCH([1]設定!$D33,[1]第４表!$C$77:$C$133,0),6),[1]設定!$H33))</f>
        <v>117413</v>
      </c>
      <c r="K19" s="35">
        <f>IF($D19="","",IF([1]設定!$H33="",INDEX([1]第４表!$F$77:$P$133,MATCH([1]設定!$D33,[1]第４表!$C$77:$C$133,0),7),[1]設定!$H33))</f>
        <v>112914</v>
      </c>
      <c r="L19" s="44">
        <f>IF($D19="","",IF([1]設定!$H33="",INDEX([1]第４表!$F$77:$P$133,MATCH([1]設定!$D33,[1]第４表!$C$77:$C$133,0),8),[1]設定!$H33))</f>
        <v>4499</v>
      </c>
      <c r="M19" s="34">
        <f>IF($D19="","",IF([1]設定!$H33="",INDEX([1]第４表!$F$77:$P$133,MATCH([1]設定!$D33,[1]第４表!$C$77:$C$133,0),9),[1]設定!$H33))</f>
        <v>87017</v>
      </c>
      <c r="N19" s="34">
        <f>IF($D19="","",IF([1]設定!$H33="",INDEX([1]第４表!$F$77:$P$133,MATCH([1]設定!$D33,[1]第４表!$C$77:$C$133,0),10),[1]設定!$H33))</f>
        <v>85754</v>
      </c>
      <c r="O19" s="45">
        <f>IF($D19="","",IF([1]設定!$H33="",INDEX([1]第４表!$F$77:$P$133,MATCH([1]設定!$D33,[1]第４表!$C$77:$C$133,0),11),[1]設定!$H33))</f>
        <v>1263</v>
      </c>
    </row>
    <row r="20" spans="2:16" s="2" customFormat="1" ht="18" customHeight="1" x14ac:dyDescent="0.45">
      <c r="B20" s="41" t="str">
        <f>+[2]第５表!B20</f>
        <v>N</v>
      </c>
      <c r="C20" s="42"/>
      <c r="D20" s="52" t="str">
        <f>+[2]第５表!D20</f>
        <v>生活関連サービス業，娯楽業</v>
      </c>
      <c r="E20" s="34">
        <f>IF($D20="","",IF([1]設定!$H34="",INDEX([1]第４表!$F$77:$P$133,MATCH([1]設定!$D34,[1]第４表!$C$77:$C$133,0),1),[1]設定!$H34))</f>
        <v>164405</v>
      </c>
      <c r="F20" s="34">
        <f>IF($D20="","",IF([1]設定!$H34="",INDEX([1]第４表!$F$77:$P$133,MATCH([1]設定!$D34,[1]第４表!$C$77:$C$133,0),2),[1]設定!$H34))</f>
        <v>164170</v>
      </c>
      <c r="G20" s="35">
        <f>IF($D20="","",IF([1]設定!$H34="",INDEX([1]第４表!$F$77:$P$133,MATCH([1]設定!$D34,[1]第４表!$C$77:$C$133,0),3),[1]設定!$H34))</f>
        <v>159092</v>
      </c>
      <c r="H20" s="44">
        <f>IF($D20="","",IF([1]設定!$H34="",INDEX([1]第４表!$F$77:$P$133,MATCH([1]設定!$D34,[1]第４表!$C$77:$C$133,0),4),[1]設定!$H34))</f>
        <v>5078</v>
      </c>
      <c r="I20" s="45">
        <f>IF($D20="","",IF([1]設定!$H34="",INDEX([1]第４表!$F$77:$P$133,MATCH([1]設定!$D34,[1]第４表!$C$77:$C$133,0),5),[1]設定!$H34))</f>
        <v>235</v>
      </c>
      <c r="J20" s="38">
        <f>IF($D20="","",IF([1]設定!$H34="",INDEX([1]第４表!$F$77:$P$133,MATCH([1]設定!$D34,[1]第４表!$C$77:$C$133,0),6),[1]設定!$H34))</f>
        <v>180035</v>
      </c>
      <c r="K20" s="35">
        <f>IF($D20="","",IF([1]設定!$H34="",INDEX([1]第４表!$F$77:$P$133,MATCH([1]設定!$D34,[1]第４表!$C$77:$C$133,0),7),[1]設定!$H34))</f>
        <v>179609</v>
      </c>
      <c r="L20" s="44">
        <f>IF($D20="","",IF([1]設定!$H34="",INDEX([1]第４表!$F$77:$P$133,MATCH([1]設定!$D34,[1]第４表!$C$77:$C$133,0),8),[1]設定!$H34))</f>
        <v>426</v>
      </c>
      <c r="M20" s="34">
        <f>IF($D20="","",IF([1]設定!$H34="",INDEX([1]第４表!$F$77:$P$133,MATCH([1]設定!$D34,[1]第４表!$C$77:$C$133,0),9),[1]設定!$H34))</f>
        <v>145249</v>
      </c>
      <c r="N20" s="34">
        <f>IF($D20="","",IF([1]設定!$H34="",INDEX([1]第４表!$F$77:$P$133,MATCH([1]設定!$D34,[1]第４表!$C$77:$C$133,0),10),[1]設定!$H34))</f>
        <v>145249</v>
      </c>
      <c r="O20" s="45">
        <f>IF($D20="","",IF([1]設定!$H34="",INDEX([1]第４表!$F$77:$P$133,MATCH([1]設定!$D34,[1]第４表!$C$77:$C$133,0),11),[1]設定!$H34))</f>
        <v>0</v>
      </c>
    </row>
    <row r="21" spans="2:16" s="2" customFormat="1" ht="18" customHeight="1" x14ac:dyDescent="0.45">
      <c r="B21" s="41" t="str">
        <f>+[2]第５表!B21</f>
        <v>O</v>
      </c>
      <c r="C21" s="42"/>
      <c r="D21" s="43" t="str">
        <f>+[2]第５表!D21</f>
        <v>教育，学習支援業</v>
      </c>
      <c r="E21" s="53">
        <f>IF($D21="","",IF([1]設定!$H35="",INDEX([1]第４表!$F$77:$P$133,MATCH([1]設定!$D35,[1]第４表!$C$77:$C$133,0),1),[1]設定!$H35))</f>
        <v>267919</v>
      </c>
      <c r="F21" s="38">
        <f>IF($D21="","",IF([1]設定!$H35="",INDEX([1]第４表!$F$77:$P$133,MATCH([1]設定!$D35,[1]第４表!$C$77:$C$133,0),2),[1]設定!$H35))</f>
        <v>267723</v>
      </c>
      <c r="G21" s="35">
        <f>IF($D21="","",IF([1]設定!$H35="",INDEX([1]第４表!$F$77:$P$133,MATCH([1]設定!$D35,[1]第４表!$C$77:$C$133,0),3),[1]設定!$H35))</f>
        <v>262558</v>
      </c>
      <c r="H21" s="44">
        <f>IF($D21="","",IF([1]設定!$H35="",INDEX([1]第４表!$F$77:$P$133,MATCH([1]設定!$D35,[1]第４表!$C$77:$C$133,0),4),[1]設定!$H35))</f>
        <v>5165</v>
      </c>
      <c r="I21" s="45">
        <f>IF($D21="","",IF([1]設定!$H35="",INDEX([1]第４表!$F$77:$P$133,MATCH([1]設定!$D35,[1]第４表!$C$77:$C$133,0),5),[1]設定!$H35))</f>
        <v>196</v>
      </c>
      <c r="J21" s="38">
        <f>IF($D21="","",IF([1]設定!$H35="",INDEX([1]第４表!$F$77:$P$133,MATCH([1]設定!$D35,[1]第４表!$C$77:$C$133,0),6),[1]設定!$H35))</f>
        <v>298267</v>
      </c>
      <c r="K21" s="35">
        <f>IF($D21="","",IF([1]設定!$H35="",INDEX([1]第４表!$F$77:$P$133,MATCH([1]設定!$D35,[1]第４表!$C$77:$C$133,0),7),[1]設定!$H35))</f>
        <v>298211</v>
      </c>
      <c r="L21" s="44">
        <f>IF($D21="","",IF([1]設定!$H35="",INDEX([1]第４表!$F$77:$P$133,MATCH([1]設定!$D35,[1]第４表!$C$77:$C$133,0),8),[1]設定!$H35))</f>
        <v>56</v>
      </c>
      <c r="M21" s="34">
        <f>IF($D21="","",IF([1]設定!$H35="",INDEX([1]第４表!$F$77:$P$133,MATCH([1]設定!$D35,[1]第４表!$C$77:$C$133,0),9),[1]設定!$H35))</f>
        <v>240919</v>
      </c>
      <c r="N21" s="34">
        <f>IF($D21="","",IF([1]設定!$H35="",INDEX([1]第４表!$F$77:$P$133,MATCH([1]設定!$D35,[1]第４表!$C$77:$C$133,0),10),[1]設定!$H35))</f>
        <v>240598</v>
      </c>
      <c r="O21" s="45">
        <f>IF($D21="","",IF([1]設定!$H35="",INDEX([1]第４表!$F$77:$P$133,MATCH([1]設定!$D35,[1]第４表!$C$77:$C$133,0),11),[1]設定!$H35))</f>
        <v>321</v>
      </c>
    </row>
    <row r="22" spans="2:16" s="2" customFormat="1" ht="18" customHeight="1" x14ac:dyDescent="0.45">
      <c r="B22" s="41" t="str">
        <f>+[2]第５表!B22</f>
        <v>P</v>
      </c>
      <c r="C22" s="42"/>
      <c r="D22" s="43" t="str">
        <f>+[2]第５表!D22</f>
        <v>医療，福祉</v>
      </c>
      <c r="E22" s="53">
        <f>IF($D22="","",IF([1]設定!$H36="",INDEX([1]第４表!$F$77:$P$133,MATCH([1]設定!$D36,[1]第４表!$C$77:$C$133,0),1),[1]設定!$H36))</f>
        <v>235588</v>
      </c>
      <c r="F22" s="38">
        <f>IF($D22="","",IF([1]設定!$H36="",INDEX([1]第４表!$F$77:$P$133,MATCH([1]設定!$D36,[1]第４表!$C$77:$C$133,0),2),[1]設定!$H36))</f>
        <v>234323</v>
      </c>
      <c r="G22" s="35">
        <f>IF($D22="","",IF([1]設定!$H36="",INDEX([1]第４表!$F$77:$P$133,MATCH([1]設定!$D36,[1]第４表!$C$77:$C$133,0),3),[1]設定!$H36))</f>
        <v>222293</v>
      </c>
      <c r="H22" s="44">
        <f>IF($D22="","",IF([1]設定!$H36="",INDEX([1]第４表!$F$77:$P$133,MATCH([1]設定!$D36,[1]第４表!$C$77:$C$133,0),4),[1]設定!$H36))</f>
        <v>12030</v>
      </c>
      <c r="I22" s="45">
        <f>IF($D22="","",IF([1]設定!$H36="",INDEX([1]第４表!$F$77:$P$133,MATCH([1]設定!$D36,[1]第４表!$C$77:$C$133,0),5),[1]設定!$H36))</f>
        <v>1265</v>
      </c>
      <c r="J22" s="38">
        <f>IF($D22="","",IF([1]設定!$H36="",INDEX([1]第４表!$F$77:$P$133,MATCH([1]設定!$D36,[1]第４表!$C$77:$C$133,0),6),[1]設定!$H36))</f>
        <v>310286</v>
      </c>
      <c r="K22" s="35">
        <f>IF($D22="","",IF([1]設定!$H36="",INDEX([1]第４表!$F$77:$P$133,MATCH([1]設定!$D36,[1]第４表!$C$77:$C$133,0),7),[1]設定!$H36))</f>
        <v>310018</v>
      </c>
      <c r="L22" s="44">
        <f>IF($D22="","",IF([1]設定!$H36="",INDEX([1]第４表!$F$77:$P$133,MATCH([1]設定!$D36,[1]第４表!$C$77:$C$133,0),8),[1]設定!$H36))</f>
        <v>268</v>
      </c>
      <c r="M22" s="34">
        <f>IF($D22="","",IF([1]設定!$H36="",INDEX([1]第４表!$F$77:$P$133,MATCH([1]設定!$D36,[1]第４表!$C$77:$C$133,0),9),[1]設定!$H36))</f>
        <v>211580</v>
      </c>
      <c r="N22" s="35">
        <f>IF($D22="","",IF([1]設定!$H36="",INDEX([1]第４表!$F$77:$P$133,MATCH([1]設定!$D36,[1]第４表!$C$77:$C$133,0),10),[1]設定!$H36))</f>
        <v>209994</v>
      </c>
      <c r="O22" s="45">
        <f>IF($D22="","",IF([1]設定!$H36="",INDEX([1]第４表!$F$77:$P$133,MATCH([1]設定!$D36,[1]第４表!$C$77:$C$133,0),11),[1]設定!$H36))</f>
        <v>1586</v>
      </c>
    </row>
    <row r="23" spans="2:16" s="2" customFormat="1" ht="18" customHeight="1" x14ac:dyDescent="0.45">
      <c r="B23" s="41" t="str">
        <f>+[2]第５表!B23</f>
        <v>Q</v>
      </c>
      <c r="C23" s="42"/>
      <c r="D23" s="43" t="str">
        <f>+[2]第５表!D23</f>
        <v>複合サービス事業</v>
      </c>
      <c r="E23" s="53">
        <f>IF($D23="","",IF([1]設定!$H37="",INDEX([1]第４表!$F$77:$P$133,MATCH([1]設定!$D37,[1]第４表!$C$77:$C$133,0),1),[1]設定!$H37))</f>
        <v>262353</v>
      </c>
      <c r="F23" s="38">
        <f>IF($D23="","",IF([1]設定!$H37="",INDEX([1]第４表!$F$77:$P$133,MATCH([1]設定!$D37,[1]第４表!$C$77:$C$133,0),2),[1]設定!$H37))</f>
        <v>250740</v>
      </c>
      <c r="G23" s="35">
        <f>IF($D23="","",IF([1]設定!$H37="",INDEX([1]第４表!$F$77:$P$133,MATCH([1]設定!$D37,[1]第４表!$C$77:$C$133,0),3),[1]設定!$H37))</f>
        <v>244386</v>
      </c>
      <c r="H23" s="44">
        <f>IF($D23="","",IF([1]設定!$H37="",INDEX([1]第４表!$F$77:$P$133,MATCH([1]設定!$D37,[1]第４表!$C$77:$C$133,0),4),[1]設定!$H37))</f>
        <v>6354</v>
      </c>
      <c r="I23" s="45">
        <f>IF($D23="","",IF([1]設定!$H37="",INDEX([1]第４表!$F$77:$P$133,MATCH([1]設定!$D37,[1]第４表!$C$77:$C$133,0),5),[1]設定!$H37))</f>
        <v>11613</v>
      </c>
      <c r="J23" s="38">
        <f>IF($D23="","",IF([1]設定!$H37="",INDEX([1]第４表!$F$77:$P$133,MATCH([1]設定!$D37,[1]第４表!$C$77:$C$133,0),6),[1]設定!$H37))</f>
        <v>303352</v>
      </c>
      <c r="K23" s="35">
        <f>IF($D23="","",IF([1]設定!$H37="",INDEX([1]第４表!$F$77:$P$133,MATCH([1]設定!$D37,[1]第４表!$C$77:$C$133,0),7),[1]設定!$H37))</f>
        <v>287272</v>
      </c>
      <c r="L23" s="44">
        <f>IF($D23="","",IF([1]設定!$H37="",INDEX([1]第４表!$F$77:$P$133,MATCH([1]設定!$D37,[1]第４表!$C$77:$C$133,0),8),[1]設定!$H37))</f>
        <v>16080</v>
      </c>
      <c r="M23" s="34">
        <f>IF($D23="","",IF([1]設定!$H37="",INDEX([1]第４表!$F$77:$P$133,MATCH([1]設定!$D37,[1]第４表!$C$77:$C$133,0),9),[1]設定!$H37))</f>
        <v>194798</v>
      </c>
      <c r="N23" s="35">
        <f>IF($D23="","",IF([1]設定!$H37="",INDEX([1]第４表!$F$77:$P$133,MATCH([1]設定!$D37,[1]第４表!$C$77:$C$133,0),10),[1]設定!$H37))</f>
        <v>190545</v>
      </c>
      <c r="O23" s="45">
        <f>IF($D23="","",IF([1]設定!$H37="",INDEX([1]第４表!$F$77:$P$133,MATCH([1]設定!$D37,[1]第４表!$C$77:$C$133,0),11),[1]設定!$H37))</f>
        <v>4253</v>
      </c>
    </row>
    <row r="24" spans="2:16" s="2" customFormat="1" ht="18" customHeight="1" x14ac:dyDescent="0.45">
      <c r="B24" s="41" t="str">
        <f>+[2]第５表!B24</f>
        <v>R</v>
      </c>
      <c r="C24" s="42"/>
      <c r="D24" s="54" t="str">
        <f>+[2]第５表!D24</f>
        <v>サービス業（他に分類されないもの）</v>
      </c>
      <c r="E24" s="53">
        <f>IF($D24="","",IF([1]設定!$H38="",INDEX([1]第４表!$F$77:$P$133,MATCH([1]設定!$D38,[1]第４表!$C$77:$C$133,0),1),[1]設定!$H38))</f>
        <v>178270</v>
      </c>
      <c r="F24" s="38">
        <f>IF($D24="","",IF([1]設定!$H38="",INDEX([1]第４表!$F$77:$P$133,MATCH([1]設定!$D38,[1]第４表!$C$77:$C$133,0),2),[1]設定!$H38))</f>
        <v>172721</v>
      </c>
      <c r="G24" s="35">
        <f>IF($D24="","",IF([1]設定!$H38="",INDEX([1]第４表!$F$77:$P$133,MATCH([1]設定!$D38,[1]第４表!$C$77:$C$133,0),3),[1]設定!$H38))</f>
        <v>162241</v>
      </c>
      <c r="H24" s="44">
        <f>IF($D24="","",IF([1]設定!$H38="",INDEX([1]第４表!$F$77:$P$133,MATCH([1]設定!$D38,[1]第４表!$C$77:$C$133,0),4),[1]設定!$H38))</f>
        <v>10480</v>
      </c>
      <c r="I24" s="45">
        <f>IF($D24="","",IF([1]設定!$H38="",INDEX([1]第４表!$F$77:$P$133,MATCH([1]設定!$D38,[1]第４表!$C$77:$C$133,0),5),[1]設定!$H38))</f>
        <v>5549</v>
      </c>
      <c r="J24" s="38">
        <f>IF($D24="","",IF([1]設定!$H38="",INDEX([1]第４表!$F$77:$P$133,MATCH([1]設定!$D38,[1]第４表!$C$77:$C$133,0),6),[1]設定!$H38))</f>
        <v>218566</v>
      </c>
      <c r="K24" s="35">
        <f>IF($D24="","",IF([1]設定!$H38="",INDEX([1]第４表!$F$77:$P$133,MATCH([1]設定!$D38,[1]第４表!$C$77:$C$133,0),7),[1]設定!$H38))</f>
        <v>207210</v>
      </c>
      <c r="L24" s="44">
        <f>IF($D24="","",IF([1]設定!$H38="",INDEX([1]第４表!$F$77:$P$133,MATCH([1]設定!$D38,[1]第４表!$C$77:$C$133,0),8),[1]設定!$H38))</f>
        <v>11356</v>
      </c>
      <c r="M24" s="34">
        <f>IF($D24="","",IF([1]設定!$H38="",INDEX([1]第４表!$F$77:$P$133,MATCH([1]設定!$D38,[1]第４表!$C$77:$C$133,0),9),[1]設定!$H38))</f>
        <v>141170</v>
      </c>
      <c r="N24" s="35">
        <f>IF($D24="","",IF([1]設定!$H38="",INDEX([1]第４表!$F$77:$P$133,MATCH([1]設定!$D38,[1]第４表!$C$77:$C$133,0),10),[1]設定!$H38))</f>
        <v>140967</v>
      </c>
      <c r="O24" s="45">
        <f>IF($D24="","",IF([1]設定!$H38="",INDEX([1]第４表!$F$77:$P$133,MATCH([1]設定!$D38,[1]第４表!$C$77:$C$133,0),11),[1]設定!$H38))</f>
        <v>203</v>
      </c>
    </row>
    <row r="25" spans="2:16" s="2" customFormat="1" ht="18" customHeight="1" x14ac:dyDescent="0.45">
      <c r="B25" s="31" t="str">
        <f>+[2]第５表!B25</f>
        <v>E09,10</v>
      </c>
      <c r="C25" s="32"/>
      <c r="D25" s="55" t="str">
        <f>+[2]第５表!D25</f>
        <v>食料品・たばこ</v>
      </c>
      <c r="E25" s="56">
        <f>IF($D25="","",IF([1]設定!$H39="",INDEX([1]第４表!$F$77:$P$133,MATCH([1]設定!$D39,[1]第４表!$C$77:$C$133,0),1),[1]設定!$H39))</f>
        <v>193939</v>
      </c>
      <c r="F25" s="56">
        <f>IF($D25="","",IF([1]設定!$H39="",INDEX([1]第４表!$F$77:$P$133,MATCH([1]設定!$D39,[1]第４表!$C$77:$C$133,0),2),[1]設定!$H39))</f>
        <v>191883</v>
      </c>
      <c r="G25" s="56">
        <f>IF($D25="","",IF([1]設定!$H39="",INDEX([1]第４表!$F$77:$P$133,MATCH([1]設定!$D39,[1]第４表!$C$77:$C$133,0),3),[1]設定!$H39))</f>
        <v>175160</v>
      </c>
      <c r="H25" s="56">
        <f>IF($D25="","",IF([1]設定!$H39="",INDEX([1]第４表!$F$77:$P$133,MATCH([1]設定!$D39,[1]第４表!$C$77:$C$133,0),4),[1]設定!$H39))</f>
        <v>16723</v>
      </c>
      <c r="I25" s="56">
        <f>IF($D25="","",IF([1]設定!$H39="",INDEX([1]第４表!$F$77:$P$133,MATCH([1]設定!$D39,[1]第４表!$C$77:$C$133,0),5),[1]設定!$H39))</f>
        <v>2056</v>
      </c>
      <c r="J25" s="56">
        <f>IF($D25="","",IF([1]設定!$H39="",INDEX([1]第４表!$F$77:$P$133,MATCH([1]設定!$D39,[1]第４表!$C$77:$C$133,0),6),[1]設定!$H39))</f>
        <v>257028</v>
      </c>
      <c r="K25" s="56">
        <f>IF($D25="","",IF([1]設定!$H39="",INDEX([1]第４表!$F$77:$P$133,MATCH([1]設定!$D39,[1]第４表!$C$77:$C$133,0),7),[1]設定!$H39))</f>
        <v>253276</v>
      </c>
      <c r="L25" s="56">
        <f>IF($D25="","",IF([1]設定!$H39="",INDEX([1]第４表!$F$77:$P$133,MATCH([1]設定!$D39,[1]第４表!$C$77:$C$133,0),8),[1]設定!$H39))</f>
        <v>3752</v>
      </c>
      <c r="M25" s="56">
        <f>IF($D25="","",IF([1]設定!$H39="",INDEX([1]第４表!$F$77:$P$133,MATCH([1]設定!$D39,[1]第４表!$C$77:$C$133,0),9),[1]設定!$H39))</f>
        <v>148585</v>
      </c>
      <c r="N25" s="56">
        <f>IF($D25="","",IF([1]設定!$H39="",INDEX([1]第４表!$F$77:$P$133,MATCH([1]設定!$D39,[1]第４表!$C$77:$C$133,0),10),[1]設定!$H39))</f>
        <v>147749</v>
      </c>
      <c r="O25" s="56">
        <f>IF($D25="","",IF([1]設定!$H39="",INDEX([1]第４表!$F$77:$P$133,MATCH([1]設定!$D39,[1]第４表!$C$77:$C$133,0),11),[1]設定!$H39))</f>
        <v>836</v>
      </c>
    </row>
    <row r="26" spans="2:16" s="2" customFormat="1" ht="18" customHeight="1" x14ac:dyDescent="0.45">
      <c r="B26" s="41" t="str">
        <f>+[2]第５表!B26</f>
        <v>E11</v>
      </c>
      <c r="C26" s="42"/>
      <c r="D26" s="57" t="str">
        <f>+[2]第５表!D26</f>
        <v>繊維工業</v>
      </c>
      <c r="E26" s="53">
        <f>IF($D26="","",IF([1]設定!$H40="",INDEX([1]第４表!$F$77:$P$133,MATCH([1]設定!$D40,[1]第４表!$C$77:$C$133,0),1),[1]設定!$H40))</f>
        <v>218850</v>
      </c>
      <c r="F26" s="53">
        <f>IF($D26="","",IF([1]設定!$H40="",INDEX([1]第４表!$F$77:$P$133,MATCH([1]設定!$D40,[1]第４表!$C$77:$C$133,0),2),[1]設定!$H40))</f>
        <v>218850</v>
      </c>
      <c r="G26" s="53">
        <f>IF($D26="","",IF([1]設定!$H40="",INDEX([1]第４表!$F$77:$P$133,MATCH([1]設定!$D40,[1]第４表!$C$77:$C$133,0),3),[1]設定!$H40))</f>
        <v>188549</v>
      </c>
      <c r="H26" s="53">
        <f>IF($D26="","",IF([1]設定!$H40="",INDEX([1]第４表!$F$77:$P$133,MATCH([1]設定!$D40,[1]第４表!$C$77:$C$133,0),4),[1]設定!$H40))</f>
        <v>30301</v>
      </c>
      <c r="I26" s="53">
        <f>IF($D26="","",IF([1]設定!$H40="",INDEX([1]第４表!$F$77:$P$133,MATCH([1]設定!$D40,[1]第４表!$C$77:$C$133,0),5),[1]設定!$H40))</f>
        <v>0</v>
      </c>
      <c r="J26" s="53">
        <f>IF($D26="","",IF([1]設定!$H40="",INDEX([1]第４表!$F$77:$P$133,MATCH([1]設定!$D40,[1]第４表!$C$77:$C$133,0),6),[1]設定!$H40))</f>
        <v>337612</v>
      </c>
      <c r="K26" s="53">
        <f>IF($D26="","",IF([1]設定!$H40="",INDEX([1]第４表!$F$77:$P$133,MATCH([1]設定!$D40,[1]第４表!$C$77:$C$133,0),7),[1]設定!$H40))</f>
        <v>337612</v>
      </c>
      <c r="L26" s="53">
        <f>IF($D26="","",IF([1]設定!$H40="",INDEX([1]第４表!$F$77:$P$133,MATCH([1]設定!$D40,[1]第４表!$C$77:$C$133,0),8),[1]設定!$H40))</f>
        <v>0</v>
      </c>
      <c r="M26" s="53">
        <f>IF($D26="","",IF([1]設定!$H40="",INDEX([1]第４表!$F$77:$P$133,MATCH([1]設定!$D40,[1]第４表!$C$77:$C$133,0),9),[1]設定!$H40))</f>
        <v>153943</v>
      </c>
      <c r="N26" s="53">
        <f>IF($D26="","",IF([1]設定!$H40="",INDEX([1]第４表!$F$77:$P$133,MATCH([1]設定!$D40,[1]第４表!$C$77:$C$133,0),10),[1]設定!$H40))</f>
        <v>153943</v>
      </c>
      <c r="O26" s="53">
        <f>IF($D26="","",IF([1]設定!$H40="",INDEX([1]第４表!$F$77:$P$133,MATCH([1]設定!$D40,[1]第４表!$C$77:$C$133,0),11),[1]設定!$H40))</f>
        <v>0</v>
      </c>
    </row>
    <row r="27" spans="2:16" s="2" customFormat="1" ht="18" customHeight="1" x14ac:dyDescent="0.45">
      <c r="B27" s="41" t="str">
        <f>+[2]第５表!B27</f>
        <v>E12</v>
      </c>
      <c r="C27" s="42"/>
      <c r="D27" s="57" t="str">
        <f>+[2]第５表!D27</f>
        <v>木材・木製品</v>
      </c>
      <c r="E27" s="53">
        <f>IF($D27="","",IF([1]設定!$H41="",INDEX([1]第４表!$F$77:$P$133,MATCH([1]設定!$D41,[1]第４表!$C$77:$C$133,0),1),[1]設定!$H41))</f>
        <v>240320</v>
      </c>
      <c r="F27" s="53">
        <f>IF($D27="","",IF([1]設定!$H41="",INDEX([1]第４表!$F$77:$P$133,MATCH([1]設定!$D41,[1]第４表!$C$77:$C$133,0),2),[1]設定!$H41))</f>
        <v>240187</v>
      </c>
      <c r="G27" s="53">
        <f>IF($D27="","",IF([1]設定!$H41="",INDEX([1]第４表!$F$77:$P$133,MATCH([1]設定!$D41,[1]第４表!$C$77:$C$133,0),3),[1]設定!$H41))</f>
        <v>230134</v>
      </c>
      <c r="H27" s="53">
        <f>IF($D27="","",IF([1]設定!$H41="",INDEX([1]第４表!$F$77:$P$133,MATCH([1]設定!$D41,[1]第４表!$C$77:$C$133,0),4),[1]設定!$H41))</f>
        <v>10053</v>
      </c>
      <c r="I27" s="53">
        <f>IF($D27="","",IF([1]設定!$H41="",INDEX([1]第４表!$F$77:$P$133,MATCH([1]設定!$D41,[1]第４表!$C$77:$C$133,0),5),[1]設定!$H41))</f>
        <v>133</v>
      </c>
      <c r="J27" s="53">
        <f>IF($D27="","",IF([1]設定!$H41="",INDEX([1]第４表!$F$77:$P$133,MATCH([1]設定!$D41,[1]第４表!$C$77:$C$133,0),6),[1]設定!$H41))</f>
        <v>259764</v>
      </c>
      <c r="K27" s="53">
        <f>IF($D27="","",IF([1]設定!$H41="",INDEX([1]第４表!$F$77:$P$133,MATCH([1]設定!$D41,[1]第４表!$C$77:$C$133,0),7),[1]設定!$H41))</f>
        <v>259591</v>
      </c>
      <c r="L27" s="53">
        <f>IF($D27="","",IF([1]設定!$H41="",INDEX([1]第４表!$F$77:$P$133,MATCH([1]設定!$D41,[1]第４表!$C$77:$C$133,0),8),[1]設定!$H41))</f>
        <v>173</v>
      </c>
      <c r="M27" s="53">
        <f>IF($D27="","",IF([1]設定!$H41="",INDEX([1]第４表!$F$77:$P$133,MATCH([1]設定!$D41,[1]第４表!$C$77:$C$133,0),9),[1]設定!$H41))</f>
        <v>195410</v>
      </c>
      <c r="N27" s="53">
        <f>IF($D27="","",IF([1]設定!$H41="",INDEX([1]第４表!$F$77:$P$133,MATCH([1]設定!$D41,[1]第４表!$C$77:$C$133,0),10),[1]設定!$H41))</f>
        <v>195369</v>
      </c>
      <c r="O27" s="53">
        <f>IF($D27="","",IF([1]設定!$H41="",INDEX([1]第４表!$F$77:$P$133,MATCH([1]設定!$D41,[1]第４表!$C$77:$C$133,0),11),[1]設定!$H41))</f>
        <v>41</v>
      </c>
    </row>
    <row r="28" spans="2:16" s="2" customFormat="1" ht="18" customHeight="1" x14ac:dyDescent="0.45">
      <c r="B28" s="41" t="str">
        <f>+[2]第５表!B28</f>
        <v>E13</v>
      </c>
      <c r="C28" s="42"/>
      <c r="D28" s="57" t="str">
        <f>+[2]第５表!D28</f>
        <v>家具・装備品</v>
      </c>
      <c r="E28" s="53" t="str">
        <f>IF($D28="","",IF([1]設定!$H42="",INDEX([1]第４表!$F$77:$P$133,MATCH([1]設定!$D42,[1]第４表!$C$77:$C$133,0),1),[1]設定!$H42))</f>
        <v>x</v>
      </c>
      <c r="F28" s="53" t="str">
        <f>IF($D28="","",IF([1]設定!$H42="",INDEX([1]第４表!$F$77:$P$133,MATCH([1]設定!$D42,[1]第４表!$C$77:$C$133,0),2),[1]設定!$H42))</f>
        <v>x</v>
      </c>
      <c r="G28" s="53" t="str">
        <f>IF($D28="","",IF([1]設定!$H42="",INDEX([1]第４表!$F$77:$P$133,MATCH([1]設定!$D42,[1]第４表!$C$77:$C$133,0),3),[1]設定!$H42))</f>
        <v>x</v>
      </c>
      <c r="H28" s="53" t="str">
        <f>IF($D28="","",IF([1]設定!$H42="",INDEX([1]第４表!$F$77:$P$133,MATCH([1]設定!$D42,[1]第４表!$C$77:$C$133,0),4),[1]設定!$H42))</f>
        <v>x</v>
      </c>
      <c r="I28" s="53" t="str">
        <f>IF($D28="","",IF([1]設定!$H42="",INDEX([1]第４表!$F$77:$P$133,MATCH([1]設定!$D42,[1]第４表!$C$77:$C$133,0),5),[1]設定!$H42))</f>
        <v>x</v>
      </c>
      <c r="J28" s="53" t="str">
        <f>IF($D28="","",IF([1]設定!$H42="",INDEX([1]第４表!$F$77:$P$133,MATCH([1]設定!$D42,[1]第４表!$C$77:$C$133,0),6),[1]設定!$H42))</f>
        <v>x</v>
      </c>
      <c r="K28" s="53" t="str">
        <f>IF($D28="","",IF([1]設定!$H42="",INDEX([1]第４表!$F$77:$P$133,MATCH([1]設定!$D42,[1]第４表!$C$77:$C$133,0),7),[1]設定!$H42))</f>
        <v>x</v>
      </c>
      <c r="L28" s="53" t="str">
        <f>IF($D28="","",IF([1]設定!$H42="",INDEX([1]第４表!$F$77:$P$133,MATCH([1]設定!$D42,[1]第４表!$C$77:$C$133,0),8),[1]設定!$H42))</f>
        <v>x</v>
      </c>
      <c r="M28" s="53" t="str">
        <f>IF($D28="","",IF([1]設定!$H42="",INDEX([1]第４表!$F$77:$P$133,MATCH([1]設定!$D42,[1]第４表!$C$77:$C$133,0),9),[1]設定!$H42))</f>
        <v>x</v>
      </c>
      <c r="N28" s="53" t="str">
        <f>IF($D28="","",IF([1]設定!$H42="",INDEX([1]第４表!$F$77:$P$133,MATCH([1]設定!$D42,[1]第４表!$C$77:$C$133,0),10),[1]設定!$H42))</f>
        <v>x</v>
      </c>
      <c r="O28" s="53" t="str">
        <f>IF($D28="","",IF([1]設定!$H42="",INDEX([1]第４表!$F$77:$P$133,MATCH([1]設定!$D42,[1]第４表!$C$77:$C$133,0),11),[1]設定!$H42))</f>
        <v>x</v>
      </c>
    </row>
    <row r="29" spans="2:16" s="2" customFormat="1" ht="18" customHeight="1" x14ac:dyDescent="0.45">
      <c r="B29" s="41" t="str">
        <f>+[2]第５表!B29</f>
        <v>E15</v>
      </c>
      <c r="C29" s="42"/>
      <c r="D29" s="57" t="str">
        <f>+[2]第５表!D29</f>
        <v>印刷・同関連業</v>
      </c>
      <c r="E29" s="53">
        <f>IF($D29="","",IF([1]設定!$H43="",INDEX([1]第４表!$F$77:$P$133,MATCH([1]設定!$D43,[1]第４表!$C$77:$C$133,0),1),[1]設定!$H43))</f>
        <v>233365</v>
      </c>
      <c r="F29" s="53">
        <f>IF($D29="","",IF([1]設定!$H43="",INDEX([1]第４表!$F$77:$P$133,MATCH([1]設定!$D43,[1]第４表!$C$77:$C$133,0),2),[1]設定!$H43))</f>
        <v>233365</v>
      </c>
      <c r="G29" s="53">
        <f>IF($D29="","",IF([1]設定!$H43="",INDEX([1]第４表!$F$77:$P$133,MATCH([1]設定!$D43,[1]第４表!$C$77:$C$133,0),3),[1]設定!$H43))</f>
        <v>211539</v>
      </c>
      <c r="H29" s="53">
        <f>IF($D29="","",IF([1]設定!$H43="",INDEX([1]第４表!$F$77:$P$133,MATCH([1]設定!$D43,[1]第４表!$C$77:$C$133,0),4),[1]設定!$H43))</f>
        <v>21826</v>
      </c>
      <c r="I29" s="53">
        <f>IF($D29="","",IF([1]設定!$H43="",INDEX([1]第４表!$F$77:$P$133,MATCH([1]設定!$D43,[1]第４表!$C$77:$C$133,0),5),[1]設定!$H43))</f>
        <v>0</v>
      </c>
      <c r="J29" s="53">
        <f>IF($D29="","",IF([1]設定!$H43="",INDEX([1]第４表!$F$77:$P$133,MATCH([1]設定!$D43,[1]第４表!$C$77:$C$133,0),6),[1]設定!$H43))</f>
        <v>272080</v>
      </c>
      <c r="K29" s="53">
        <f>IF($D29="","",IF([1]設定!$H43="",INDEX([1]第４表!$F$77:$P$133,MATCH([1]設定!$D43,[1]第４表!$C$77:$C$133,0),7),[1]設定!$H43))</f>
        <v>272080</v>
      </c>
      <c r="L29" s="53">
        <f>IF($D29="","",IF([1]設定!$H43="",INDEX([1]第４表!$F$77:$P$133,MATCH([1]設定!$D43,[1]第４表!$C$77:$C$133,0),8),[1]設定!$H43))</f>
        <v>0</v>
      </c>
      <c r="M29" s="53">
        <f>IF($D29="","",IF([1]設定!$H43="",INDEX([1]第４表!$F$77:$P$133,MATCH([1]設定!$D43,[1]第４表!$C$77:$C$133,0),9),[1]設定!$H43))</f>
        <v>170547</v>
      </c>
      <c r="N29" s="53">
        <f>IF($D29="","",IF([1]設定!$H43="",INDEX([1]第４表!$F$77:$P$133,MATCH([1]設定!$D43,[1]第４表!$C$77:$C$133,0),10),[1]設定!$H43))</f>
        <v>170547</v>
      </c>
      <c r="O29" s="53">
        <f>IF($D29="","",IF([1]設定!$H43="",INDEX([1]第４表!$F$77:$P$133,MATCH([1]設定!$D43,[1]第４表!$C$77:$C$133,0),11),[1]設定!$H43))</f>
        <v>0</v>
      </c>
    </row>
    <row r="30" spans="2:16" s="2" customFormat="1" ht="18" customHeight="1" x14ac:dyDescent="0.45">
      <c r="B30" s="41" t="str">
        <f>+[2]第５表!B30</f>
        <v>E16,17</v>
      </c>
      <c r="C30" s="42"/>
      <c r="D30" s="57" t="str">
        <f>+[2]第５表!D30</f>
        <v>化学、石油・石炭</v>
      </c>
      <c r="E30" s="53">
        <f>IF($D30="","",IF([1]設定!$H44="",INDEX([1]第４表!$F$77:$P$133,MATCH([1]設定!$D44,[1]第４表!$C$77:$C$133,0),1),[1]設定!$H44))</f>
        <v>394116</v>
      </c>
      <c r="F30" s="53">
        <f>IF($D30="","",IF([1]設定!$H44="",INDEX([1]第４表!$F$77:$P$133,MATCH([1]設定!$D44,[1]第４表!$C$77:$C$133,0),2),[1]設定!$H44))</f>
        <v>393588</v>
      </c>
      <c r="G30" s="53">
        <f>IF($D30="","",IF([1]設定!$H44="",INDEX([1]第４表!$F$77:$P$133,MATCH([1]設定!$D44,[1]第４表!$C$77:$C$133,0),3),[1]設定!$H44))</f>
        <v>333629</v>
      </c>
      <c r="H30" s="53">
        <f>IF($D30="","",IF([1]設定!$H44="",INDEX([1]第４表!$F$77:$P$133,MATCH([1]設定!$D44,[1]第４表!$C$77:$C$133,0),4),[1]設定!$H44))</f>
        <v>59959</v>
      </c>
      <c r="I30" s="53">
        <f>IF($D30="","",IF([1]設定!$H44="",INDEX([1]第４表!$F$77:$P$133,MATCH([1]設定!$D44,[1]第４表!$C$77:$C$133,0),5),[1]設定!$H44))</f>
        <v>528</v>
      </c>
      <c r="J30" s="53">
        <f>IF($D30="","",IF([1]設定!$H44="",INDEX([1]第４表!$F$77:$P$133,MATCH([1]設定!$D44,[1]第４表!$C$77:$C$133,0),6),[1]設定!$H44))</f>
        <v>407732</v>
      </c>
      <c r="K30" s="53">
        <f>IF($D30="","",IF([1]設定!$H44="",INDEX([1]第４表!$F$77:$P$133,MATCH([1]設定!$D44,[1]第４表!$C$77:$C$133,0),7),[1]設定!$H44))</f>
        <v>407161</v>
      </c>
      <c r="L30" s="53">
        <f>IF($D30="","",IF([1]設定!$H44="",INDEX([1]第４表!$F$77:$P$133,MATCH([1]設定!$D44,[1]第４表!$C$77:$C$133,0),8),[1]設定!$H44))</f>
        <v>571</v>
      </c>
      <c r="M30" s="53">
        <f>IF($D30="","",IF([1]設定!$H44="",INDEX([1]第４表!$F$77:$P$133,MATCH([1]設定!$D44,[1]第４表!$C$77:$C$133,0),9),[1]設定!$H44))</f>
        <v>226870</v>
      </c>
      <c r="N30" s="53">
        <f>IF($D30="","",IF([1]設定!$H44="",INDEX([1]第４表!$F$77:$P$133,MATCH([1]設定!$D44,[1]第４表!$C$77:$C$133,0),10),[1]設定!$H44))</f>
        <v>226870</v>
      </c>
      <c r="O30" s="53">
        <f>IF($D30="","",IF([1]設定!$H44="",INDEX([1]第４表!$F$77:$P$133,MATCH([1]設定!$D44,[1]第４表!$C$77:$C$133,0),11),[1]設定!$H44))</f>
        <v>0</v>
      </c>
    </row>
    <row r="31" spans="2:16" s="2" customFormat="1" ht="18" customHeight="1" x14ac:dyDescent="0.45">
      <c r="B31" s="41" t="str">
        <f>+[2]第５表!B31</f>
        <v>E18</v>
      </c>
      <c r="C31" s="42"/>
      <c r="D31" s="57" t="str">
        <f>+[2]第５表!D31</f>
        <v>プラスチック製品</v>
      </c>
      <c r="E31" s="53">
        <f>IF($D31="","",IF([1]設定!$H45="",INDEX([1]第４表!$F$77:$P$133,MATCH([1]設定!$D45,[1]第４表!$C$77:$C$133,0),1),[1]設定!$H45))</f>
        <v>241652</v>
      </c>
      <c r="F31" s="53">
        <f>IF($D31="","",IF([1]設定!$H45="",INDEX([1]第４表!$F$77:$P$133,MATCH([1]設定!$D45,[1]第４表!$C$77:$C$133,0),2),[1]設定!$H45))</f>
        <v>239655</v>
      </c>
      <c r="G31" s="53">
        <f>IF($D31="","",IF([1]設定!$H45="",INDEX([1]第４表!$F$77:$P$133,MATCH([1]設定!$D45,[1]第４表!$C$77:$C$133,0),3),[1]設定!$H45))</f>
        <v>213542</v>
      </c>
      <c r="H31" s="53">
        <f>IF($D31="","",IF([1]設定!$H45="",INDEX([1]第４表!$F$77:$P$133,MATCH([1]設定!$D45,[1]第４表!$C$77:$C$133,0),4),[1]設定!$H45))</f>
        <v>26113</v>
      </c>
      <c r="I31" s="53">
        <f>IF($D31="","",IF([1]設定!$H45="",INDEX([1]第４表!$F$77:$P$133,MATCH([1]設定!$D45,[1]第４表!$C$77:$C$133,0),5),[1]設定!$H45))</f>
        <v>1997</v>
      </c>
      <c r="J31" s="53">
        <f>IF($D31="","",IF([1]設定!$H45="",INDEX([1]第４表!$F$77:$P$133,MATCH([1]設定!$D45,[1]第４表!$C$77:$C$133,0),6),[1]設定!$H45))</f>
        <v>278928</v>
      </c>
      <c r="K31" s="53">
        <f>IF($D31="","",IF([1]設定!$H45="",INDEX([1]第４表!$F$77:$P$133,MATCH([1]設定!$D45,[1]第４表!$C$77:$C$133,0),7),[1]設定!$H45))</f>
        <v>277747</v>
      </c>
      <c r="L31" s="53">
        <f>IF($D31="","",IF([1]設定!$H45="",INDEX([1]第４表!$F$77:$P$133,MATCH([1]設定!$D45,[1]第４表!$C$77:$C$133,0),8),[1]設定!$H45))</f>
        <v>1181</v>
      </c>
      <c r="M31" s="53">
        <f>IF($D31="","",IF([1]設定!$H45="",INDEX([1]第４表!$F$77:$P$133,MATCH([1]設定!$D45,[1]第４表!$C$77:$C$133,0),9),[1]設定!$H45))</f>
        <v>131023</v>
      </c>
      <c r="N31" s="53">
        <f>IF($D31="","",IF([1]設定!$H45="",INDEX([1]第４表!$F$77:$P$133,MATCH([1]設定!$D45,[1]第４表!$C$77:$C$133,0),10),[1]設定!$H45))</f>
        <v>126607</v>
      </c>
      <c r="O31" s="53">
        <f>IF($D31="","",IF([1]設定!$H45="",INDEX([1]第４表!$F$77:$P$133,MATCH([1]設定!$D45,[1]第４表!$C$77:$C$133,0),11),[1]設定!$H45))</f>
        <v>4416</v>
      </c>
    </row>
    <row r="32" spans="2:16" s="2" customFormat="1" ht="18" customHeight="1" x14ac:dyDescent="0.45">
      <c r="B32" s="41" t="str">
        <f>+[2]第５表!B32</f>
        <v>E19</v>
      </c>
      <c r="C32" s="42"/>
      <c r="D32" s="57" t="str">
        <f>+[2]第５表!D32</f>
        <v>ゴム製品</v>
      </c>
      <c r="E32" s="53">
        <f>IF($D32="","",IF([1]設定!$H46="",INDEX([1]第４表!$F$77:$P$133,MATCH([1]設定!$D46,[1]第４表!$C$77:$C$133,0),1),[1]設定!$H46))</f>
        <v>352721</v>
      </c>
      <c r="F32" s="53">
        <f>IF($D32="","",IF([1]設定!$H46="",INDEX([1]第４表!$F$77:$P$133,MATCH([1]設定!$D46,[1]第４表!$C$77:$C$133,0),2),[1]設定!$H46))</f>
        <v>318060</v>
      </c>
      <c r="G32" s="53">
        <f>IF($D32="","",IF([1]設定!$H46="",INDEX([1]第４表!$F$77:$P$133,MATCH([1]設定!$D46,[1]第４表!$C$77:$C$133,0),3),[1]設定!$H46))</f>
        <v>260449</v>
      </c>
      <c r="H32" s="53">
        <f>IF($D32="","",IF([1]設定!$H46="",INDEX([1]第４表!$F$77:$P$133,MATCH([1]設定!$D46,[1]第４表!$C$77:$C$133,0),4),[1]設定!$H46))</f>
        <v>57611</v>
      </c>
      <c r="I32" s="53">
        <f>IF($D32="","",IF([1]設定!$H46="",INDEX([1]第４表!$F$77:$P$133,MATCH([1]設定!$D46,[1]第４表!$C$77:$C$133,0),5),[1]設定!$H46))</f>
        <v>34661</v>
      </c>
      <c r="J32" s="53">
        <f>IF($D32="","",IF([1]設定!$H46="",INDEX([1]第４表!$F$77:$P$133,MATCH([1]設定!$D46,[1]第４表!$C$77:$C$133,0),6),[1]設定!$H46))</f>
        <v>370041</v>
      </c>
      <c r="K32" s="53">
        <f>IF($D32="","",IF([1]設定!$H46="",INDEX([1]第４表!$F$77:$P$133,MATCH([1]設定!$D46,[1]第４表!$C$77:$C$133,0),7),[1]設定!$H46))</f>
        <v>337651</v>
      </c>
      <c r="L32" s="53">
        <f>IF($D32="","",IF([1]設定!$H46="",INDEX([1]第４表!$F$77:$P$133,MATCH([1]設定!$D46,[1]第４表!$C$77:$C$133,0),8),[1]設定!$H46))</f>
        <v>32390</v>
      </c>
      <c r="M32" s="53">
        <f>IF($D32="","",IF([1]設定!$H46="",INDEX([1]第４表!$F$77:$P$133,MATCH([1]設定!$D46,[1]第４表!$C$77:$C$133,0),9),[1]設定!$H46))</f>
        <v>236875</v>
      </c>
      <c r="N32" s="53">
        <f>IF($D32="","",IF([1]設定!$H46="",INDEX([1]第４表!$F$77:$P$133,MATCH([1]設定!$D46,[1]第４表!$C$77:$C$133,0),10),[1]設定!$H46))</f>
        <v>187026</v>
      </c>
      <c r="O32" s="53">
        <f>IF($D32="","",IF([1]設定!$H46="",INDEX([1]第４表!$F$77:$P$133,MATCH([1]設定!$D46,[1]第４表!$C$77:$C$133,0),11),[1]設定!$H46))</f>
        <v>49849</v>
      </c>
    </row>
    <row r="33" spans="2:17" s="2" customFormat="1" ht="18" customHeight="1" x14ac:dyDescent="0.45">
      <c r="B33" s="41" t="str">
        <f>+[2]第５表!B33</f>
        <v>E21</v>
      </c>
      <c r="C33" s="42"/>
      <c r="D33" s="57" t="str">
        <f>+[2]第５表!D33</f>
        <v>窯業・土石製品</v>
      </c>
      <c r="E33" s="53">
        <f>IF($D33="","",IF([1]設定!$H47="",INDEX([1]第４表!$F$77:$P$133,MATCH([1]設定!$D47,[1]第４表!$C$77:$C$133,0),1),[1]設定!$H47))</f>
        <v>271899</v>
      </c>
      <c r="F33" s="53">
        <f>IF($D33="","",IF([1]設定!$H47="",INDEX([1]第４表!$F$77:$P$133,MATCH([1]設定!$D47,[1]第４表!$C$77:$C$133,0),2),[1]設定!$H47))</f>
        <v>271899</v>
      </c>
      <c r="G33" s="53">
        <f>IF($D33="","",IF([1]設定!$H47="",INDEX([1]第４表!$F$77:$P$133,MATCH([1]設定!$D47,[1]第４表!$C$77:$C$133,0),3),[1]設定!$H47))</f>
        <v>249409</v>
      </c>
      <c r="H33" s="53">
        <f>IF($D33="","",IF([1]設定!$H47="",INDEX([1]第４表!$F$77:$P$133,MATCH([1]設定!$D47,[1]第４表!$C$77:$C$133,0),4),[1]設定!$H47))</f>
        <v>22490</v>
      </c>
      <c r="I33" s="53">
        <f>IF($D33="","",IF([1]設定!$H47="",INDEX([1]第４表!$F$77:$P$133,MATCH([1]設定!$D47,[1]第４表!$C$77:$C$133,0),5),[1]設定!$H47))</f>
        <v>0</v>
      </c>
      <c r="J33" s="53">
        <f>IF($D33="","",IF([1]設定!$H47="",INDEX([1]第４表!$F$77:$P$133,MATCH([1]設定!$D47,[1]第４表!$C$77:$C$133,0),6),[1]設定!$H47))</f>
        <v>289885</v>
      </c>
      <c r="K33" s="53">
        <f>IF($D33="","",IF([1]設定!$H47="",INDEX([1]第４表!$F$77:$P$133,MATCH([1]設定!$D47,[1]第４表!$C$77:$C$133,0),7),[1]設定!$H47))</f>
        <v>289885</v>
      </c>
      <c r="L33" s="53">
        <f>IF($D33="","",IF([1]設定!$H47="",INDEX([1]第４表!$F$77:$P$133,MATCH([1]設定!$D47,[1]第４表!$C$77:$C$133,0),8),[1]設定!$H47))</f>
        <v>0</v>
      </c>
      <c r="M33" s="53">
        <f>IF($D33="","",IF([1]設定!$H47="",INDEX([1]第４表!$F$77:$P$133,MATCH([1]設定!$D47,[1]第４表!$C$77:$C$133,0),9),[1]設定!$H47))</f>
        <v>216231</v>
      </c>
      <c r="N33" s="53">
        <f>IF($D33="","",IF([1]設定!$H47="",INDEX([1]第４表!$F$77:$P$133,MATCH([1]設定!$D47,[1]第４表!$C$77:$C$133,0),10),[1]設定!$H47))</f>
        <v>216231</v>
      </c>
      <c r="O33" s="53">
        <f>IF($D33="","",IF([1]設定!$H47="",INDEX([1]第４表!$F$77:$P$133,MATCH([1]設定!$D47,[1]第４表!$C$77:$C$133,0),11),[1]設定!$H47))</f>
        <v>0</v>
      </c>
    </row>
    <row r="34" spans="2:17" s="2" customFormat="1" ht="18" customHeight="1" x14ac:dyDescent="0.45">
      <c r="B34" s="41" t="str">
        <f>+[2]第５表!B34</f>
        <v>E24</v>
      </c>
      <c r="C34" s="42"/>
      <c r="D34" s="57" t="str">
        <f>+[2]第５表!D34</f>
        <v>金属製品製造業</v>
      </c>
      <c r="E34" s="58">
        <f>IF($D34="","",IF([1]設定!$H48="",INDEX([1]第４表!$F$77:$P$133,MATCH([1]設定!$D48,[1]第４表!$C$77:$C$133,0),1),[1]設定!$H48))</f>
        <v>230268</v>
      </c>
      <c r="F34" s="58">
        <f>IF($D34="","",IF([1]設定!$H48="",INDEX([1]第４表!$F$77:$P$133,MATCH([1]設定!$D48,[1]第４表!$C$77:$C$133,0),2),[1]設定!$H48))</f>
        <v>229092</v>
      </c>
      <c r="G34" s="58">
        <f>IF($D34="","",IF([1]設定!$H48="",INDEX([1]第４表!$F$77:$P$133,MATCH([1]設定!$D48,[1]第４表!$C$77:$C$133,0),3),[1]設定!$H48))</f>
        <v>219818</v>
      </c>
      <c r="H34" s="53">
        <f>IF($D34="","",IF([1]設定!$H48="",INDEX([1]第４表!$F$77:$P$133,MATCH([1]設定!$D48,[1]第４表!$C$77:$C$133,0),4),[1]設定!$H48))</f>
        <v>9274</v>
      </c>
      <c r="I34" s="53">
        <f>IF($D34="","",IF([1]設定!$H48="",INDEX([1]第４表!$F$77:$P$133,MATCH([1]設定!$D48,[1]第４表!$C$77:$C$133,0),5),[1]設定!$H48))</f>
        <v>1176</v>
      </c>
      <c r="J34" s="53">
        <f>IF($D34="","",IF([1]設定!$H48="",INDEX([1]第４表!$F$77:$P$133,MATCH([1]設定!$D48,[1]第４表!$C$77:$C$133,0),6),[1]設定!$H48))</f>
        <v>270002</v>
      </c>
      <c r="K34" s="53">
        <f>IF($D34="","",IF([1]設定!$H48="",INDEX([1]第４表!$F$77:$P$133,MATCH([1]設定!$D48,[1]第４表!$C$77:$C$133,0),7),[1]設定!$H48))</f>
        <v>268878</v>
      </c>
      <c r="L34" s="53">
        <f>IF($D34="","",IF([1]設定!$H48="",INDEX([1]第４表!$F$77:$P$133,MATCH([1]設定!$D48,[1]第４表!$C$77:$C$133,0),8),[1]設定!$H48))</f>
        <v>1124</v>
      </c>
      <c r="M34" s="53">
        <f>IF($D34="","",IF([1]設定!$H48="",INDEX([1]第４表!$F$77:$P$133,MATCH([1]設定!$D48,[1]第４表!$C$77:$C$133,0),9),[1]設定!$H48))</f>
        <v>167074</v>
      </c>
      <c r="N34" s="53">
        <f>IF($D34="","",IF([1]設定!$H48="",INDEX([1]第４表!$F$77:$P$133,MATCH([1]設定!$D48,[1]第４表!$C$77:$C$133,0),10),[1]設定!$H48))</f>
        <v>165815</v>
      </c>
      <c r="O34" s="53">
        <f>IF($D34="","",IF([1]設定!$H48="",INDEX([1]第４表!$F$77:$P$133,MATCH([1]設定!$D48,[1]第４表!$C$77:$C$133,0),11),[1]設定!$H48))</f>
        <v>1259</v>
      </c>
    </row>
    <row r="35" spans="2:17" s="2" customFormat="1" ht="18" customHeight="1" x14ac:dyDescent="0.45">
      <c r="B35" s="41" t="str">
        <f>+[2]第５表!B35</f>
        <v>E27</v>
      </c>
      <c r="C35" s="42"/>
      <c r="D35" s="57" t="str">
        <f>+[2]第５表!D35</f>
        <v>業務用機械器具</v>
      </c>
      <c r="E35" s="58">
        <f>IF($D35="","",IF([1]設定!$H49="",INDEX([1]第４表!$F$77:$P$133,MATCH([1]設定!$D49,[1]第４表!$C$77:$C$133,0),1),[1]設定!$H49))</f>
        <v>221289</v>
      </c>
      <c r="F35" s="58">
        <f>IF($D35="","",IF([1]設定!$H49="",INDEX([1]第４表!$F$77:$P$133,MATCH([1]設定!$D49,[1]第４表!$C$77:$C$133,0),2),[1]設定!$H49))</f>
        <v>221131</v>
      </c>
      <c r="G35" s="58">
        <f>IF($D35="","",IF([1]設定!$H49="",INDEX([1]第４表!$F$77:$P$133,MATCH([1]設定!$D49,[1]第４表!$C$77:$C$133,0),3),[1]設定!$H49))</f>
        <v>200959</v>
      </c>
      <c r="H35" s="53">
        <f>IF($D35="","",IF([1]設定!$H49="",INDEX([1]第４表!$F$77:$P$133,MATCH([1]設定!$D49,[1]第４表!$C$77:$C$133,0),4),[1]設定!$H49))</f>
        <v>20172</v>
      </c>
      <c r="I35" s="53">
        <f>IF($D35="","",IF([1]設定!$H49="",INDEX([1]第４表!$F$77:$P$133,MATCH([1]設定!$D49,[1]第４表!$C$77:$C$133,0),5),[1]設定!$H49))</f>
        <v>158</v>
      </c>
      <c r="J35" s="53">
        <f>IF($D35="","",IF([1]設定!$H49="",INDEX([1]第４表!$F$77:$P$133,MATCH([1]設定!$D49,[1]第４表!$C$77:$C$133,0),6),[1]設定!$H49))</f>
        <v>295134</v>
      </c>
      <c r="K35" s="53">
        <f>IF($D35="","",IF([1]設定!$H49="",INDEX([1]第４表!$F$77:$P$133,MATCH([1]設定!$D49,[1]第４表!$C$77:$C$133,0),7),[1]設定!$H49))</f>
        <v>294792</v>
      </c>
      <c r="L35" s="53">
        <f>IF($D35="","",IF([1]設定!$H49="",INDEX([1]第４表!$F$77:$P$133,MATCH([1]設定!$D49,[1]第４表!$C$77:$C$133,0),8),[1]設定!$H49))</f>
        <v>342</v>
      </c>
      <c r="M35" s="53">
        <f>IF($D35="","",IF([1]設定!$H49="",INDEX([1]第４表!$F$77:$P$133,MATCH([1]設定!$D49,[1]第４表!$C$77:$C$133,0),9),[1]設定!$H49))</f>
        <v>157813</v>
      </c>
      <c r="N35" s="53">
        <f>IF($D35="","",IF([1]設定!$H49="",INDEX([1]第４表!$F$77:$P$133,MATCH([1]設定!$D49,[1]第４表!$C$77:$C$133,0),10),[1]設定!$H49))</f>
        <v>157813</v>
      </c>
      <c r="O35" s="53">
        <f>IF($D35="","",IF([1]設定!$H49="",INDEX([1]第４表!$F$77:$P$133,MATCH([1]設定!$D49,[1]第４表!$C$77:$C$133,0),11),[1]設定!$H49))</f>
        <v>0</v>
      </c>
    </row>
    <row r="36" spans="2:17" s="2" customFormat="1" ht="18" customHeight="1" x14ac:dyDescent="0.45">
      <c r="B36" s="41" t="str">
        <f>+[2]第５表!B36</f>
        <v>E28</v>
      </c>
      <c r="C36" s="42"/>
      <c r="D36" s="57" t="str">
        <f>+[2]第５表!D36</f>
        <v>電子・デバイス</v>
      </c>
      <c r="E36" s="58">
        <f>IF($D36="","",IF([1]設定!$H50="",INDEX([1]第４表!$F$77:$P$133,MATCH([1]設定!$D50,[1]第４表!$C$77:$C$133,0),1),[1]設定!$H50))</f>
        <v>246011</v>
      </c>
      <c r="F36" s="58">
        <f>IF($D36="","",IF([1]設定!$H50="",INDEX([1]第４表!$F$77:$P$133,MATCH([1]設定!$D50,[1]第４表!$C$77:$C$133,0),2),[1]設定!$H50))</f>
        <v>245866</v>
      </c>
      <c r="G36" s="58">
        <f>IF($D36="","",IF([1]設定!$H50="",INDEX([1]第４表!$F$77:$P$133,MATCH([1]設定!$D50,[1]第４表!$C$77:$C$133,0),3),[1]設定!$H50))</f>
        <v>215073</v>
      </c>
      <c r="H36" s="53">
        <f>IF($D36="","",IF([1]設定!$H50="",INDEX([1]第４表!$F$77:$P$133,MATCH([1]設定!$D50,[1]第４表!$C$77:$C$133,0),4),[1]設定!$H50))</f>
        <v>30793</v>
      </c>
      <c r="I36" s="53">
        <f>IF($D36="","",IF([1]設定!$H50="",INDEX([1]第４表!$F$77:$P$133,MATCH([1]設定!$D50,[1]第４表!$C$77:$C$133,0),5),[1]設定!$H50))</f>
        <v>145</v>
      </c>
      <c r="J36" s="53">
        <f>IF($D36="","",IF([1]設定!$H50="",INDEX([1]第４表!$F$77:$P$133,MATCH([1]設定!$D50,[1]第４表!$C$77:$C$133,0),6),[1]設定!$H50))</f>
        <v>276633</v>
      </c>
      <c r="K36" s="53">
        <f>IF($D36="","",IF([1]設定!$H50="",INDEX([1]第４表!$F$77:$P$133,MATCH([1]設定!$D50,[1]第４表!$C$77:$C$133,0),7),[1]設定!$H50))</f>
        <v>276500</v>
      </c>
      <c r="L36" s="53">
        <f>IF($D36="","",IF([1]設定!$H50="",INDEX([1]第４表!$F$77:$P$133,MATCH([1]設定!$D50,[1]第４表!$C$77:$C$133,0),8),[1]設定!$H50))</f>
        <v>133</v>
      </c>
      <c r="M36" s="53">
        <f>IF($D36="","",IF([1]設定!$H50="",INDEX([1]第４表!$F$77:$P$133,MATCH([1]設定!$D50,[1]第４表!$C$77:$C$133,0),9),[1]設定!$H50))</f>
        <v>177417</v>
      </c>
      <c r="N36" s="53">
        <f>IF($D36="","",IF([1]設定!$H50="",INDEX([1]第４表!$F$77:$P$133,MATCH([1]設定!$D50,[1]第４表!$C$77:$C$133,0),10),[1]設定!$H50))</f>
        <v>177247</v>
      </c>
      <c r="O36" s="53">
        <f>IF($D36="","",IF([1]設定!$H50="",INDEX([1]第４表!$F$77:$P$133,MATCH([1]設定!$D50,[1]第４表!$C$77:$C$133,0),11),[1]設定!$H50))</f>
        <v>170</v>
      </c>
    </row>
    <row r="37" spans="2:17" s="2" customFormat="1" ht="18" customHeight="1" x14ac:dyDescent="0.45">
      <c r="B37" s="41" t="str">
        <f>+[2]第５表!B37</f>
        <v>E29</v>
      </c>
      <c r="C37" s="42"/>
      <c r="D37" s="57" t="str">
        <f>+[2]第５表!D37</f>
        <v>電気機械器具</v>
      </c>
      <c r="E37" s="58">
        <f>IF($D37="","",IF([1]設定!$H51="",INDEX([1]第４表!$F$77:$P$133,MATCH([1]設定!$D51,[1]第４表!$C$77:$C$133,0),1),[1]設定!$H51))</f>
        <v>243873</v>
      </c>
      <c r="F37" s="58">
        <f>IF($D37="","",IF([1]設定!$H51="",INDEX([1]第４表!$F$77:$P$133,MATCH([1]設定!$D51,[1]第４表!$C$77:$C$133,0),2),[1]設定!$H51))</f>
        <v>243873</v>
      </c>
      <c r="G37" s="58">
        <f>IF($D37="","",IF([1]設定!$H51="",INDEX([1]第４表!$F$77:$P$133,MATCH([1]設定!$D51,[1]第４表!$C$77:$C$133,0),3),[1]設定!$H51))</f>
        <v>234727</v>
      </c>
      <c r="H37" s="53">
        <f>IF($D37="","",IF([1]設定!$H51="",INDEX([1]第４表!$F$77:$P$133,MATCH([1]設定!$D51,[1]第４表!$C$77:$C$133,0),4),[1]設定!$H51))</f>
        <v>9146</v>
      </c>
      <c r="I37" s="53">
        <f>IF($D37="","",IF([1]設定!$H51="",INDEX([1]第４表!$F$77:$P$133,MATCH([1]設定!$D51,[1]第４表!$C$77:$C$133,0),5),[1]設定!$H51))</f>
        <v>0</v>
      </c>
      <c r="J37" s="53">
        <f>IF($D37="","",IF([1]設定!$H51="",INDEX([1]第４表!$F$77:$P$133,MATCH([1]設定!$D51,[1]第４表!$C$77:$C$133,0),6),[1]設定!$H51))</f>
        <v>284771</v>
      </c>
      <c r="K37" s="53">
        <f>IF($D37="","",IF([1]設定!$H51="",INDEX([1]第４表!$F$77:$P$133,MATCH([1]設定!$D51,[1]第４表!$C$77:$C$133,0),7),[1]設定!$H51))</f>
        <v>284771</v>
      </c>
      <c r="L37" s="53">
        <f>IF($D37="","",IF([1]設定!$H51="",INDEX([1]第４表!$F$77:$P$133,MATCH([1]設定!$D51,[1]第４表!$C$77:$C$133,0),8),[1]設定!$H51))</f>
        <v>0</v>
      </c>
      <c r="M37" s="53">
        <f>IF($D37="","",IF([1]設定!$H51="",INDEX([1]第４表!$F$77:$P$133,MATCH([1]設定!$D51,[1]第４表!$C$77:$C$133,0),9),[1]設定!$H51))</f>
        <v>157331</v>
      </c>
      <c r="N37" s="53">
        <f>IF($D37="","",IF([1]設定!$H51="",INDEX([1]第４表!$F$77:$P$133,MATCH([1]設定!$D51,[1]第４表!$C$77:$C$133,0),10),[1]設定!$H51))</f>
        <v>157331</v>
      </c>
      <c r="O37" s="53">
        <f>IF($D37="","",IF([1]設定!$H51="",INDEX([1]第４表!$F$77:$P$133,MATCH([1]設定!$D51,[1]第４表!$C$77:$C$133,0),11),[1]設定!$H51))</f>
        <v>0</v>
      </c>
    </row>
    <row r="38" spans="2:17" s="2" customFormat="1" ht="18" customHeight="1" x14ac:dyDescent="0.45">
      <c r="B38" s="41" t="str">
        <f>+[2]第５表!B38</f>
        <v>E31</v>
      </c>
      <c r="C38" s="42"/>
      <c r="D38" s="57" t="str">
        <f>+[2]第５表!D38</f>
        <v>輸送用機械器具</v>
      </c>
      <c r="E38" s="58">
        <f>IF($D38="","",IF([1]設定!$H52="",INDEX([1]第４表!$F$77:$P$133,MATCH([1]設定!$D52,[1]第４表!$C$77:$C$133,0),1),[1]設定!$H52))</f>
        <v>300892</v>
      </c>
      <c r="F38" s="58">
        <f>IF($D38="","",IF([1]設定!$H52="",INDEX([1]第４表!$F$77:$P$133,MATCH([1]設定!$D52,[1]第４表!$C$77:$C$133,0),2),[1]設定!$H52))</f>
        <v>300531</v>
      </c>
      <c r="G38" s="58">
        <f>IF($D38="","",IF([1]設定!$H52="",INDEX([1]第４表!$F$77:$P$133,MATCH([1]設定!$D52,[1]第４表!$C$77:$C$133,0),3),[1]設定!$H52))</f>
        <v>262640</v>
      </c>
      <c r="H38" s="53">
        <f>IF($D38="","",IF([1]設定!$H52="",INDEX([1]第４表!$F$77:$P$133,MATCH([1]設定!$D52,[1]第４表!$C$77:$C$133,0),4),[1]設定!$H52))</f>
        <v>37891</v>
      </c>
      <c r="I38" s="53">
        <f>IF($D38="","",IF([1]設定!$H52="",INDEX([1]第４表!$F$77:$P$133,MATCH([1]設定!$D52,[1]第４表!$C$77:$C$133,0),5),[1]設定!$H52))</f>
        <v>361</v>
      </c>
      <c r="J38" s="53">
        <f>IF($D38="","",IF([1]設定!$H52="",INDEX([1]第４表!$F$77:$P$133,MATCH([1]設定!$D52,[1]第４表!$C$77:$C$133,0),6),[1]設定!$H52))</f>
        <v>312891</v>
      </c>
      <c r="K38" s="53">
        <f>IF($D38="","",IF([1]設定!$H52="",INDEX([1]第４表!$F$77:$P$133,MATCH([1]設定!$D52,[1]第４表!$C$77:$C$133,0),7),[1]設定!$H52))</f>
        <v>312754</v>
      </c>
      <c r="L38" s="53">
        <f>IF($D38="","",IF([1]設定!$H52="",INDEX([1]第４表!$F$77:$P$133,MATCH([1]設定!$D52,[1]第４表!$C$77:$C$133,0),8),[1]設定!$H52))</f>
        <v>137</v>
      </c>
      <c r="M38" s="53">
        <f>IF($D38="","",IF([1]設定!$H52="",INDEX([1]第４表!$F$77:$P$133,MATCH([1]設定!$D52,[1]第４表!$C$77:$C$133,0),9),[1]設定!$H52))</f>
        <v>248400</v>
      </c>
      <c r="N38" s="53">
        <f>IF($D38="","",IF([1]設定!$H52="",INDEX([1]第４表!$F$77:$P$133,MATCH([1]設定!$D52,[1]第４表!$C$77:$C$133,0),10),[1]設定!$H52))</f>
        <v>247060</v>
      </c>
      <c r="O38" s="53">
        <f>IF($D38="","",IF([1]設定!$H52="",INDEX([1]第４表!$F$77:$P$133,MATCH([1]設定!$D52,[1]第４表!$C$77:$C$133,0),11),[1]設定!$H52))</f>
        <v>1340</v>
      </c>
    </row>
    <row r="39" spans="2:17" s="2" customFormat="1" ht="18" customHeight="1" x14ac:dyDescent="0.45">
      <c r="B39" s="59" t="str">
        <f>+[2]第５表!B39</f>
        <v>ES</v>
      </c>
      <c r="C39" s="60"/>
      <c r="D39" s="61" t="str">
        <f>+[2]第５表!D39</f>
        <v>はん用・生産用機械器具</v>
      </c>
      <c r="E39" s="62">
        <f>IF($D39="","",IF([1]設定!$H53="",INDEX([1]第４表!$F$77:$P$133,MATCH([1]設定!$D53,[1]第４表!$C$77:$C$133,0),1),[1]設定!$H53))</f>
        <v>252598</v>
      </c>
      <c r="F39" s="62">
        <f>IF($D39="","",IF([1]設定!$H53="",INDEX([1]第４表!$F$77:$P$133,MATCH([1]設定!$D53,[1]第４表!$C$77:$C$133,0),2),[1]設定!$H53))</f>
        <v>250166</v>
      </c>
      <c r="G39" s="62">
        <f>IF($D39="","",IF([1]設定!$H53="",INDEX([1]第４表!$F$77:$P$133,MATCH([1]設定!$D53,[1]第４表!$C$77:$C$133,0),3),[1]設定!$H53))</f>
        <v>215539</v>
      </c>
      <c r="H39" s="63">
        <f>IF($D39="","",IF([1]設定!$H53="",INDEX([1]第４表!$F$77:$P$133,MATCH([1]設定!$D53,[1]第４表!$C$77:$C$133,0),4),[1]設定!$H53))</f>
        <v>34627</v>
      </c>
      <c r="I39" s="63">
        <f>IF($D39="","",IF([1]設定!$H53="",INDEX([1]第４表!$F$77:$P$133,MATCH([1]設定!$D53,[1]第４表!$C$77:$C$133,0),5),[1]設定!$H53))</f>
        <v>2432</v>
      </c>
      <c r="J39" s="63">
        <f>IF($D39="","",IF([1]設定!$H53="",INDEX([1]第４表!$F$77:$P$133,MATCH([1]設定!$D53,[1]第４表!$C$77:$C$133,0),6),[1]設定!$H53))</f>
        <v>293342</v>
      </c>
      <c r="K39" s="63">
        <f>IF($D39="","",IF([1]設定!$H53="",INDEX([1]第４表!$F$77:$P$133,MATCH([1]設定!$D53,[1]第４表!$C$77:$C$133,0),7),[1]設定!$H53))</f>
        <v>289768</v>
      </c>
      <c r="L39" s="63">
        <f>IF($D39="","",IF([1]設定!$H53="",INDEX([1]第４表!$F$77:$P$133,MATCH([1]設定!$D53,[1]第４表!$C$77:$C$133,0),8),[1]設定!$H53))</f>
        <v>3574</v>
      </c>
      <c r="M39" s="63">
        <f>IF($D39="","",IF([1]設定!$H53="",INDEX([1]第４表!$F$77:$P$133,MATCH([1]設定!$D53,[1]第４表!$C$77:$C$133,0),9),[1]設定!$H53))</f>
        <v>165776</v>
      </c>
      <c r="N39" s="63">
        <f>IF($D39="","",IF([1]設定!$H53="",INDEX([1]第４表!$F$77:$P$133,MATCH([1]設定!$D53,[1]第４表!$C$77:$C$133,0),10),[1]設定!$H53))</f>
        <v>165776</v>
      </c>
      <c r="O39" s="63">
        <f>IF($D39="","",IF([1]設定!$H53="",INDEX([1]第４表!$F$77:$P$133,MATCH([1]設定!$D53,[1]第４表!$C$77:$C$133,0),11),[1]設定!$H53))</f>
        <v>0</v>
      </c>
    </row>
    <row r="40" spans="2:17" s="2" customFormat="1" ht="18" customHeight="1" x14ac:dyDescent="0.45">
      <c r="B40" s="64" t="str">
        <f>+[2]第５表!B40</f>
        <v>R91</v>
      </c>
      <c r="C40" s="65"/>
      <c r="D40" s="66" t="str">
        <f>+[2]第５表!D40</f>
        <v>職業紹介・労働者派遣業</v>
      </c>
      <c r="E40" s="67">
        <f>IF($D40="","",IF([1]設定!$H54="",INDEX([1]第４表!$F$77:$P$133,MATCH([1]設定!$D54,[1]第４表!$C$77:$C$133,0),1),[1]設定!$H54))</f>
        <v>169388</v>
      </c>
      <c r="F40" s="67">
        <f>IF($D40="","",IF([1]設定!$H54="",INDEX([1]第４表!$F$77:$P$133,MATCH([1]設定!$D54,[1]第４表!$C$77:$C$133,0),2),[1]設定!$H54))</f>
        <v>168567</v>
      </c>
      <c r="G40" s="67">
        <f>IF($D40="","",IF([1]設定!$H54="",INDEX([1]第４表!$F$77:$P$133,MATCH([1]設定!$D54,[1]第４表!$C$77:$C$133,0),3),[1]設定!$H54))</f>
        <v>154927</v>
      </c>
      <c r="H40" s="68">
        <f>IF($D40="","",IF([1]設定!$H54="",INDEX([1]第４表!$F$77:$P$133,MATCH([1]設定!$D54,[1]第４表!$C$77:$C$133,0),4),[1]設定!$H54))</f>
        <v>13640</v>
      </c>
      <c r="I40" s="68">
        <f>IF($D40="","",IF([1]設定!$H54="",INDEX([1]第４表!$F$77:$P$133,MATCH([1]設定!$D54,[1]第４表!$C$77:$C$133,0),5),[1]設定!$H54))</f>
        <v>821</v>
      </c>
      <c r="J40" s="68">
        <f>IF($D40="","",IF([1]設定!$H54="",INDEX([1]第４表!$F$77:$P$133,MATCH([1]設定!$D54,[1]第４表!$C$77:$C$133,0),6),[1]設定!$H54))</f>
        <v>184502</v>
      </c>
      <c r="K40" s="68">
        <f>IF($D40="","",IF([1]設定!$H54="",INDEX([1]第４表!$F$77:$P$133,MATCH([1]設定!$D54,[1]第４表!$C$77:$C$133,0),7),[1]設定!$H54))</f>
        <v>183811</v>
      </c>
      <c r="L40" s="68">
        <f>IF($D40="","",IF([1]設定!$H54="",INDEX([1]第４表!$F$77:$P$133,MATCH([1]設定!$D54,[1]第４表!$C$77:$C$133,0),8),[1]設定!$H54))</f>
        <v>691</v>
      </c>
      <c r="M40" s="68">
        <f>IF($D40="","",IF([1]設定!$H54="",INDEX([1]第４表!$F$77:$P$133,MATCH([1]設定!$D54,[1]第４表!$C$77:$C$133,0),9),[1]設定!$H54))</f>
        <v>157243</v>
      </c>
      <c r="N40" s="68">
        <f>IF($D40="","",IF([1]設定!$H54="",INDEX([1]第４表!$F$77:$P$133,MATCH([1]設定!$D54,[1]第４表!$C$77:$C$133,0),10),[1]設定!$H54))</f>
        <v>156318</v>
      </c>
      <c r="O40" s="68">
        <f>IF($D40="","",IF([1]設定!$H54="",INDEX([1]第４表!$F$77:$P$133,MATCH([1]設定!$D54,[1]第４表!$C$77:$C$133,0),11),[1]設定!$H54))</f>
        <v>925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IF($D48="","",IF([1]設定!$I23="",INDEX([1]第４表!$F$9:$P$65,MATCH([1]設定!$D23,[1]第４表!$C$9:$C$65,0),1),[1]設定!$I23))</f>
        <v>244350</v>
      </c>
      <c r="F48" s="34">
        <f>IF($D48="","",IF([1]設定!$I23="",INDEX([1]第４表!$F$9:$P$65,MATCH([1]設定!$D23,[1]第４表!$C$9:$C$65,0),2),[1]設定!$I23))</f>
        <v>241383</v>
      </c>
      <c r="G48" s="35">
        <f>IF($D48="","",IF([1]設定!$I23="",INDEX([1]第４表!$F$9:$P$65,MATCH([1]設定!$D23,[1]第４表!$C$9:$C$65,0),3),[1]設定!$I23))</f>
        <v>223790</v>
      </c>
      <c r="H48" s="36">
        <f>IF($D48="","",IF([1]設定!$I23="",INDEX([1]第４表!$F$9:$P$65,MATCH([1]設定!$D23,[1]第４表!$C$9:$C$65,0),4),[1]設定!$I23))</f>
        <v>17593</v>
      </c>
      <c r="I48" s="37">
        <f>IF($D48="","",IF([1]設定!$I23="",INDEX([1]第４表!$F$9:$P$65,MATCH([1]設定!$D23,[1]第４表!$C$9:$C$65,0),5),[1]設定!$I23))</f>
        <v>2967</v>
      </c>
      <c r="J48" s="38">
        <f>IF($D48="","",IF([1]設定!$I23="",INDEX([1]第４表!$F$9:$P$65,MATCH([1]設定!$D23,[1]第４表!$C$9:$C$65,0),6),[1]設定!$I23))</f>
        <v>296630</v>
      </c>
      <c r="K48" s="35">
        <f>IF($D48="","",IF([1]設定!$I23="",INDEX([1]第４表!$F$9:$P$65,MATCH([1]設定!$D23,[1]第４表!$C$9:$C$65,0),7),[1]設定!$I23))</f>
        <v>292104</v>
      </c>
      <c r="L48" s="36">
        <f>IF($D48="","",IF([1]設定!$I23="",INDEX([1]第４表!$F$9:$P$65,MATCH([1]設定!$D23,[1]第４表!$C$9:$C$65,0),8),[1]設定!$I23))</f>
        <v>4526</v>
      </c>
      <c r="M48" s="39">
        <f>IF($D48="","",IF([1]設定!$I23="",INDEX([1]第４表!$F$9:$P$65,MATCH([1]設定!$D23,[1]第４表!$C$9:$C$65,0),9),[1]設定!$I23))</f>
        <v>194262</v>
      </c>
      <c r="N48" s="39">
        <f>IF($D48="","",IF([1]設定!$I23="",INDEX([1]第４表!$F$9:$P$65,MATCH([1]設定!$D23,[1]第４表!$C$9:$C$65,0),10),[1]設定!$I23))</f>
        <v>192789</v>
      </c>
      <c r="O48" s="37">
        <f>IF($D48="","",IF([1]設定!$I23="",INDEX([1]第４表!$F$9:$P$65,MATCH([1]設定!$D23,[1]第４表!$C$9:$C$65,0),11),[1]設定!$I23))</f>
        <v>1473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IF($D49="","",IF([1]設定!$I24="",INDEX([1]第４表!$F$9:$P$65,MATCH([1]設定!$D24,[1]第４表!$C$9:$C$65,0),1),[1]設定!$I24))</f>
        <v>283931</v>
      </c>
      <c r="F49" s="34">
        <f>IF($D49="","",IF([1]設定!$I24="",INDEX([1]第４表!$F$9:$P$65,MATCH([1]設定!$D24,[1]第４表!$C$9:$C$65,0),2),[1]設定!$I24))</f>
        <v>283883</v>
      </c>
      <c r="G49" s="35">
        <f>IF($D49="","",IF([1]設定!$I24="",INDEX([1]第４表!$F$9:$P$65,MATCH([1]設定!$D24,[1]第４表!$C$9:$C$65,0),3),[1]設定!$I24))</f>
        <v>267755</v>
      </c>
      <c r="H49" s="44">
        <f>IF($D49="","",IF([1]設定!$I24="",INDEX([1]第４表!$F$9:$P$65,MATCH([1]設定!$D24,[1]第４表!$C$9:$C$65,0),4),[1]設定!$I24))</f>
        <v>16128</v>
      </c>
      <c r="I49" s="45">
        <f>IF($D49="","",IF([1]設定!$I24="",INDEX([1]第４表!$F$9:$P$65,MATCH([1]設定!$D24,[1]第４表!$C$9:$C$65,0),5),[1]設定!$I24))</f>
        <v>48</v>
      </c>
      <c r="J49" s="38">
        <f>IF($D49="","",IF([1]設定!$I24="",INDEX([1]第４表!$F$9:$P$65,MATCH([1]設定!$D24,[1]第４表!$C$9:$C$65,0),6),[1]設定!$I24))</f>
        <v>300358</v>
      </c>
      <c r="K49" s="35">
        <f>IF($D49="","",IF([1]設定!$I24="",INDEX([1]第４表!$F$9:$P$65,MATCH([1]設定!$D24,[1]第４表!$C$9:$C$65,0),7),[1]設定!$I24))</f>
        <v>300299</v>
      </c>
      <c r="L49" s="44">
        <f>IF($D49="","",IF([1]設定!$I24="",INDEX([1]第４表!$F$9:$P$65,MATCH([1]設定!$D24,[1]第４表!$C$9:$C$65,0),8),[1]設定!$I24))</f>
        <v>59</v>
      </c>
      <c r="M49" s="34">
        <f>IF($D49="","",IF([1]設定!$I24="",INDEX([1]第４表!$F$9:$P$65,MATCH([1]設定!$D24,[1]第４表!$C$9:$C$65,0),9),[1]設定!$I24))</f>
        <v>214098</v>
      </c>
      <c r="N49" s="34">
        <f>IF($D49="","",IF([1]設定!$I24="",INDEX([1]第４表!$F$9:$P$65,MATCH([1]設定!$D24,[1]第４表!$C$9:$C$65,0),10),[1]設定!$I24))</f>
        <v>214098</v>
      </c>
      <c r="O49" s="45">
        <f>IF($D49="","",IF([1]設定!$I24="",INDEX([1]第４表!$F$9:$P$65,MATCH([1]設定!$D24,[1]第４表!$C$9:$C$65,0),11),[1]設定!$I24))</f>
        <v>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IF($D50="","",IF([1]設定!$I25="",INDEX([1]第４表!$F$9:$P$65,MATCH([1]設定!$D25,[1]第４表!$C$9:$C$65,0),1),[1]設定!$I25))</f>
        <v>253017</v>
      </c>
      <c r="F50" s="34">
        <f>IF($D50="","",IF([1]設定!$I25="",INDEX([1]第４表!$F$9:$P$65,MATCH([1]設定!$D25,[1]第４表!$C$9:$C$65,0),2),[1]設定!$I25))</f>
        <v>250874</v>
      </c>
      <c r="G50" s="35">
        <f>IF($D50="","",IF([1]設定!$I25="",INDEX([1]第４表!$F$9:$P$65,MATCH([1]設定!$D25,[1]第４表!$C$9:$C$65,0),3),[1]設定!$I25))</f>
        <v>221264</v>
      </c>
      <c r="H50" s="44">
        <f>IF($D50="","",IF([1]設定!$I25="",INDEX([1]第４表!$F$9:$P$65,MATCH([1]設定!$D25,[1]第４表!$C$9:$C$65,0),4),[1]設定!$I25))</f>
        <v>29610</v>
      </c>
      <c r="I50" s="45">
        <f>IF($D50="","",IF([1]設定!$I25="",INDEX([1]第４表!$F$9:$P$65,MATCH([1]設定!$D25,[1]第４表!$C$9:$C$65,0),5),[1]設定!$I25))</f>
        <v>2143</v>
      </c>
      <c r="J50" s="38">
        <f>IF($D50="","",IF([1]設定!$I25="",INDEX([1]第４表!$F$9:$P$65,MATCH([1]設定!$D25,[1]第４表!$C$9:$C$65,0),6),[1]設定!$I25))</f>
        <v>302521</v>
      </c>
      <c r="K50" s="35">
        <f>IF($D50="","",IF([1]設定!$I25="",INDEX([1]第４表!$F$9:$P$65,MATCH([1]設定!$D25,[1]第４表!$C$9:$C$65,0),7),[1]設定!$I25))</f>
        <v>299816</v>
      </c>
      <c r="L50" s="44">
        <f>IF($D50="","",IF([1]設定!$I25="",INDEX([1]第４表!$F$9:$P$65,MATCH([1]設定!$D25,[1]第４表!$C$9:$C$65,0),8),[1]設定!$I25))</f>
        <v>2705</v>
      </c>
      <c r="M50" s="34">
        <f>IF($D50="","",IF([1]設定!$I25="",INDEX([1]第４表!$F$9:$P$65,MATCH([1]設定!$D25,[1]第４表!$C$9:$C$65,0),9),[1]設定!$I25))</f>
        <v>170640</v>
      </c>
      <c r="N50" s="34">
        <f>IF($D50="","",IF([1]設定!$I25="",INDEX([1]第４表!$F$9:$P$65,MATCH([1]設定!$D25,[1]第４表!$C$9:$C$65,0),10),[1]設定!$I25))</f>
        <v>169432</v>
      </c>
      <c r="O50" s="45">
        <f>IF($D50="","",IF([1]設定!$I25="",INDEX([1]第４表!$F$9:$P$65,MATCH([1]設定!$D25,[1]第４表!$C$9:$C$65,0),11),[1]設定!$I25))</f>
        <v>1208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IF($D51="","",IF([1]設定!$I26="",INDEX([1]第４表!$F$9:$P$65,MATCH([1]設定!$D26,[1]第４表!$C$9:$C$65,0),1),[1]設定!$I26))</f>
        <v>427967</v>
      </c>
      <c r="F51" s="34">
        <f>IF($D51="","",IF([1]設定!$I26="",INDEX([1]第４表!$F$9:$P$65,MATCH([1]設定!$D26,[1]第４表!$C$9:$C$65,0),2),[1]設定!$I26))</f>
        <v>427699</v>
      </c>
      <c r="G51" s="35">
        <f>IF($D51="","",IF([1]設定!$I26="",INDEX([1]第４表!$F$9:$P$65,MATCH([1]設定!$D26,[1]第４表!$C$9:$C$65,0),3),[1]設定!$I26))</f>
        <v>365754</v>
      </c>
      <c r="H51" s="47">
        <f>IF($D51="","",IF([1]設定!$I26="",INDEX([1]第４表!$F$9:$P$65,MATCH([1]設定!$D26,[1]第４表!$C$9:$C$65,0),4),[1]設定!$I26))</f>
        <v>61945</v>
      </c>
      <c r="I51" s="45">
        <f>IF($D51="","",IF([1]設定!$I26="",INDEX([1]第４表!$F$9:$P$65,MATCH([1]設定!$D26,[1]第４表!$C$9:$C$65,0),5),[1]設定!$I26))</f>
        <v>268</v>
      </c>
      <c r="J51" s="38">
        <f>IF($D51="","",IF([1]設定!$I26="",INDEX([1]第４表!$F$9:$P$65,MATCH([1]設定!$D26,[1]第４表!$C$9:$C$65,0),6),[1]設定!$I26))</f>
        <v>454289</v>
      </c>
      <c r="K51" s="35">
        <f>IF($D51="","",IF([1]設定!$I26="",INDEX([1]第４表!$F$9:$P$65,MATCH([1]設定!$D26,[1]第４表!$C$9:$C$65,0),7),[1]設定!$I26))</f>
        <v>454007</v>
      </c>
      <c r="L51" s="44">
        <f>IF($D51="","",IF([1]設定!$I26="",INDEX([1]第４表!$F$9:$P$65,MATCH([1]設定!$D26,[1]第４表!$C$9:$C$65,0),8),[1]設定!$I26))</f>
        <v>282</v>
      </c>
      <c r="M51" s="34">
        <f>IF($D51="","",IF([1]設定!$I26="",INDEX([1]第４表!$F$9:$P$65,MATCH([1]設定!$D26,[1]第４表!$C$9:$C$65,0),9),[1]設定!$I26))</f>
        <v>266939</v>
      </c>
      <c r="N51" s="34">
        <f>IF($D51="","",IF([1]設定!$I26="",INDEX([1]第４表!$F$9:$P$65,MATCH([1]設定!$D26,[1]第４表!$C$9:$C$65,0),10),[1]設定!$I26))</f>
        <v>266754</v>
      </c>
      <c r="O51" s="45">
        <f>IF($D51="","",IF([1]設定!$I26="",INDEX([1]第４表!$F$9:$P$65,MATCH([1]設定!$D26,[1]第４表!$C$9:$C$65,0),11),[1]設定!$I26))</f>
        <v>185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IF($D52="","",IF([1]設定!$I27="",INDEX([1]第４表!$F$9:$P$65,MATCH([1]設定!$D27,[1]第４表!$C$9:$C$65,0),1),[1]設定!$I27))</f>
        <v>391850</v>
      </c>
      <c r="F52" s="34">
        <f>IF($D52="","",IF([1]設定!$I27="",INDEX([1]第４表!$F$9:$P$65,MATCH([1]設定!$D27,[1]第４表!$C$9:$C$65,0),2),[1]設定!$I27))</f>
        <v>390840</v>
      </c>
      <c r="G52" s="35">
        <f>IF($D52="","",IF([1]設定!$I27="",INDEX([1]第４表!$F$9:$P$65,MATCH([1]設定!$D27,[1]第４表!$C$9:$C$65,0),3),[1]設定!$I27))</f>
        <v>352659</v>
      </c>
      <c r="H52" s="44">
        <f>IF($D52="","",IF([1]設定!$I27="",INDEX([1]第４表!$F$9:$P$65,MATCH([1]設定!$D27,[1]第４表!$C$9:$C$65,0),4),[1]設定!$I27))</f>
        <v>38181</v>
      </c>
      <c r="I52" s="45">
        <f>IF($D52="","",IF([1]設定!$I27="",INDEX([1]第４表!$F$9:$P$65,MATCH([1]設定!$D27,[1]第４表!$C$9:$C$65,0),5),[1]設定!$I27))</f>
        <v>1010</v>
      </c>
      <c r="J52" s="38">
        <f>IF($D52="","",IF([1]設定!$I27="",INDEX([1]第４表!$F$9:$P$65,MATCH([1]設定!$D27,[1]第４表!$C$9:$C$65,0),6),[1]設定!$I27))</f>
        <v>439384</v>
      </c>
      <c r="K52" s="35">
        <f>IF($D52="","",IF([1]設定!$I27="",INDEX([1]第４表!$F$9:$P$65,MATCH([1]設定!$D27,[1]第４表!$C$9:$C$65,0),7),[1]設定!$I27))</f>
        <v>439174</v>
      </c>
      <c r="L52" s="44">
        <f>IF($D52="","",IF([1]設定!$I27="",INDEX([1]第４表!$F$9:$P$65,MATCH([1]設定!$D27,[1]第４表!$C$9:$C$65,0),8),[1]設定!$I27))</f>
        <v>210</v>
      </c>
      <c r="M52" s="34">
        <f>IF($D52="","",IF([1]設定!$I27="",INDEX([1]第４表!$F$9:$P$65,MATCH([1]設定!$D27,[1]第４表!$C$9:$C$65,0),9),[1]設定!$I27))</f>
        <v>280233</v>
      </c>
      <c r="N52" s="34">
        <f>IF($D52="","",IF([1]設定!$I27="",INDEX([1]第４表!$F$9:$P$65,MATCH([1]設定!$D27,[1]第４表!$C$9:$C$65,0),10),[1]設定!$I27))</f>
        <v>277345</v>
      </c>
      <c r="O52" s="45">
        <f>IF($D52="","",IF([1]設定!$I27="",INDEX([1]第４表!$F$9:$P$65,MATCH([1]設定!$D27,[1]第４表!$C$9:$C$65,0),11),[1]設定!$I27))</f>
        <v>2888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IF($D53="","",IF([1]設定!$I28="",INDEX([1]第４表!$F$9:$P$65,MATCH([1]設定!$D28,[1]第４表!$C$9:$C$65,0),1),[1]設定!$I28))</f>
        <v>228030</v>
      </c>
      <c r="F53" s="34">
        <f>IF($D53="","",IF([1]設定!$I28="",INDEX([1]第４表!$F$9:$P$65,MATCH([1]設定!$D28,[1]第４表!$C$9:$C$65,0),2),[1]設定!$I28))</f>
        <v>227775</v>
      </c>
      <c r="G53" s="35">
        <f>IF($D53="","",IF([1]設定!$I28="",INDEX([1]第４表!$F$9:$P$65,MATCH([1]設定!$D28,[1]第４表!$C$9:$C$65,0),3),[1]設定!$I28))</f>
        <v>198281</v>
      </c>
      <c r="H53" s="44">
        <f>IF($D53="","",IF([1]設定!$I28="",INDEX([1]第４表!$F$9:$P$65,MATCH([1]設定!$D28,[1]第４表!$C$9:$C$65,0),4),[1]設定!$I28))</f>
        <v>29494</v>
      </c>
      <c r="I53" s="45">
        <f>IF($D53="","",IF([1]設定!$I28="",INDEX([1]第４表!$F$9:$P$65,MATCH([1]設定!$D28,[1]第４表!$C$9:$C$65,0),5),[1]設定!$I28))</f>
        <v>255</v>
      </c>
      <c r="J53" s="38">
        <f>IF($D53="","",IF([1]設定!$I28="",INDEX([1]第４表!$F$9:$P$65,MATCH([1]設定!$D28,[1]第４表!$C$9:$C$65,0),6),[1]設定!$I28))</f>
        <v>238515</v>
      </c>
      <c r="K53" s="35">
        <f>IF($D53="","",IF([1]設定!$I28="",INDEX([1]第４表!$F$9:$P$65,MATCH([1]設定!$D28,[1]第４表!$C$9:$C$65,0),7),[1]設定!$I28))</f>
        <v>238246</v>
      </c>
      <c r="L53" s="44">
        <f>IF($D53="","",IF([1]設定!$I28="",INDEX([1]第４表!$F$9:$P$65,MATCH([1]設定!$D28,[1]第４表!$C$9:$C$65,0),8),[1]設定!$I28))</f>
        <v>269</v>
      </c>
      <c r="M53" s="34">
        <f>IF($D53="","",IF([1]設定!$I28="",INDEX([1]第４表!$F$9:$P$65,MATCH([1]設定!$D28,[1]第４表!$C$9:$C$65,0),9),[1]設定!$I28))</f>
        <v>162398</v>
      </c>
      <c r="N53" s="34">
        <f>IF($D53="","",IF([1]設定!$I28="",INDEX([1]第４表!$F$9:$P$65,MATCH([1]設定!$D28,[1]第４表!$C$9:$C$65,0),10),[1]設定!$I28))</f>
        <v>162230</v>
      </c>
      <c r="O53" s="45">
        <f>IF($D53="","",IF([1]設定!$I28="",INDEX([1]第４表!$F$9:$P$65,MATCH([1]設定!$D28,[1]第４表!$C$9:$C$65,0),11),[1]設定!$I28))</f>
        <v>168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IF($D54="","",IF([1]設定!$I29="",INDEX([1]第４表!$F$9:$P$65,MATCH([1]設定!$D29,[1]第４表!$C$9:$C$65,0),1),[1]設定!$I29))</f>
        <v>180729</v>
      </c>
      <c r="F54" s="34">
        <f>IF($D54="","",IF([1]設定!$I29="",INDEX([1]第４表!$F$9:$P$65,MATCH([1]設定!$D29,[1]第４表!$C$9:$C$65,0),2),[1]設定!$I29))</f>
        <v>170607</v>
      </c>
      <c r="G54" s="35">
        <f>IF($D54="","",IF([1]設定!$I29="",INDEX([1]第４表!$F$9:$P$65,MATCH([1]設定!$D29,[1]第４表!$C$9:$C$65,0),3),[1]設定!$I29))</f>
        <v>161121</v>
      </c>
      <c r="H54" s="44">
        <f>IF($D54="","",IF([1]設定!$I29="",INDEX([1]第４表!$F$9:$P$65,MATCH([1]設定!$D29,[1]第４表!$C$9:$C$65,0),4),[1]設定!$I29))</f>
        <v>9486</v>
      </c>
      <c r="I54" s="45">
        <f>IF($D54="","",IF([1]設定!$I29="",INDEX([1]第４表!$F$9:$P$65,MATCH([1]設定!$D29,[1]第４表!$C$9:$C$65,0),5),[1]設定!$I29))</f>
        <v>10122</v>
      </c>
      <c r="J54" s="38">
        <f>IF($D54="","",IF([1]設定!$I29="",INDEX([1]第４表!$F$9:$P$65,MATCH([1]設定!$D29,[1]第４表!$C$9:$C$65,0),6),[1]設定!$I29))</f>
        <v>254527</v>
      </c>
      <c r="K54" s="35">
        <f>IF($D54="","",IF([1]設定!$I29="",INDEX([1]第４表!$F$9:$P$65,MATCH([1]設定!$D29,[1]第４表!$C$9:$C$65,0),7),[1]設定!$I29))</f>
        <v>237989</v>
      </c>
      <c r="L54" s="44">
        <f>IF($D54="","",IF([1]設定!$I29="",INDEX([1]第４表!$F$9:$P$65,MATCH([1]設定!$D29,[1]第４表!$C$9:$C$65,0),8),[1]設定!$I29))</f>
        <v>16538</v>
      </c>
      <c r="M54" s="34">
        <f>IF($D54="","",IF([1]設定!$I29="",INDEX([1]第４表!$F$9:$P$65,MATCH([1]設定!$D29,[1]第４表!$C$9:$C$65,0),9),[1]設定!$I29))</f>
        <v>131937</v>
      </c>
      <c r="N54" s="34">
        <f>IF($D54="","",IF([1]設定!$I29="",INDEX([1]第４表!$F$9:$P$65,MATCH([1]設定!$D29,[1]第４表!$C$9:$C$65,0),10),[1]設定!$I29))</f>
        <v>126057</v>
      </c>
      <c r="O54" s="45">
        <f>IF($D54="","",IF([1]設定!$I29="",INDEX([1]第４表!$F$9:$P$65,MATCH([1]設定!$D29,[1]第４表!$C$9:$C$65,0),11),[1]設定!$I29))</f>
        <v>5880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IF($D55="","",IF([1]設定!$I30="",INDEX([1]第４表!$F$9:$P$65,MATCH([1]設定!$D30,[1]第４表!$C$9:$C$65,0),1),[1]設定!$I30))</f>
        <v>347241</v>
      </c>
      <c r="F55" s="34">
        <f>IF($D55="","",IF([1]設定!$I30="",INDEX([1]第４表!$F$9:$P$65,MATCH([1]設定!$D30,[1]第４表!$C$9:$C$65,0),2),[1]設定!$I30))</f>
        <v>347241</v>
      </c>
      <c r="G55" s="35">
        <f>IF($D55="","",IF([1]設定!$I30="",INDEX([1]第４表!$F$9:$P$65,MATCH([1]設定!$D30,[1]第４表!$C$9:$C$65,0),3),[1]設定!$I30))</f>
        <v>344798</v>
      </c>
      <c r="H55" s="44">
        <f>IF($D55="","",IF([1]設定!$I30="",INDEX([1]第４表!$F$9:$P$65,MATCH([1]設定!$D30,[1]第４表!$C$9:$C$65,0),4),[1]設定!$I30))</f>
        <v>2443</v>
      </c>
      <c r="I55" s="45">
        <f>IF($D55="","",IF([1]設定!$I30="",INDEX([1]第４表!$F$9:$P$65,MATCH([1]設定!$D30,[1]第４表!$C$9:$C$65,0),5),[1]設定!$I30))</f>
        <v>0</v>
      </c>
      <c r="J55" s="38">
        <f>IF($D55="","",IF([1]設定!$I30="",INDEX([1]第４表!$F$9:$P$65,MATCH([1]設定!$D30,[1]第４表!$C$9:$C$65,0),6),[1]設定!$I30))</f>
        <v>434858</v>
      </c>
      <c r="K55" s="35">
        <f>IF($D55="","",IF([1]設定!$I30="",INDEX([1]第４表!$F$9:$P$65,MATCH([1]設定!$D30,[1]第４表!$C$9:$C$65,0),7),[1]設定!$I30))</f>
        <v>434858</v>
      </c>
      <c r="L55" s="44">
        <f>IF($D55="","",IF([1]設定!$I30="",INDEX([1]第４表!$F$9:$P$65,MATCH([1]設定!$D30,[1]第４表!$C$9:$C$65,0),8),[1]設定!$I30))</f>
        <v>0</v>
      </c>
      <c r="M55" s="34">
        <f>IF($D55="","",IF([1]設定!$I30="",INDEX([1]第４表!$F$9:$P$65,MATCH([1]設定!$D30,[1]第４表!$C$9:$C$65,0),9),[1]設定!$I30))</f>
        <v>269449</v>
      </c>
      <c r="N55" s="34">
        <f>IF($D55="","",IF([1]設定!$I30="",INDEX([1]第４表!$F$9:$P$65,MATCH([1]設定!$D30,[1]第４表!$C$9:$C$65,0),10),[1]設定!$I30))</f>
        <v>269449</v>
      </c>
      <c r="O55" s="45">
        <f>IF($D55="","",IF([1]設定!$I30="",INDEX([1]第４表!$F$9:$P$65,MATCH([1]設定!$D30,[1]第４表!$C$9:$C$65,0),11),[1]設定!$I30))</f>
        <v>0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IF($D56="","",IF([1]設定!$I31="",INDEX([1]第４表!$F$9:$P$65,MATCH([1]設定!$D31,[1]第４表!$C$9:$C$65,0),1),[1]設定!$I31))</f>
        <v>248892</v>
      </c>
      <c r="F56" s="34">
        <f>IF($D56="","",IF([1]設定!$I31="",INDEX([1]第４表!$F$9:$P$65,MATCH([1]設定!$D31,[1]第４表!$C$9:$C$65,0),2),[1]設定!$I31))</f>
        <v>248892</v>
      </c>
      <c r="G56" s="35">
        <f>IF($D56="","",IF([1]設定!$I31="",INDEX([1]第４表!$F$9:$P$65,MATCH([1]設定!$D31,[1]第４表!$C$9:$C$65,0),3),[1]設定!$I31))</f>
        <v>242463</v>
      </c>
      <c r="H56" s="44">
        <f>IF($D56="","",IF([1]設定!$I31="",INDEX([1]第４表!$F$9:$P$65,MATCH([1]設定!$D31,[1]第４表!$C$9:$C$65,0),4),[1]設定!$I31))</f>
        <v>6429</v>
      </c>
      <c r="I56" s="45">
        <f>IF($D56="","",IF([1]設定!$I31="",INDEX([1]第４表!$F$9:$P$65,MATCH([1]設定!$D31,[1]第４表!$C$9:$C$65,0),5),[1]設定!$I31))</f>
        <v>0</v>
      </c>
      <c r="J56" s="38">
        <f>IF($D56="","",IF([1]設定!$I31="",INDEX([1]第４表!$F$9:$P$65,MATCH([1]設定!$D31,[1]第４表!$C$9:$C$65,0),6),[1]設定!$I31))</f>
        <v>288714</v>
      </c>
      <c r="K56" s="35">
        <f>IF($D56="","",IF([1]設定!$I31="",INDEX([1]第４表!$F$9:$P$65,MATCH([1]設定!$D31,[1]第４表!$C$9:$C$65,0),7),[1]設定!$I31))</f>
        <v>288714</v>
      </c>
      <c r="L56" s="44">
        <f>IF($D56="","",IF([1]設定!$I31="",INDEX([1]第４表!$F$9:$P$65,MATCH([1]設定!$D31,[1]第４表!$C$9:$C$65,0),8),[1]設定!$I31))</f>
        <v>0</v>
      </c>
      <c r="M56" s="34">
        <f>IF($D56="","",IF([1]設定!$I31="",INDEX([1]第４表!$F$9:$P$65,MATCH([1]設定!$D31,[1]第４表!$C$9:$C$65,0),9),[1]設定!$I31))</f>
        <v>184934</v>
      </c>
      <c r="N56" s="34">
        <f>IF($D56="","",IF([1]設定!$I31="",INDEX([1]第４表!$F$9:$P$65,MATCH([1]設定!$D31,[1]第４表!$C$9:$C$65,0),10),[1]設定!$I31))</f>
        <v>184934</v>
      </c>
      <c r="O56" s="45">
        <f>IF($D56="","",IF([1]設定!$I31="",INDEX([1]第４表!$F$9:$P$65,MATCH([1]設定!$D31,[1]第４表!$C$9:$C$65,0),11),[1]設定!$I31))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IF($D57="","",IF([1]設定!$I32="",INDEX([1]第４表!$F$9:$P$65,MATCH([1]設定!$D32,[1]第４表!$C$9:$C$65,0),1),[1]設定!$I32))</f>
        <v>357270</v>
      </c>
      <c r="F57" s="34">
        <f>IF($D57="","",IF([1]設定!$I32="",INDEX([1]第４表!$F$9:$P$65,MATCH([1]設定!$D32,[1]第４表!$C$9:$C$65,0),2),[1]設定!$I32))</f>
        <v>357088</v>
      </c>
      <c r="G57" s="35">
        <f>IF($D57="","",IF([1]設定!$I32="",INDEX([1]第４表!$F$9:$P$65,MATCH([1]設定!$D32,[1]第４表!$C$9:$C$65,0),3),[1]設定!$I32))</f>
        <v>335733</v>
      </c>
      <c r="H57" s="44">
        <f>IF($D57="","",IF([1]設定!$I32="",INDEX([1]第４表!$F$9:$P$65,MATCH([1]設定!$D32,[1]第４表!$C$9:$C$65,0),4),[1]設定!$I32))</f>
        <v>21355</v>
      </c>
      <c r="I57" s="45">
        <f>IF($D57="","",IF([1]設定!$I32="",INDEX([1]第４表!$F$9:$P$65,MATCH([1]設定!$D32,[1]第４表!$C$9:$C$65,0),5),[1]設定!$I32))</f>
        <v>182</v>
      </c>
      <c r="J57" s="38">
        <f>IF($D57="","",IF([1]設定!$I32="",INDEX([1]第４表!$F$9:$P$65,MATCH([1]設定!$D32,[1]第４表!$C$9:$C$65,0),6),[1]設定!$I32))</f>
        <v>393394</v>
      </c>
      <c r="K57" s="35">
        <f>IF($D57="","",IF([1]設定!$I32="",INDEX([1]第４表!$F$9:$P$65,MATCH([1]設定!$D32,[1]第４表!$C$9:$C$65,0),7),[1]設定!$I32))</f>
        <v>393202</v>
      </c>
      <c r="L57" s="44">
        <f>IF($D57="","",IF([1]設定!$I32="",INDEX([1]第４表!$F$9:$P$65,MATCH([1]設定!$D32,[1]第４表!$C$9:$C$65,0),8),[1]設定!$I32))</f>
        <v>192</v>
      </c>
      <c r="M57" s="34">
        <f>IF($D57="","",IF([1]設定!$I32="",INDEX([1]第４表!$F$9:$P$65,MATCH([1]設定!$D32,[1]第４表!$C$9:$C$65,0),9),[1]設定!$I32))</f>
        <v>226948</v>
      </c>
      <c r="N57" s="34">
        <f>IF($D57="","",IF([1]設定!$I32="",INDEX([1]第４表!$F$9:$P$65,MATCH([1]設定!$D32,[1]第４表!$C$9:$C$65,0),10),[1]設定!$I32))</f>
        <v>226803</v>
      </c>
      <c r="O57" s="45">
        <f>IF($D57="","",IF([1]設定!$I32="",INDEX([1]第４表!$F$9:$P$65,MATCH([1]設定!$D32,[1]第４表!$C$9:$C$65,0),11),[1]設定!$I32))</f>
        <v>145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IF($D58="","",IF([1]設定!$I33="",INDEX([1]第４表!$F$9:$P$65,MATCH([1]設定!$D33,[1]第４表!$C$9:$C$65,0),1),[1]設定!$I33))</f>
        <v>119272</v>
      </c>
      <c r="F58" s="34">
        <f>IF($D58="","",IF([1]設定!$I33="",INDEX([1]第４表!$F$9:$P$65,MATCH([1]設定!$D33,[1]第４表!$C$9:$C$65,0),2),[1]設定!$I33))</f>
        <v>111791</v>
      </c>
      <c r="G58" s="35">
        <f>IF($D58="","",IF([1]設定!$I33="",INDEX([1]第４表!$F$9:$P$65,MATCH([1]設定!$D33,[1]第４表!$C$9:$C$65,0),3),[1]設定!$I33))</f>
        <v>105732</v>
      </c>
      <c r="H58" s="44">
        <f>IF($D58="","",IF([1]設定!$I33="",INDEX([1]第４表!$F$9:$P$65,MATCH([1]設定!$D33,[1]第４表!$C$9:$C$65,0),4),[1]設定!$I33))</f>
        <v>6059</v>
      </c>
      <c r="I58" s="45">
        <f>IF($D58="","",IF([1]設定!$I33="",INDEX([1]第４表!$F$9:$P$65,MATCH([1]設定!$D33,[1]第４表!$C$9:$C$65,0),5),[1]設定!$I33))</f>
        <v>7481</v>
      </c>
      <c r="J58" s="38">
        <f>IF($D58="","",IF([1]設定!$I33="",INDEX([1]第４表!$F$9:$P$65,MATCH([1]設定!$D33,[1]第４表!$C$9:$C$65,0),6),[1]設定!$I33))</f>
        <v>153867</v>
      </c>
      <c r="K58" s="35">
        <f>IF($D58="","",IF([1]設定!$I33="",INDEX([1]第４表!$F$9:$P$65,MATCH([1]設定!$D33,[1]第４表!$C$9:$C$65,0),7),[1]設定!$I33))</f>
        <v>140454</v>
      </c>
      <c r="L58" s="44">
        <f>IF($D58="","",IF([1]設定!$I33="",INDEX([1]第４表!$F$9:$P$65,MATCH([1]設定!$D33,[1]第４表!$C$9:$C$65,0),8),[1]設定!$I33))</f>
        <v>13413</v>
      </c>
      <c r="M58" s="34">
        <f>IF($D58="","",IF([1]設定!$I33="",INDEX([1]第４表!$F$9:$P$65,MATCH([1]設定!$D33,[1]第４表!$C$9:$C$65,0),9),[1]設定!$I33))</f>
        <v>100171</v>
      </c>
      <c r="N58" s="34">
        <f>IF($D58="","",IF([1]設定!$I33="",INDEX([1]第４表!$F$9:$P$65,MATCH([1]設定!$D33,[1]第４表!$C$9:$C$65,0),10),[1]設定!$I33))</f>
        <v>95965</v>
      </c>
      <c r="O58" s="45">
        <f>IF($D58="","",IF([1]設定!$I33="",INDEX([1]第４表!$F$9:$P$65,MATCH([1]設定!$D33,[1]第４表!$C$9:$C$65,0),11),[1]設定!$I33))</f>
        <v>4206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IF($D59="","",IF([1]設定!$I34="",INDEX([1]第４表!$F$9:$P$65,MATCH([1]設定!$D34,[1]第４表!$C$9:$C$65,0),1),[1]設定!$I34))</f>
        <v>183869</v>
      </c>
      <c r="F59" s="34">
        <f>IF($D59="","",IF([1]設定!$I34="",INDEX([1]第４表!$F$9:$P$65,MATCH([1]設定!$D34,[1]第４表!$C$9:$C$65,0),2),[1]設定!$I34))</f>
        <v>183268</v>
      </c>
      <c r="G59" s="35">
        <f>IF($D59="","",IF([1]設定!$I34="",INDEX([1]第４表!$F$9:$P$65,MATCH([1]設定!$D34,[1]第４表!$C$9:$C$65,0),3),[1]設定!$I34))</f>
        <v>174142</v>
      </c>
      <c r="H59" s="44">
        <f>IF($D59="","",IF([1]設定!$I34="",INDEX([1]第４表!$F$9:$P$65,MATCH([1]設定!$D34,[1]第４表!$C$9:$C$65,0),4),[1]設定!$I34))</f>
        <v>9126</v>
      </c>
      <c r="I59" s="45">
        <f>IF($D59="","",IF([1]設定!$I34="",INDEX([1]第４表!$F$9:$P$65,MATCH([1]設定!$D34,[1]第４表!$C$9:$C$65,0),5),[1]設定!$I34))</f>
        <v>601</v>
      </c>
      <c r="J59" s="38">
        <f>IF($D59="","",IF([1]設定!$I34="",INDEX([1]第４表!$F$9:$P$65,MATCH([1]設定!$D34,[1]第４表!$C$9:$C$65,0),6),[1]設定!$I34))</f>
        <v>204627</v>
      </c>
      <c r="K59" s="35">
        <f>IF($D59="","",IF([1]設定!$I34="",INDEX([1]第４表!$F$9:$P$65,MATCH([1]設定!$D34,[1]第４表!$C$9:$C$65,0),7),[1]設定!$I34))</f>
        <v>203528</v>
      </c>
      <c r="L59" s="44">
        <f>IF($D59="","",IF([1]設定!$I34="",INDEX([1]第４表!$F$9:$P$65,MATCH([1]設定!$D34,[1]第４表!$C$9:$C$65,0),8),[1]設定!$I34))</f>
        <v>1099</v>
      </c>
      <c r="M59" s="34">
        <f>IF($D59="","",IF([1]設定!$I34="",INDEX([1]第４表!$F$9:$P$65,MATCH([1]設定!$D34,[1]第４表!$C$9:$C$65,0),9),[1]設定!$I34))</f>
        <v>158867</v>
      </c>
      <c r="N59" s="34">
        <f>IF($D59="","",IF([1]設定!$I34="",INDEX([1]第４表!$F$9:$P$65,MATCH([1]設定!$D34,[1]第４表!$C$9:$C$65,0),10),[1]設定!$I34))</f>
        <v>158867</v>
      </c>
      <c r="O59" s="45">
        <f>IF($D59="","",IF([1]設定!$I34="",INDEX([1]第４表!$F$9:$P$65,MATCH([1]設定!$D34,[1]第４表!$C$9:$C$65,0),11),[1]設定!$I34))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IF($D60="","",IF([1]設定!$I35="",INDEX([1]第４表!$F$9:$P$65,MATCH([1]設定!$D35,[1]第４表!$C$9:$C$65,0),1),[1]設定!$I35))</f>
        <v>326879</v>
      </c>
      <c r="F60" s="38">
        <f>IF($D60="","",IF([1]設定!$I35="",INDEX([1]第４表!$F$9:$P$65,MATCH([1]設定!$D35,[1]第４表!$C$9:$C$65,0),2),[1]設定!$I35))</f>
        <v>326630</v>
      </c>
      <c r="G60" s="35">
        <f>IF($D60="","",IF([1]設定!$I35="",INDEX([1]第４表!$F$9:$P$65,MATCH([1]設定!$D35,[1]第４表!$C$9:$C$65,0),3),[1]設定!$I35))</f>
        <v>324187</v>
      </c>
      <c r="H60" s="44">
        <f>IF($D60="","",IF([1]設定!$I35="",INDEX([1]第４表!$F$9:$P$65,MATCH([1]設定!$D35,[1]第４表!$C$9:$C$65,0),4),[1]設定!$I35))</f>
        <v>2443</v>
      </c>
      <c r="I60" s="45">
        <f>IF($D60="","",IF([1]設定!$I35="",INDEX([1]第４表!$F$9:$P$65,MATCH([1]設定!$D35,[1]第４表!$C$9:$C$65,0),5),[1]設定!$I35))</f>
        <v>249</v>
      </c>
      <c r="J60" s="38">
        <f>IF($D60="","",IF([1]設定!$I35="",INDEX([1]第４表!$F$9:$P$65,MATCH([1]設定!$D35,[1]第４表!$C$9:$C$65,0),6),[1]設定!$I35))</f>
        <v>369649</v>
      </c>
      <c r="K60" s="35">
        <f>IF($D60="","",IF([1]設定!$I35="",INDEX([1]第４表!$F$9:$P$65,MATCH([1]設定!$D35,[1]第４表!$C$9:$C$65,0),7),[1]設定!$I35))</f>
        <v>369649</v>
      </c>
      <c r="L60" s="44">
        <f>IF($D60="","",IF([1]設定!$I35="",INDEX([1]第４表!$F$9:$P$65,MATCH([1]設定!$D35,[1]第４表!$C$9:$C$65,0),8),[1]設定!$I35))</f>
        <v>0</v>
      </c>
      <c r="M60" s="34">
        <f>IF($D60="","",IF([1]設定!$I35="",INDEX([1]第４表!$F$9:$P$65,MATCH([1]設定!$D35,[1]第４表!$C$9:$C$65,0),9),[1]設定!$I35))</f>
        <v>288739</v>
      </c>
      <c r="N60" s="34">
        <f>IF($D60="","",IF([1]設定!$I35="",INDEX([1]第４表!$F$9:$P$65,MATCH([1]設定!$D35,[1]第４表!$C$9:$C$65,0),10),[1]設定!$I35))</f>
        <v>288267</v>
      </c>
      <c r="O60" s="45">
        <f>IF($D60="","",IF([1]設定!$I35="",INDEX([1]第４表!$F$9:$P$65,MATCH([1]設定!$D35,[1]第４表!$C$9:$C$65,0),11),[1]設定!$I35))</f>
        <v>472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IF($D61="","",IF([1]設定!$I36="",INDEX([1]第４表!$F$9:$P$65,MATCH([1]設定!$D36,[1]第４表!$C$9:$C$65,0),1),[1]設定!$I36))</f>
        <v>259553</v>
      </c>
      <c r="F61" s="38">
        <f>IF($D61="","",IF([1]設定!$I36="",INDEX([1]第４表!$F$9:$P$65,MATCH([1]設定!$D36,[1]第４表!$C$9:$C$65,0),2),[1]設定!$I36))</f>
        <v>259378</v>
      </c>
      <c r="G61" s="35">
        <f>IF($D61="","",IF([1]設定!$I36="",INDEX([1]第４表!$F$9:$P$65,MATCH([1]設定!$D36,[1]第４表!$C$9:$C$65,0),3),[1]設定!$I36))</f>
        <v>242123</v>
      </c>
      <c r="H61" s="44">
        <f>IF($D61="","",IF([1]設定!$I36="",INDEX([1]第４表!$F$9:$P$65,MATCH([1]設定!$D36,[1]第４表!$C$9:$C$65,0),4),[1]設定!$I36))</f>
        <v>17255</v>
      </c>
      <c r="I61" s="45">
        <f>IF($D61="","",IF([1]設定!$I36="",INDEX([1]第４表!$F$9:$P$65,MATCH([1]設定!$D36,[1]第４表!$C$9:$C$65,0),5),[1]設定!$I36))</f>
        <v>175</v>
      </c>
      <c r="J61" s="38">
        <f>IF($D61="","",IF([1]設定!$I36="",INDEX([1]第４表!$F$9:$P$65,MATCH([1]設定!$D36,[1]第４表!$C$9:$C$65,0),6),[1]設定!$I36))</f>
        <v>338190</v>
      </c>
      <c r="K61" s="35">
        <f>IF($D61="","",IF([1]設定!$I36="",INDEX([1]第４表!$F$9:$P$65,MATCH([1]設定!$D36,[1]第４表!$C$9:$C$65,0),7),[1]設定!$I36))</f>
        <v>337841</v>
      </c>
      <c r="L61" s="44">
        <f>IF($D61="","",IF([1]設定!$I36="",INDEX([1]第４表!$F$9:$P$65,MATCH([1]設定!$D36,[1]第４表!$C$9:$C$65,0),8),[1]設定!$I36))</f>
        <v>349</v>
      </c>
      <c r="M61" s="34">
        <f>IF($D61="","",IF([1]設定!$I36="",INDEX([1]第４表!$F$9:$P$65,MATCH([1]設定!$D36,[1]第４表!$C$9:$C$65,0),9),[1]設定!$I36))</f>
        <v>230032</v>
      </c>
      <c r="N61" s="35">
        <f>IF($D61="","",IF([1]設定!$I36="",INDEX([1]第４表!$F$9:$P$65,MATCH([1]設定!$D36,[1]第４表!$C$9:$C$65,0),10),[1]設定!$I36))</f>
        <v>229923</v>
      </c>
      <c r="O61" s="45">
        <f>IF($D61="","",IF([1]設定!$I36="",INDEX([1]第４表!$F$9:$P$65,MATCH([1]設定!$D36,[1]第４表!$C$9:$C$65,0),11),[1]設定!$I36))</f>
        <v>109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IF($D62="","",IF([1]設定!$I37="",INDEX([1]第４表!$F$9:$P$65,MATCH([1]設定!$D37,[1]第４表!$C$9:$C$65,0),1),[1]設定!$I37))</f>
        <v>263579</v>
      </c>
      <c r="F62" s="38">
        <f>IF($D62="","",IF([1]設定!$I37="",INDEX([1]第４表!$F$9:$P$65,MATCH([1]設定!$D37,[1]第４表!$C$9:$C$65,0),2),[1]設定!$I37))</f>
        <v>257413</v>
      </c>
      <c r="G62" s="35">
        <f>IF($D62="","",IF([1]設定!$I37="",INDEX([1]第４表!$F$9:$P$65,MATCH([1]設定!$D37,[1]第４表!$C$9:$C$65,0),3),[1]設定!$I37))</f>
        <v>247696</v>
      </c>
      <c r="H62" s="44">
        <f>IF($D62="","",IF([1]設定!$I37="",INDEX([1]第４表!$F$9:$P$65,MATCH([1]設定!$D37,[1]第４表!$C$9:$C$65,0),4),[1]設定!$I37))</f>
        <v>9717</v>
      </c>
      <c r="I62" s="45">
        <f>IF($D62="","",IF([1]設定!$I37="",INDEX([1]第４表!$F$9:$P$65,MATCH([1]設定!$D37,[1]第４表!$C$9:$C$65,0),5),[1]設定!$I37))</f>
        <v>6166</v>
      </c>
      <c r="J62" s="38">
        <f>IF($D62="","",IF([1]設定!$I37="",INDEX([1]第４表!$F$9:$P$65,MATCH([1]設定!$D37,[1]第４表!$C$9:$C$65,0),6),[1]設定!$I37))</f>
        <v>310225</v>
      </c>
      <c r="K62" s="35">
        <f>IF($D62="","",IF([1]設定!$I37="",INDEX([1]第４表!$F$9:$P$65,MATCH([1]設定!$D37,[1]第４表!$C$9:$C$65,0),7),[1]設定!$I37))</f>
        <v>304067</v>
      </c>
      <c r="L62" s="44">
        <f>IF($D62="","",IF([1]設定!$I37="",INDEX([1]第４表!$F$9:$P$65,MATCH([1]設定!$D37,[1]第４表!$C$9:$C$65,0),8),[1]設定!$I37))</f>
        <v>6158</v>
      </c>
      <c r="M62" s="34">
        <f>IF($D62="","",IF([1]設定!$I37="",INDEX([1]第４表!$F$9:$P$65,MATCH([1]設定!$D37,[1]第４表!$C$9:$C$65,0),9),[1]設定!$I37))</f>
        <v>195593</v>
      </c>
      <c r="N62" s="35">
        <f>IF($D62="","",IF([1]設定!$I37="",INDEX([1]第４表!$F$9:$P$65,MATCH([1]設定!$D37,[1]第４表!$C$9:$C$65,0),10),[1]設定!$I37))</f>
        <v>189417</v>
      </c>
      <c r="O62" s="45">
        <f>IF($D62="","",IF([1]設定!$I37="",INDEX([1]第４表!$F$9:$P$65,MATCH([1]設定!$D37,[1]第４表!$C$9:$C$65,0),11),[1]設定!$I37))</f>
        <v>6176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IF($D63="","",IF([1]設定!$I38="",INDEX([1]第４表!$F$9:$P$65,MATCH([1]設定!$D38,[1]第４表!$C$9:$C$65,0),1),[1]設定!$I38))</f>
        <v>168798</v>
      </c>
      <c r="F63" s="38">
        <f>IF($D63="","",IF([1]設定!$I38="",INDEX([1]第４表!$F$9:$P$65,MATCH([1]設定!$D38,[1]第４表!$C$9:$C$65,0),2),[1]設定!$I38))</f>
        <v>160688</v>
      </c>
      <c r="G63" s="35">
        <f>IF($D63="","",IF([1]設定!$I38="",INDEX([1]第４表!$F$9:$P$65,MATCH([1]設定!$D38,[1]第４表!$C$9:$C$65,0),3),[1]設定!$I38))</f>
        <v>148733</v>
      </c>
      <c r="H63" s="44">
        <f>IF($D63="","",IF([1]設定!$I38="",INDEX([1]第４表!$F$9:$P$65,MATCH([1]設定!$D38,[1]第４表!$C$9:$C$65,0),4),[1]設定!$I38))</f>
        <v>11955</v>
      </c>
      <c r="I63" s="45">
        <f>IF($D63="","",IF([1]設定!$I38="",INDEX([1]第４表!$F$9:$P$65,MATCH([1]設定!$D38,[1]第４表!$C$9:$C$65,0),5),[1]設定!$I38))</f>
        <v>8110</v>
      </c>
      <c r="J63" s="38">
        <f>IF($D63="","",IF([1]設定!$I38="",INDEX([1]第４表!$F$9:$P$65,MATCH([1]設定!$D38,[1]第４表!$C$9:$C$65,0),6),[1]設定!$I38))</f>
        <v>209026</v>
      </c>
      <c r="K63" s="35">
        <f>IF($D63="","",IF([1]設定!$I38="",INDEX([1]第４表!$F$9:$P$65,MATCH([1]設定!$D38,[1]第４表!$C$9:$C$65,0),7),[1]設定!$I38))</f>
        <v>193022</v>
      </c>
      <c r="L63" s="44">
        <f>IF($D63="","",IF([1]設定!$I38="",INDEX([1]第４表!$F$9:$P$65,MATCH([1]設定!$D38,[1]第４表!$C$9:$C$65,0),8),[1]設定!$I38))</f>
        <v>16004</v>
      </c>
      <c r="M63" s="34">
        <f>IF($D63="","",IF([1]設定!$I38="",INDEX([1]第４表!$F$9:$P$65,MATCH([1]設定!$D38,[1]第４表!$C$9:$C$65,0),9),[1]設定!$I38))</f>
        <v>129028</v>
      </c>
      <c r="N63" s="35">
        <f>IF($D63="","",IF([1]設定!$I38="",INDEX([1]第４表!$F$9:$P$65,MATCH([1]設定!$D38,[1]第４表!$C$9:$C$65,0),10),[1]設定!$I38))</f>
        <v>128721</v>
      </c>
      <c r="O63" s="45">
        <f>IF($D63="","",IF([1]設定!$I38="",INDEX([1]第４表!$F$9:$P$65,MATCH([1]設定!$D38,[1]第４表!$C$9:$C$65,0),11),[1]設定!$I38))</f>
        <v>307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IF($D64="","",IF([1]設定!$I39="",INDEX([1]第４表!$F$9:$P$65,MATCH([1]設定!$D39,[1]第４表!$C$9:$C$65,0),1),[1]設定!$I39))</f>
        <v>217389</v>
      </c>
      <c r="F64" s="56">
        <f>IF($D64="","",IF([1]設定!$I39="",INDEX([1]第４表!$F$9:$P$65,MATCH([1]設定!$D39,[1]第４表!$C$9:$C$65,0),2),[1]設定!$I39))</f>
        <v>217389</v>
      </c>
      <c r="G64" s="56">
        <f>IF($D64="","",IF([1]設定!$I39="",INDEX([1]第４表!$F$9:$P$65,MATCH([1]設定!$D39,[1]第４表!$C$9:$C$65,0),3),[1]設定!$I39))</f>
        <v>195616</v>
      </c>
      <c r="H64" s="56">
        <f>IF($D64="","",IF([1]設定!$I39="",INDEX([1]第４表!$F$9:$P$65,MATCH([1]設定!$D39,[1]第４表!$C$9:$C$65,0),4),[1]設定!$I39))</f>
        <v>21773</v>
      </c>
      <c r="I64" s="56">
        <f>IF($D64="","",IF([1]設定!$I39="",INDEX([1]第４表!$F$9:$P$65,MATCH([1]設定!$D39,[1]第４表!$C$9:$C$65,0),5),[1]設定!$I39))</f>
        <v>0</v>
      </c>
      <c r="J64" s="56">
        <f>IF($D64="","",IF([1]設定!$I39="",INDEX([1]第４表!$F$9:$P$65,MATCH([1]設定!$D39,[1]第４表!$C$9:$C$65,0),6),[1]設定!$I39))</f>
        <v>269864</v>
      </c>
      <c r="K64" s="56">
        <f>IF($D64="","",IF([1]設定!$I39="",INDEX([1]第４表!$F$9:$P$65,MATCH([1]設定!$D39,[1]第４表!$C$9:$C$65,0),7),[1]設定!$I39))</f>
        <v>269864</v>
      </c>
      <c r="L64" s="56">
        <f>IF($D64="","",IF([1]設定!$I39="",INDEX([1]第４表!$F$9:$P$65,MATCH([1]設定!$D39,[1]第４表!$C$9:$C$65,0),8),[1]設定!$I39))</f>
        <v>0</v>
      </c>
      <c r="M64" s="56">
        <f>IF($D64="","",IF([1]設定!$I39="",INDEX([1]第４表!$F$9:$P$65,MATCH([1]設定!$D39,[1]第４表!$C$9:$C$65,0),9),[1]設定!$I39))</f>
        <v>170029</v>
      </c>
      <c r="N64" s="56">
        <f>IF($D64="","",IF([1]設定!$I39="",INDEX([1]第４表!$F$9:$P$65,MATCH([1]設定!$D39,[1]第４表!$C$9:$C$65,0),10),[1]設定!$I39))</f>
        <v>170029</v>
      </c>
      <c r="O64" s="56">
        <f>IF($D64="","",IF([1]設定!$I39="",INDEX([1]第４表!$F$9:$P$65,MATCH([1]設定!$D39,[1]第４表!$C$9:$C$65,0),11),[1]設定!$I39))</f>
        <v>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IF($D65="","",IF([1]設定!$I40="",INDEX([1]第４表!$F$9:$P$65,MATCH([1]設定!$D40,[1]第４表!$C$9:$C$65,0),1),[1]設定!$I40))</f>
        <v>235860</v>
      </c>
      <c r="F65" s="53">
        <f>IF($D65="","",IF([1]設定!$I40="",INDEX([1]第４表!$F$9:$P$65,MATCH([1]設定!$D40,[1]第４表!$C$9:$C$65,0),2),[1]設定!$I40))</f>
        <v>235860</v>
      </c>
      <c r="G65" s="53">
        <f>IF($D65="","",IF([1]設定!$I40="",INDEX([1]第４表!$F$9:$P$65,MATCH([1]設定!$D40,[1]第４表!$C$9:$C$65,0),3),[1]設定!$I40))</f>
        <v>199172</v>
      </c>
      <c r="H65" s="53">
        <f>IF($D65="","",IF([1]設定!$I40="",INDEX([1]第４表!$F$9:$P$65,MATCH([1]設定!$D40,[1]第４表!$C$9:$C$65,0),4),[1]設定!$I40))</f>
        <v>36688</v>
      </c>
      <c r="I65" s="53">
        <f>IF($D65="","",IF([1]設定!$I40="",INDEX([1]第４表!$F$9:$P$65,MATCH([1]設定!$D40,[1]第４表!$C$9:$C$65,0),5),[1]設定!$I40))</f>
        <v>0</v>
      </c>
      <c r="J65" s="53">
        <f>IF($D65="","",IF([1]設定!$I40="",INDEX([1]第４表!$F$9:$P$65,MATCH([1]設定!$D40,[1]第４表!$C$9:$C$65,0),6),[1]設定!$I40))</f>
        <v>337612</v>
      </c>
      <c r="K65" s="53">
        <f>IF($D65="","",IF([1]設定!$I40="",INDEX([1]第４表!$F$9:$P$65,MATCH([1]設定!$D40,[1]第４表!$C$9:$C$65,0),7),[1]設定!$I40))</f>
        <v>337612</v>
      </c>
      <c r="L65" s="53">
        <f>IF($D65="","",IF([1]設定!$I40="",INDEX([1]第４表!$F$9:$P$65,MATCH([1]設定!$D40,[1]第４表!$C$9:$C$65,0),8),[1]設定!$I40))</f>
        <v>0</v>
      </c>
      <c r="M65" s="53">
        <f>IF($D65="","",IF([1]設定!$I40="",INDEX([1]第４表!$F$9:$P$65,MATCH([1]設定!$D40,[1]第４表!$C$9:$C$65,0),9),[1]設定!$I40))</f>
        <v>159761</v>
      </c>
      <c r="N65" s="53">
        <f>IF($D65="","",IF([1]設定!$I40="",INDEX([1]第４表!$F$9:$P$65,MATCH([1]設定!$D40,[1]第４表!$C$9:$C$65,0),10),[1]設定!$I40))</f>
        <v>159761</v>
      </c>
      <c r="O65" s="53">
        <f>IF($D65="","",IF([1]設定!$I40="",INDEX([1]第４表!$F$9:$P$65,MATCH([1]設定!$D40,[1]第４表!$C$9:$C$65,0),11),[1]設定!$I40))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IF($D66="","",IF([1]設定!$I41="",INDEX([1]第４表!$F$9:$P$65,MATCH([1]設定!$D41,[1]第４表!$C$9:$C$65,0),1),[1]設定!$I41))</f>
        <v>232156</v>
      </c>
      <c r="F66" s="53">
        <f>IF($D66="","",IF([1]設定!$I41="",INDEX([1]第４表!$F$9:$P$65,MATCH([1]設定!$D41,[1]第４表!$C$9:$C$65,0),2),[1]設定!$I41))</f>
        <v>231894</v>
      </c>
      <c r="G66" s="53">
        <f>IF($D66="","",IF([1]設定!$I41="",INDEX([1]第４表!$F$9:$P$65,MATCH([1]設定!$D41,[1]第４表!$C$9:$C$65,0),3),[1]設定!$I41))</f>
        <v>213693</v>
      </c>
      <c r="H66" s="53">
        <f>IF($D66="","",IF([1]設定!$I41="",INDEX([1]第４表!$F$9:$P$65,MATCH([1]設定!$D41,[1]第４表!$C$9:$C$65,0),4),[1]設定!$I41))</f>
        <v>18201</v>
      </c>
      <c r="I66" s="53">
        <f>IF($D66="","",IF([1]設定!$I41="",INDEX([1]第４表!$F$9:$P$65,MATCH([1]設定!$D41,[1]第４表!$C$9:$C$65,0),5),[1]設定!$I41))</f>
        <v>262</v>
      </c>
      <c r="J66" s="53">
        <f>IF($D66="","",IF([1]設定!$I41="",INDEX([1]第４表!$F$9:$P$65,MATCH([1]設定!$D41,[1]第４表!$C$9:$C$65,0),6),[1]設定!$I41))</f>
        <v>246110</v>
      </c>
      <c r="K66" s="53">
        <f>IF($D66="","",IF([1]設定!$I41="",INDEX([1]第４表!$F$9:$P$65,MATCH([1]設定!$D41,[1]第４表!$C$9:$C$65,0),7),[1]設定!$I41))</f>
        <v>245819</v>
      </c>
      <c r="L66" s="53">
        <f>IF($D66="","",IF([1]設定!$I41="",INDEX([1]第４表!$F$9:$P$65,MATCH([1]設定!$D41,[1]第４表!$C$9:$C$65,0),8),[1]設定!$I41))</f>
        <v>291</v>
      </c>
      <c r="M66" s="53">
        <f>IF($D66="","",IF([1]設定!$I41="",INDEX([1]第４表!$F$9:$P$65,MATCH([1]設定!$D41,[1]第４表!$C$9:$C$65,0),9),[1]設定!$I41))</f>
        <v>170017</v>
      </c>
      <c r="N66" s="53">
        <f>IF($D66="","",IF([1]設定!$I41="",INDEX([1]第４表!$F$9:$P$65,MATCH([1]設定!$D41,[1]第４表!$C$9:$C$65,0),10),[1]設定!$I41))</f>
        <v>169883</v>
      </c>
      <c r="O66" s="53">
        <f>IF($D66="","",IF([1]設定!$I41="",INDEX([1]第４表!$F$9:$P$65,MATCH([1]設定!$D41,[1]第４表!$C$9:$C$65,0),11),[1]設定!$I41))</f>
        <v>134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IF($D67="","",IF([1]設定!$I42="",INDEX([1]第４表!$F$9:$P$65,MATCH([1]設定!$D42,[1]第４表!$C$9:$C$65,0),1),[1]設定!$I42))</f>
        <v>x</v>
      </c>
      <c r="F67" s="53" t="str">
        <f>IF($D67="","",IF([1]設定!$I42="",INDEX([1]第４表!$F$9:$P$65,MATCH([1]設定!$D42,[1]第４表!$C$9:$C$65,0),2),[1]設定!$I42))</f>
        <v>x</v>
      </c>
      <c r="G67" s="53" t="str">
        <f>IF($D67="","",IF([1]設定!$I42="",INDEX([1]第４表!$F$9:$P$65,MATCH([1]設定!$D42,[1]第４表!$C$9:$C$65,0),3),[1]設定!$I42))</f>
        <v>x</v>
      </c>
      <c r="H67" s="53" t="str">
        <f>IF($D67="","",IF([1]設定!$I42="",INDEX([1]第４表!$F$9:$P$65,MATCH([1]設定!$D42,[1]第４表!$C$9:$C$65,0),4),[1]設定!$I42))</f>
        <v>x</v>
      </c>
      <c r="I67" s="53" t="str">
        <f>IF($D67="","",IF([1]設定!$I42="",INDEX([1]第４表!$F$9:$P$65,MATCH([1]設定!$D42,[1]第４表!$C$9:$C$65,0),5),[1]設定!$I42))</f>
        <v>x</v>
      </c>
      <c r="J67" s="53" t="str">
        <f>IF($D67="","",IF([1]設定!$I42="",INDEX([1]第４表!$F$9:$P$65,MATCH([1]設定!$D42,[1]第４表!$C$9:$C$65,0),6),[1]設定!$I42))</f>
        <v>x</v>
      </c>
      <c r="K67" s="53" t="str">
        <f>IF($D67="","",IF([1]設定!$I42="",INDEX([1]第４表!$F$9:$P$65,MATCH([1]設定!$D42,[1]第４表!$C$9:$C$65,0),7),[1]設定!$I42))</f>
        <v>x</v>
      </c>
      <c r="L67" s="53" t="str">
        <f>IF($D67="","",IF([1]設定!$I42="",INDEX([1]第４表!$F$9:$P$65,MATCH([1]設定!$D42,[1]第４表!$C$9:$C$65,0),8),[1]設定!$I42))</f>
        <v>x</v>
      </c>
      <c r="M67" s="53" t="str">
        <f>IF($D67="","",IF([1]設定!$I42="",INDEX([1]第４表!$F$9:$P$65,MATCH([1]設定!$D42,[1]第４表!$C$9:$C$65,0),9),[1]設定!$I42))</f>
        <v>x</v>
      </c>
      <c r="N67" s="53" t="str">
        <f>IF($D67="","",IF([1]設定!$I42="",INDEX([1]第４表!$F$9:$P$65,MATCH([1]設定!$D42,[1]第４表!$C$9:$C$65,0),10),[1]設定!$I42))</f>
        <v>x</v>
      </c>
      <c r="O67" s="53" t="str">
        <f>IF($D67="","",IF([1]設定!$I42="",INDEX([1]第４表!$F$9:$P$65,MATCH([1]設定!$D42,[1]第４表!$C$9:$C$65,0),11),[1]設定!$I42))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IF($D68="","",IF([1]設定!$I43="",INDEX([1]第４表!$F$9:$P$65,MATCH([1]設定!$D43,[1]第４表!$C$9:$C$65,0),1),[1]設定!$I43))</f>
        <v>253303</v>
      </c>
      <c r="F68" s="53">
        <f>IF($D68="","",IF([1]設定!$I43="",INDEX([1]第４表!$F$9:$P$65,MATCH([1]設定!$D43,[1]第４表!$C$9:$C$65,0),2),[1]設定!$I43))</f>
        <v>253303</v>
      </c>
      <c r="G68" s="53">
        <f>IF($D68="","",IF([1]設定!$I43="",INDEX([1]第４表!$F$9:$P$65,MATCH([1]設定!$D43,[1]第４表!$C$9:$C$65,0),3),[1]設定!$I43))</f>
        <v>220103</v>
      </c>
      <c r="H68" s="53">
        <f>IF($D68="","",IF([1]設定!$I43="",INDEX([1]第４表!$F$9:$P$65,MATCH([1]設定!$D43,[1]第４表!$C$9:$C$65,0),4),[1]設定!$I43))</f>
        <v>33200</v>
      </c>
      <c r="I68" s="53">
        <f>IF($D68="","",IF([1]設定!$I43="",INDEX([1]第４表!$F$9:$P$65,MATCH([1]設定!$D43,[1]第４表!$C$9:$C$65,0),5),[1]設定!$I43))</f>
        <v>0</v>
      </c>
      <c r="J68" s="53">
        <f>IF($D68="","",IF([1]設定!$I43="",INDEX([1]第４表!$F$9:$P$65,MATCH([1]設定!$D43,[1]第４表!$C$9:$C$65,0),6),[1]設定!$I43))</f>
        <v>304712</v>
      </c>
      <c r="K68" s="53">
        <f>IF($D68="","",IF([1]設定!$I43="",INDEX([1]第４表!$F$9:$P$65,MATCH([1]設定!$D43,[1]第４表!$C$9:$C$65,0),7),[1]設定!$I43))</f>
        <v>304712</v>
      </c>
      <c r="L68" s="53">
        <f>IF($D68="","",IF([1]設定!$I43="",INDEX([1]第４表!$F$9:$P$65,MATCH([1]設定!$D43,[1]第４表!$C$9:$C$65,0),8),[1]設定!$I43))</f>
        <v>0</v>
      </c>
      <c r="M68" s="53">
        <f>IF($D68="","",IF([1]設定!$I43="",INDEX([1]第４表!$F$9:$P$65,MATCH([1]設定!$D43,[1]第４表!$C$9:$C$65,0),9),[1]設定!$I43))</f>
        <v>123893</v>
      </c>
      <c r="N68" s="53">
        <f>IF($D68="","",IF([1]設定!$I43="",INDEX([1]第４表!$F$9:$P$65,MATCH([1]設定!$D43,[1]第４表!$C$9:$C$65,0),10),[1]設定!$I43))</f>
        <v>123893</v>
      </c>
      <c r="O68" s="53">
        <f>IF($D68="","",IF([1]設定!$I43="",INDEX([1]第４表!$F$9:$P$65,MATCH([1]設定!$D43,[1]第４表!$C$9:$C$65,0),11),[1]設定!$I43))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IF($D69="","",IF([1]設定!$I44="",INDEX([1]第４表!$F$9:$P$65,MATCH([1]設定!$D44,[1]第４表!$C$9:$C$65,0),1),[1]設定!$I44))</f>
        <v>394116</v>
      </c>
      <c r="F69" s="53">
        <f>IF($D69="","",IF([1]設定!$I44="",INDEX([1]第４表!$F$9:$P$65,MATCH([1]設定!$D44,[1]第４表!$C$9:$C$65,0),2),[1]設定!$I44))</f>
        <v>393588</v>
      </c>
      <c r="G69" s="53">
        <f>IF($D69="","",IF([1]設定!$I44="",INDEX([1]第４表!$F$9:$P$65,MATCH([1]設定!$D44,[1]第４表!$C$9:$C$65,0),3),[1]設定!$I44))</f>
        <v>333629</v>
      </c>
      <c r="H69" s="53">
        <f>IF($D69="","",IF([1]設定!$I44="",INDEX([1]第４表!$F$9:$P$65,MATCH([1]設定!$D44,[1]第４表!$C$9:$C$65,0),4),[1]設定!$I44))</f>
        <v>59959</v>
      </c>
      <c r="I69" s="53">
        <f>IF($D69="","",IF([1]設定!$I44="",INDEX([1]第４表!$F$9:$P$65,MATCH([1]設定!$D44,[1]第４表!$C$9:$C$65,0),5),[1]設定!$I44))</f>
        <v>528</v>
      </c>
      <c r="J69" s="53">
        <f>IF($D69="","",IF([1]設定!$I44="",INDEX([1]第４表!$F$9:$P$65,MATCH([1]設定!$D44,[1]第４表!$C$9:$C$65,0),6),[1]設定!$I44))</f>
        <v>407732</v>
      </c>
      <c r="K69" s="53">
        <f>IF($D69="","",IF([1]設定!$I44="",INDEX([1]第４表!$F$9:$P$65,MATCH([1]設定!$D44,[1]第４表!$C$9:$C$65,0),7),[1]設定!$I44))</f>
        <v>407161</v>
      </c>
      <c r="L69" s="53">
        <f>IF($D69="","",IF([1]設定!$I44="",INDEX([1]第４表!$F$9:$P$65,MATCH([1]設定!$D44,[1]第４表!$C$9:$C$65,0),8),[1]設定!$I44))</f>
        <v>571</v>
      </c>
      <c r="M69" s="53">
        <f>IF($D69="","",IF([1]設定!$I44="",INDEX([1]第４表!$F$9:$P$65,MATCH([1]設定!$D44,[1]第４表!$C$9:$C$65,0),9),[1]設定!$I44))</f>
        <v>226870</v>
      </c>
      <c r="N69" s="53">
        <f>IF($D69="","",IF([1]設定!$I44="",INDEX([1]第４表!$F$9:$P$65,MATCH([1]設定!$D44,[1]第４表!$C$9:$C$65,0),10),[1]設定!$I44))</f>
        <v>226870</v>
      </c>
      <c r="O69" s="53">
        <f>IF($D69="","",IF([1]設定!$I44="",INDEX([1]第４表!$F$9:$P$65,MATCH([1]設定!$D44,[1]第４表!$C$9:$C$65,0),11),[1]設定!$I44))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IF($D70="","",IF([1]設定!$I45="",INDEX([1]第４表!$F$9:$P$65,MATCH([1]設定!$D45,[1]第４表!$C$9:$C$65,0),1),[1]設定!$I45))</f>
        <v>241652</v>
      </c>
      <c r="F70" s="53">
        <f>IF($D70="","",IF([1]設定!$I45="",INDEX([1]第４表!$F$9:$P$65,MATCH([1]設定!$D45,[1]第４表!$C$9:$C$65,0),2),[1]設定!$I45))</f>
        <v>239655</v>
      </c>
      <c r="G70" s="53">
        <f>IF($D70="","",IF([1]設定!$I45="",INDEX([1]第４表!$F$9:$P$65,MATCH([1]設定!$D45,[1]第４表!$C$9:$C$65,0),3),[1]設定!$I45))</f>
        <v>213542</v>
      </c>
      <c r="H70" s="53">
        <f>IF($D70="","",IF([1]設定!$I45="",INDEX([1]第４表!$F$9:$P$65,MATCH([1]設定!$D45,[1]第４表!$C$9:$C$65,0),4),[1]設定!$I45))</f>
        <v>26113</v>
      </c>
      <c r="I70" s="53">
        <f>IF($D70="","",IF([1]設定!$I45="",INDEX([1]第４表!$F$9:$P$65,MATCH([1]設定!$D45,[1]第４表!$C$9:$C$65,0),5),[1]設定!$I45))</f>
        <v>1997</v>
      </c>
      <c r="J70" s="53">
        <f>IF($D70="","",IF([1]設定!$I45="",INDEX([1]第４表!$F$9:$P$65,MATCH([1]設定!$D45,[1]第４表!$C$9:$C$65,0),6),[1]設定!$I45))</f>
        <v>278928</v>
      </c>
      <c r="K70" s="53">
        <f>IF($D70="","",IF([1]設定!$I45="",INDEX([1]第４表!$F$9:$P$65,MATCH([1]設定!$D45,[1]第４表!$C$9:$C$65,0),7),[1]設定!$I45))</f>
        <v>277747</v>
      </c>
      <c r="L70" s="53">
        <f>IF($D70="","",IF([1]設定!$I45="",INDEX([1]第４表!$F$9:$P$65,MATCH([1]設定!$D45,[1]第４表!$C$9:$C$65,0),8),[1]設定!$I45))</f>
        <v>1181</v>
      </c>
      <c r="M70" s="53">
        <f>IF($D70="","",IF([1]設定!$I45="",INDEX([1]第４表!$F$9:$P$65,MATCH([1]設定!$D45,[1]第４表!$C$9:$C$65,0),9),[1]設定!$I45))</f>
        <v>131023</v>
      </c>
      <c r="N70" s="53">
        <f>IF($D70="","",IF([1]設定!$I45="",INDEX([1]第４表!$F$9:$P$65,MATCH([1]設定!$D45,[1]第４表!$C$9:$C$65,0),10),[1]設定!$I45))</f>
        <v>126607</v>
      </c>
      <c r="O70" s="53">
        <f>IF($D70="","",IF([1]設定!$I45="",INDEX([1]第４表!$F$9:$P$65,MATCH([1]設定!$D45,[1]第４表!$C$9:$C$65,0),11),[1]設定!$I45))</f>
        <v>4416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IF($D71="","",IF([1]設定!$I46="",INDEX([1]第４表!$F$9:$P$65,MATCH([1]設定!$D46,[1]第４表!$C$9:$C$65,0),1),[1]設定!$I46))</f>
        <v>352721</v>
      </c>
      <c r="F71" s="53">
        <f>IF($D71="","",IF([1]設定!$I46="",INDEX([1]第４表!$F$9:$P$65,MATCH([1]設定!$D46,[1]第４表!$C$9:$C$65,0),2),[1]設定!$I46))</f>
        <v>318060</v>
      </c>
      <c r="G71" s="53">
        <f>IF($D71="","",IF([1]設定!$I46="",INDEX([1]第４表!$F$9:$P$65,MATCH([1]設定!$D46,[1]第４表!$C$9:$C$65,0),3),[1]設定!$I46))</f>
        <v>260449</v>
      </c>
      <c r="H71" s="53">
        <f>IF($D71="","",IF([1]設定!$I46="",INDEX([1]第４表!$F$9:$P$65,MATCH([1]設定!$D46,[1]第４表!$C$9:$C$65,0),4),[1]設定!$I46))</f>
        <v>57611</v>
      </c>
      <c r="I71" s="53">
        <f>IF($D71="","",IF([1]設定!$I46="",INDEX([1]第４表!$F$9:$P$65,MATCH([1]設定!$D46,[1]第４表!$C$9:$C$65,0),5),[1]設定!$I46))</f>
        <v>34661</v>
      </c>
      <c r="J71" s="53">
        <f>IF($D71="","",IF([1]設定!$I46="",INDEX([1]第４表!$F$9:$P$65,MATCH([1]設定!$D46,[1]第４表!$C$9:$C$65,0),6),[1]設定!$I46))</f>
        <v>370041</v>
      </c>
      <c r="K71" s="53">
        <f>IF($D71="","",IF([1]設定!$I46="",INDEX([1]第４表!$F$9:$P$65,MATCH([1]設定!$D46,[1]第４表!$C$9:$C$65,0),7),[1]設定!$I46))</f>
        <v>337651</v>
      </c>
      <c r="L71" s="53">
        <f>IF($D71="","",IF([1]設定!$I46="",INDEX([1]第４表!$F$9:$P$65,MATCH([1]設定!$D46,[1]第４表!$C$9:$C$65,0),8),[1]設定!$I46))</f>
        <v>32390</v>
      </c>
      <c r="M71" s="53">
        <f>IF($D71="","",IF([1]設定!$I46="",INDEX([1]第４表!$F$9:$P$65,MATCH([1]設定!$D46,[1]第４表!$C$9:$C$65,0),9),[1]設定!$I46))</f>
        <v>236875</v>
      </c>
      <c r="N71" s="53">
        <f>IF($D71="","",IF([1]設定!$I46="",INDEX([1]第４表!$F$9:$P$65,MATCH([1]設定!$D46,[1]第４表!$C$9:$C$65,0),10),[1]設定!$I46))</f>
        <v>187026</v>
      </c>
      <c r="O71" s="53">
        <f>IF($D71="","",IF([1]設定!$I46="",INDEX([1]第４表!$F$9:$P$65,MATCH([1]設定!$D46,[1]第４表!$C$9:$C$65,0),11),[1]設定!$I46))</f>
        <v>49849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IF($D72="","",IF([1]設定!$I47="",INDEX([1]第４表!$F$9:$P$65,MATCH([1]設定!$D47,[1]第４表!$C$9:$C$65,0),1),[1]設定!$I47))</f>
        <v>248345</v>
      </c>
      <c r="F72" s="53">
        <f>IF($D72="","",IF([1]設定!$I47="",INDEX([1]第４表!$F$9:$P$65,MATCH([1]設定!$D47,[1]第４表!$C$9:$C$65,0),2),[1]設定!$I47))</f>
        <v>248345</v>
      </c>
      <c r="G72" s="53">
        <f>IF($D72="","",IF([1]設定!$I47="",INDEX([1]第４表!$F$9:$P$65,MATCH([1]設定!$D47,[1]第４表!$C$9:$C$65,0),3),[1]設定!$I47))</f>
        <v>232620</v>
      </c>
      <c r="H72" s="53">
        <f>IF($D72="","",IF([1]設定!$I47="",INDEX([1]第４表!$F$9:$P$65,MATCH([1]設定!$D47,[1]第４表!$C$9:$C$65,0),4),[1]設定!$I47))</f>
        <v>15725</v>
      </c>
      <c r="I72" s="53">
        <f>IF($D72="","",IF([1]設定!$I47="",INDEX([1]第４表!$F$9:$P$65,MATCH([1]設定!$D47,[1]第４表!$C$9:$C$65,0),5),[1]設定!$I47))</f>
        <v>0</v>
      </c>
      <c r="J72" s="53">
        <f>IF($D72="","",IF([1]設定!$I47="",INDEX([1]第４表!$F$9:$P$65,MATCH([1]設定!$D47,[1]第４表!$C$9:$C$65,0),6),[1]設定!$I47))</f>
        <v>278123</v>
      </c>
      <c r="K72" s="53">
        <f>IF($D72="","",IF([1]設定!$I47="",INDEX([1]第４表!$F$9:$P$65,MATCH([1]設定!$D47,[1]第４表!$C$9:$C$65,0),7),[1]設定!$I47))</f>
        <v>278123</v>
      </c>
      <c r="L72" s="53">
        <f>IF($D72="","",IF([1]設定!$I47="",INDEX([1]第４表!$F$9:$P$65,MATCH([1]設定!$D47,[1]第４表!$C$9:$C$65,0),8),[1]設定!$I47))</f>
        <v>0</v>
      </c>
      <c r="M72" s="53">
        <f>IF($D72="","",IF([1]設定!$I47="",INDEX([1]第４表!$F$9:$P$65,MATCH([1]設定!$D47,[1]第４表!$C$9:$C$65,0),9),[1]設定!$I47))</f>
        <v>161058</v>
      </c>
      <c r="N72" s="53">
        <f>IF($D72="","",IF([1]設定!$I47="",INDEX([1]第４表!$F$9:$P$65,MATCH([1]設定!$D47,[1]第４表!$C$9:$C$65,0),10),[1]設定!$I47))</f>
        <v>161058</v>
      </c>
      <c r="O72" s="53">
        <f>IF($D72="","",IF([1]設定!$I47="",INDEX([1]第４表!$F$9:$P$65,MATCH([1]設定!$D47,[1]第４表!$C$9:$C$65,0),11),[1]設定!$I47))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IF($D73="","",IF([1]設定!$I48="",INDEX([1]第４表!$F$9:$P$65,MATCH([1]設定!$D48,[1]第４表!$C$9:$C$65,0),1),[1]設定!$I48))</f>
        <v>235364</v>
      </c>
      <c r="F73" s="58">
        <f>IF($D73="","",IF([1]設定!$I48="",INDEX([1]第４表!$F$9:$P$65,MATCH([1]設定!$D48,[1]第４表!$C$9:$C$65,0),2),[1]設定!$I48))</f>
        <v>233330</v>
      </c>
      <c r="G73" s="58">
        <f>IF($D73="","",IF([1]設定!$I48="",INDEX([1]第４表!$F$9:$P$65,MATCH([1]設定!$D48,[1]第４表!$C$9:$C$65,0),3),[1]設定!$I48))</f>
        <v>217287</v>
      </c>
      <c r="H73" s="53">
        <f>IF($D73="","",IF([1]設定!$I48="",INDEX([1]第４表!$F$9:$P$65,MATCH([1]設定!$D48,[1]第４表!$C$9:$C$65,0),4),[1]設定!$I48))</f>
        <v>16043</v>
      </c>
      <c r="I73" s="53">
        <f>IF($D73="","",IF([1]設定!$I48="",INDEX([1]第４表!$F$9:$P$65,MATCH([1]設定!$D48,[1]第４表!$C$9:$C$65,0),5),[1]設定!$I48))</f>
        <v>2034</v>
      </c>
      <c r="J73" s="53">
        <f>IF($D73="","",IF([1]設定!$I48="",INDEX([1]第４表!$F$9:$P$65,MATCH([1]設定!$D48,[1]第４表!$C$9:$C$65,0),6),[1]設定!$I48))</f>
        <v>254220</v>
      </c>
      <c r="K73" s="53">
        <f>IF($D73="","",IF([1]設定!$I48="",INDEX([1]第４表!$F$9:$P$65,MATCH([1]設定!$D48,[1]第４表!$C$9:$C$65,0),7),[1]設定!$I48))</f>
        <v>252627</v>
      </c>
      <c r="L73" s="53">
        <f>IF($D73="","",IF([1]設定!$I48="",INDEX([1]第４表!$F$9:$P$65,MATCH([1]設定!$D48,[1]第４表!$C$9:$C$65,0),8),[1]設定!$I48))</f>
        <v>1593</v>
      </c>
      <c r="M73" s="53">
        <f>IF($D73="","",IF([1]設定!$I48="",INDEX([1]第４表!$F$9:$P$65,MATCH([1]設定!$D48,[1]第４表!$C$9:$C$65,0),9),[1]設定!$I48))</f>
        <v>179085</v>
      </c>
      <c r="N73" s="53">
        <f>IF($D73="","",IF([1]設定!$I48="",INDEX([1]第４表!$F$9:$P$65,MATCH([1]設定!$D48,[1]第４表!$C$9:$C$65,0),10),[1]設定!$I48))</f>
        <v>175736</v>
      </c>
      <c r="O73" s="53">
        <f>IF($D73="","",IF([1]設定!$I48="",INDEX([1]第４表!$F$9:$P$65,MATCH([1]設定!$D48,[1]第４表!$C$9:$C$65,0),11),[1]設定!$I48))</f>
        <v>3349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IF($D74="","",IF([1]設定!$I49="",INDEX([1]第４表!$F$9:$P$65,MATCH([1]設定!$D49,[1]第４表!$C$9:$C$65,0),1),[1]設定!$I49))</f>
        <v>221289</v>
      </c>
      <c r="F74" s="58">
        <f>IF($D74="","",IF([1]設定!$I49="",INDEX([1]第４表!$F$9:$P$65,MATCH([1]設定!$D49,[1]第４表!$C$9:$C$65,0),2),[1]設定!$I49))</f>
        <v>221131</v>
      </c>
      <c r="G74" s="58">
        <f>IF($D74="","",IF([1]設定!$I49="",INDEX([1]第４表!$F$9:$P$65,MATCH([1]設定!$D49,[1]第４表!$C$9:$C$65,0),3),[1]設定!$I49))</f>
        <v>200959</v>
      </c>
      <c r="H74" s="53">
        <f>IF($D74="","",IF([1]設定!$I49="",INDEX([1]第４表!$F$9:$P$65,MATCH([1]設定!$D49,[1]第４表!$C$9:$C$65,0),4),[1]設定!$I49))</f>
        <v>20172</v>
      </c>
      <c r="I74" s="53">
        <f>IF($D74="","",IF([1]設定!$I49="",INDEX([1]第４表!$F$9:$P$65,MATCH([1]設定!$D49,[1]第４表!$C$9:$C$65,0),5),[1]設定!$I49))</f>
        <v>158</v>
      </c>
      <c r="J74" s="53">
        <f>IF($D74="","",IF([1]設定!$I49="",INDEX([1]第４表!$F$9:$P$65,MATCH([1]設定!$D49,[1]第４表!$C$9:$C$65,0),6),[1]設定!$I49))</f>
        <v>295134</v>
      </c>
      <c r="K74" s="53">
        <f>IF($D74="","",IF([1]設定!$I49="",INDEX([1]第４表!$F$9:$P$65,MATCH([1]設定!$D49,[1]第４表!$C$9:$C$65,0),7),[1]設定!$I49))</f>
        <v>294792</v>
      </c>
      <c r="L74" s="53">
        <f>IF($D74="","",IF([1]設定!$I49="",INDEX([1]第４表!$F$9:$P$65,MATCH([1]設定!$D49,[1]第４表!$C$9:$C$65,0),8),[1]設定!$I49))</f>
        <v>342</v>
      </c>
      <c r="M74" s="53">
        <f>IF($D74="","",IF([1]設定!$I49="",INDEX([1]第４表!$F$9:$P$65,MATCH([1]設定!$D49,[1]第４表!$C$9:$C$65,0),9),[1]設定!$I49))</f>
        <v>157813</v>
      </c>
      <c r="N74" s="53">
        <f>IF($D74="","",IF([1]設定!$I49="",INDEX([1]第４表!$F$9:$P$65,MATCH([1]設定!$D49,[1]第４表!$C$9:$C$65,0),10),[1]設定!$I49))</f>
        <v>157813</v>
      </c>
      <c r="O74" s="53">
        <f>IF($D74="","",IF([1]設定!$I49="",INDEX([1]第４表!$F$9:$P$65,MATCH([1]設定!$D49,[1]第４表!$C$9:$C$65,0),11),[1]設定!$I49))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IF($D75="","",IF([1]設定!$I50="",INDEX([1]第４表!$F$9:$P$65,MATCH([1]設定!$D50,[1]第４表!$C$9:$C$65,0),1),[1]設定!$I50))</f>
        <v>246011</v>
      </c>
      <c r="F75" s="58">
        <f>IF($D75="","",IF([1]設定!$I50="",INDEX([1]第４表!$F$9:$P$65,MATCH([1]設定!$D50,[1]第４表!$C$9:$C$65,0),2),[1]設定!$I50))</f>
        <v>245866</v>
      </c>
      <c r="G75" s="58">
        <f>IF($D75="","",IF([1]設定!$I50="",INDEX([1]第４表!$F$9:$P$65,MATCH([1]設定!$D50,[1]第４表!$C$9:$C$65,0),3),[1]設定!$I50))</f>
        <v>215073</v>
      </c>
      <c r="H75" s="53">
        <f>IF($D75="","",IF([1]設定!$I50="",INDEX([1]第４表!$F$9:$P$65,MATCH([1]設定!$D50,[1]第４表!$C$9:$C$65,0),4),[1]設定!$I50))</f>
        <v>30793</v>
      </c>
      <c r="I75" s="53">
        <f>IF($D75="","",IF([1]設定!$I50="",INDEX([1]第４表!$F$9:$P$65,MATCH([1]設定!$D50,[1]第４表!$C$9:$C$65,0),5),[1]設定!$I50))</f>
        <v>145</v>
      </c>
      <c r="J75" s="53">
        <f>IF($D75="","",IF([1]設定!$I50="",INDEX([1]第４表!$F$9:$P$65,MATCH([1]設定!$D50,[1]第４表!$C$9:$C$65,0),6),[1]設定!$I50))</f>
        <v>276633</v>
      </c>
      <c r="K75" s="53">
        <f>IF($D75="","",IF([1]設定!$I50="",INDEX([1]第４表!$F$9:$P$65,MATCH([1]設定!$D50,[1]第４表!$C$9:$C$65,0),7),[1]設定!$I50))</f>
        <v>276500</v>
      </c>
      <c r="L75" s="53">
        <f>IF($D75="","",IF([1]設定!$I50="",INDEX([1]第４表!$F$9:$P$65,MATCH([1]設定!$D50,[1]第４表!$C$9:$C$65,0),8),[1]設定!$I50))</f>
        <v>133</v>
      </c>
      <c r="M75" s="53">
        <f>IF($D75="","",IF([1]設定!$I50="",INDEX([1]第４表!$F$9:$P$65,MATCH([1]設定!$D50,[1]第４表!$C$9:$C$65,0),9),[1]設定!$I50))</f>
        <v>177417</v>
      </c>
      <c r="N75" s="53">
        <f>IF($D75="","",IF([1]設定!$I50="",INDEX([1]第４表!$F$9:$P$65,MATCH([1]設定!$D50,[1]第４表!$C$9:$C$65,0),10),[1]設定!$I50))</f>
        <v>177247</v>
      </c>
      <c r="O75" s="53">
        <f>IF($D75="","",IF([1]設定!$I50="",INDEX([1]第４表!$F$9:$P$65,MATCH([1]設定!$D50,[1]第４表!$C$9:$C$65,0),11),[1]設定!$I50))</f>
        <v>170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IF($D76="","",IF([1]設定!$I51="",INDEX([1]第４表!$F$9:$P$65,MATCH([1]設定!$D51,[1]第４表!$C$9:$C$65,0),1),[1]設定!$I51))</f>
        <v>243873</v>
      </c>
      <c r="F76" s="58">
        <f>IF($D76="","",IF([1]設定!$I51="",INDEX([1]第４表!$F$9:$P$65,MATCH([1]設定!$D51,[1]第４表!$C$9:$C$65,0),2),[1]設定!$I51))</f>
        <v>243873</v>
      </c>
      <c r="G76" s="58">
        <f>IF($D76="","",IF([1]設定!$I51="",INDEX([1]第４表!$F$9:$P$65,MATCH([1]設定!$D51,[1]第４表!$C$9:$C$65,0),3),[1]設定!$I51))</f>
        <v>234727</v>
      </c>
      <c r="H76" s="53">
        <f>IF($D76="","",IF([1]設定!$I51="",INDEX([1]第４表!$F$9:$P$65,MATCH([1]設定!$D51,[1]第４表!$C$9:$C$65,0),4),[1]設定!$I51))</f>
        <v>9146</v>
      </c>
      <c r="I76" s="53">
        <f>IF($D76="","",IF([1]設定!$I51="",INDEX([1]第４表!$F$9:$P$65,MATCH([1]設定!$D51,[1]第４表!$C$9:$C$65,0),5),[1]設定!$I51))</f>
        <v>0</v>
      </c>
      <c r="J76" s="53">
        <f>IF($D76="","",IF([1]設定!$I51="",INDEX([1]第４表!$F$9:$P$65,MATCH([1]設定!$D51,[1]第４表!$C$9:$C$65,0),6),[1]設定!$I51))</f>
        <v>284771</v>
      </c>
      <c r="K76" s="53">
        <f>IF($D76="","",IF([1]設定!$I51="",INDEX([1]第４表!$F$9:$P$65,MATCH([1]設定!$D51,[1]第４表!$C$9:$C$65,0),7),[1]設定!$I51))</f>
        <v>284771</v>
      </c>
      <c r="L76" s="53">
        <f>IF($D76="","",IF([1]設定!$I51="",INDEX([1]第４表!$F$9:$P$65,MATCH([1]設定!$D51,[1]第４表!$C$9:$C$65,0),8),[1]設定!$I51))</f>
        <v>0</v>
      </c>
      <c r="M76" s="53">
        <f>IF($D76="","",IF([1]設定!$I51="",INDEX([1]第４表!$F$9:$P$65,MATCH([1]設定!$D51,[1]第４表!$C$9:$C$65,0),9),[1]設定!$I51))</f>
        <v>157331</v>
      </c>
      <c r="N76" s="53">
        <f>IF($D76="","",IF([1]設定!$I51="",INDEX([1]第４表!$F$9:$P$65,MATCH([1]設定!$D51,[1]第４表!$C$9:$C$65,0),10),[1]設定!$I51))</f>
        <v>157331</v>
      </c>
      <c r="O76" s="53">
        <f>IF($D76="","",IF([1]設定!$I51="",INDEX([1]第４表!$F$9:$P$65,MATCH([1]設定!$D51,[1]第４表!$C$9:$C$65,0),11),[1]設定!$I51))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IF($D77="","",IF([1]設定!$I52="",INDEX([1]第４表!$F$9:$P$65,MATCH([1]設定!$D52,[1]第４表!$C$9:$C$65,0),1),[1]設定!$I52))</f>
        <v>300892</v>
      </c>
      <c r="F77" s="58">
        <f>IF($D77="","",IF([1]設定!$I52="",INDEX([1]第４表!$F$9:$P$65,MATCH([1]設定!$D52,[1]第４表!$C$9:$C$65,0),2),[1]設定!$I52))</f>
        <v>300531</v>
      </c>
      <c r="G77" s="58">
        <f>IF($D77="","",IF([1]設定!$I52="",INDEX([1]第４表!$F$9:$P$65,MATCH([1]設定!$D52,[1]第４表!$C$9:$C$65,0),3),[1]設定!$I52))</f>
        <v>262640</v>
      </c>
      <c r="H77" s="53">
        <f>IF($D77="","",IF([1]設定!$I52="",INDEX([1]第４表!$F$9:$P$65,MATCH([1]設定!$D52,[1]第４表!$C$9:$C$65,0),4),[1]設定!$I52))</f>
        <v>37891</v>
      </c>
      <c r="I77" s="53">
        <f>IF($D77="","",IF([1]設定!$I52="",INDEX([1]第４表!$F$9:$P$65,MATCH([1]設定!$D52,[1]第４表!$C$9:$C$65,0),5),[1]設定!$I52))</f>
        <v>361</v>
      </c>
      <c r="J77" s="53">
        <f>IF($D77="","",IF([1]設定!$I52="",INDEX([1]第４表!$F$9:$P$65,MATCH([1]設定!$D52,[1]第４表!$C$9:$C$65,0),6),[1]設定!$I52))</f>
        <v>312891</v>
      </c>
      <c r="K77" s="53">
        <f>IF($D77="","",IF([1]設定!$I52="",INDEX([1]第４表!$F$9:$P$65,MATCH([1]設定!$D52,[1]第４表!$C$9:$C$65,0),7),[1]設定!$I52))</f>
        <v>312754</v>
      </c>
      <c r="L77" s="53">
        <f>IF($D77="","",IF([1]設定!$I52="",INDEX([1]第４表!$F$9:$P$65,MATCH([1]設定!$D52,[1]第４表!$C$9:$C$65,0),8),[1]設定!$I52))</f>
        <v>137</v>
      </c>
      <c r="M77" s="53">
        <f>IF($D77="","",IF([1]設定!$I52="",INDEX([1]第４表!$F$9:$P$65,MATCH([1]設定!$D52,[1]第４表!$C$9:$C$65,0),9),[1]設定!$I52))</f>
        <v>248400</v>
      </c>
      <c r="N77" s="53">
        <f>IF($D77="","",IF([1]設定!$I52="",INDEX([1]第４表!$F$9:$P$65,MATCH([1]設定!$D52,[1]第４表!$C$9:$C$65,0),10),[1]設定!$I52))</f>
        <v>247060</v>
      </c>
      <c r="O77" s="53">
        <f>IF($D77="","",IF([1]設定!$I52="",INDEX([1]第４表!$F$9:$P$65,MATCH([1]設定!$D52,[1]第４表!$C$9:$C$65,0),11),[1]設定!$I52))</f>
        <v>1340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IF($D78="","",IF([1]設定!$I53="",INDEX([1]第４表!$F$9:$P$65,MATCH([1]設定!$D53,[1]第４表!$C$9:$C$65,0),1),[1]設定!$I53))</f>
        <v>212950</v>
      </c>
      <c r="F78" s="62">
        <f>IF($D78="","",IF([1]設定!$I53="",INDEX([1]第４表!$F$9:$P$65,MATCH([1]設定!$D53,[1]第４表!$C$9:$C$65,0),2),[1]設定!$I53))</f>
        <v>212950</v>
      </c>
      <c r="G78" s="62">
        <f>IF($D78="","",IF([1]設定!$I53="",INDEX([1]第４表!$F$9:$P$65,MATCH([1]設定!$D53,[1]第４表!$C$9:$C$65,0),3),[1]設定!$I53))</f>
        <v>187684</v>
      </c>
      <c r="H78" s="63">
        <f>IF($D78="","",IF([1]設定!$I53="",INDEX([1]第４表!$F$9:$P$65,MATCH([1]設定!$D53,[1]第４表!$C$9:$C$65,0),4),[1]設定!$I53))</f>
        <v>25266</v>
      </c>
      <c r="I78" s="63">
        <f>IF($D78="","",IF([1]設定!$I53="",INDEX([1]第４表!$F$9:$P$65,MATCH([1]設定!$D53,[1]第４表!$C$9:$C$65,0),5),[1]設定!$I53))</f>
        <v>0</v>
      </c>
      <c r="J78" s="63">
        <f>IF($D78="","",IF([1]設定!$I53="",INDEX([1]第４表!$F$9:$P$65,MATCH([1]設定!$D53,[1]第４表!$C$9:$C$65,0),6),[1]設定!$I53))</f>
        <v>243477</v>
      </c>
      <c r="K78" s="63">
        <f>IF($D78="","",IF([1]設定!$I53="",INDEX([1]第４表!$F$9:$P$65,MATCH([1]設定!$D53,[1]第４表!$C$9:$C$65,0),7),[1]設定!$I53))</f>
        <v>243477</v>
      </c>
      <c r="L78" s="63">
        <f>IF($D78="","",IF([1]設定!$I53="",INDEX([1]第４表!$F$9:$P$65,MATCH([1]設定!$D53,[1]第４表!$C$9:$C$65,0),8),[1]設定!$I53))</f>
        <v>0</v>
      </c>
      <c r="M78" s="63">
        <f>IF($D78="","",IF([1]設定!$I53="",INDEX([1]第４表!$F$9:$P$65,MATCH([1]設定!$D53,[1]第４表!$C$9:$C$65,0),9),[1]設定!$I53))</f>
        <v>167666</v>
      </c>
      <c r="N78" s="63">
        <f>IF($D78="","",IF([1]設定!$I53="",INDEX([1]第４表!$F$9:$P$65,MATCH([1]設定!$D53,[1]第４表!$C$9:$C$65,0),10),[1]設定!$I53))</f>
        <v>167666</v>
      </c>
      <c r="O78" s="63">
        <f>IF($D78="","",IF([1]設定!$I53="",INDEX([1]第４表!$F$9:$P$65,MATCH([1]設定!$D53,[1]第４表!$C$9:$C$65,0),11),[1]設定!$I53))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IF($D79="","",IF([1]設定!$I54="",INDEX([1]第４表!$F$9:$P$65,MATCH([1]設定!$D54,[1]第４表!$C$9:$C$65,0),1),[1]設定!$I54))</f>
        <v>163392</v>
      </c>
      <c r="F79" s="67">
        <f>IF($D79="","",IF([1]設定!$I54="",INDEX([1]第４表!$F$9:$P$65,MATCH([1]設定!$D54,[1]第４表!$C$9:$C$65,0),2),[1]設定!$I54))</f>
        <v>162480</v>
      </c>
      <c r="G79" s="67">
        <f>IF($D79="","",IF([1]設定!$I54="",INDEX([1]第４表!$F$9:$P$65,MATCH([1]設定!$D54,[1]第４表!$C$9:$C$65,0),3),[1]設定!$I54))</f>
        <v>148527</v>
      </c>
      <c r="H79" s="68">
        <f>IF($D79="","",IF([1]設定!$I54="",INDEX([1]第４表!$F$9:$P$65,MATCH([1]設定!$D54,[1]第４表!$C$9:$C$65,0),4),[1]設定!$I54))</f>
        <v>13953</v>
      </c>
      <c r="I79" s="68">
        <f>IF($D79="","",IF([1]設定!$I54="",INDEX([1]第４表!$F$9:$P$65,MATCH([1]設定!$D54,[1]第４表!$C$9:$C$65,0),5),[1]設定!$I54))</f>
        <v>912</v>
      </c>
      <c r="J79" s="68">
        <f>IF($D79="","",IF([1]設定!$I54="",INDEX([1]第４表!$F$9:$P$65,MATCH([1]設定!$D54,[1]第４表!$C$9:$C$65,0),6),[1]設定!$I54))</f>
        <v>185687</v>
      </c>
      <c r="K79" s="68">
        <f>IF($D79="","",IF([1]設定!$I54="",INDEX([1]第４表!$F$9:$P$65,MATCH([1]設定!$D54,[1]第４表!$C$9:$C$65,0),7),[1]設定!$I54))</f>
        <v>184888</v>
      </c>
      <c r="L79" s="68">
        <f>IF($D79="","",IF([1]設定!$I54="",INDEX([1]第４表!$F$9:$P$65,MATCH([1]設定!$D54,[1]第４表!$C$9:$C$65,0),8),[1]設定!$I54))</f>
        <v>799</v>
      </c>
      <c r="M79" s="68">
        <f>IF($D79="","",IF([1]設定!$I54="",INDEX([1]第４表!$F$9:$P$65,MATCH([1]設定!$D54,[1]第４表!$C$9:$C$65,0),9),[1]設定!$I54))</f>
        <v>146685</v>
      </c>
      <c r="N79" s="68">
        <f>IF($D79="","",IF([1]設定!$I54="",INDEX([1]第４表!$F$9:$P$65,MATCH([1]設定!$D54,[1]第４表!$C$9:$C$65,0),10),[1]設定!$I54))</f>
        <v>145689</v>
      </c>
      <c r="O79" s="68">
        <f>IF($D79="","",IF([1]設定!$I54="",INDEX([1]第４表!$F$9:$P$65,MATCH([1]設定!$D54,[1]第４表!$C$9:$C$65,0),11),[1]設定!$I54))</f>
        <v>996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1" orientation="portrait" blackAndWhite="1" cellComments="atEnd" r:id="rId1"/>
  <headerFooter scaleWithDoc="0" alignWithMargins="0">
    <oddFooter>&amp;C- 14 -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F643-245D-4122-ADA3-CA161681A947}">
  <sheetPr>
    <pageSetUpPr fitToPage="1"/>
  </sheetPr>
  <dimension ref="B1:Q79"/>
  <sheetViews>
    <sheetView showGridLines="0" view="pageBreakPreview" topLeftCell="A58" zoomScale="80" zoomScaleNormal="80" zoomScaleSheetLayoutView="80" workbookViewId="0">
      <selection activeCell="O82" sqref="O82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78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79" t="str">
        <f>"        超過労働給与及び特別に支払われた給与（"&amp;[19]設定!D8&amp;DBCS([19]設定!E8)&amp;"年"&amp;DBCS([19]設定!F8)&amp;"月）"</f>
        <v xml:space="preserve">        超過労働給与及び特別に支払われた給与（令和５年１０月）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+[20]第５表!B9</f>
        <v>TL</v>
      </c>
      <c r="C9" s="32"/>
      <c r="D9" s="33" t="str">
        <f>+[20]第５表!D9</f>
        <v>調査産業計</v>
      </c>
      <c r="E9" s="34">
        <f>IF($D9="","",IF([19]設定!$H23="",INDEX([19]第４表!$F$77:$P$133,MATCH([19]設定!$D23,[19]第４表!$C$77:$C$133,0),1),[19]設定!$H23))</f>
        <v>224205</v>
      </c>
      <c r="F9" s="34">
        <f>IF($D9="","",IF([19]設定!$H23="",INDEX([19]第４表!$F$77:$P$133,MATCH([19]設定!$D23,[19]第４表!$C$77:$C$133,0),2),[19]設定!$H23))</f>
        <v>223328</v>
      </c>
      <c r="G9" s="35">
        <f>IF($D9="","",IF([19]設定!$H23="",INDEX([19]第４表!$F$77:$P$133,MATCH([19]設定!$D23,[19]第４表!$C$77:$C$133,0),3),[19]設定!$H23))</f>
        <v>210543</v>
      </c>
      <c r="H9" s="36">
        <f>IF($D9="","",IF([19]設定!$H23="",INDEX([19]第４表!$F$77:$P$133,MATCH([19]設定!$D23,[19]第４表!$C$77:$C$133,0),4),[19]設定!$H23))</f>
        <v>12785</v>
      </c>
      <c r="I9" s="37">
        <f>IF($D9="","",IF([19]設定!$H23="",INDEX([19]第４表!$F$77:$P$133,MATCH([19]設定!$D23,[19]第４表!$C$77:$C$133,0),5),[19]設定!$H23))</f>
        <v>877</v>
      </c>
      <c r="J9" s="38">
        <f>IF($D9="","",IF([19]設定!$H23="",INDEX([19]第４表!$F$77:$P$133,MATCH([19]設定!$D23,[19]第４表!$C$77:$C$133,0),6),[19]設定!$H23))</f>
        <v>273663</v>
      </c>
      <c r="K9" s="35">
        <f>IF($D9="","",IF([19]設定!$H23="",INDEX([19]第４表!$F$77:$P$133,MATCH([19]設定!$D23,[19]第４表!$C$77:$C$133,0),7),[19]設定!$H23))</f>
        <v>272758</v>
      </c>
      <c r="L9" s="36">
        <f>IF($D9="","",IF([19]設定!$H23="",INDEX([19]第４表!$F$77:$P$133,MATCH([19]設定!$D23,[19]第４表!$C$77:$C$133,0),8),[19]設定!$H23))</f>
        <v>905</v>
      </c>
      <c r="M9" s="39">
        <f>IF($D9="","",IF([19]設定!$H23="",INDEX([19]第４表!$F$77:$P$133,MATCH([19]設定!$D23,[19]第４表!$C$77:$C$133,0),9),[19]設定!$H23))</f>
        <v>176303</v>
      </c>
      <c r="N9" s="39">
        <f>IF($D9="","",IF([19]設定!$H23="",INDEX([19]第４表!$F$77:$P$133,MATCH([19]設定!$D23,[19]第４表!$C$77:$C$133,0),10),[19]設定!$H23))</f>
        <v>175453</v>
      </c>
      <c r="O9" s="37">
        <f>IF($D9="","",IF([19]設定!$H23="",INDEX([19]第４表!$F$77:$P$133,MATCH([19]設定!$D23,[19]第４表!$C$77:$C$133,0),11),[19]設定!$H23))</f>
        <v>850</v>
      </c>
      <c r="P9" s="4"/>
      <c r="Q9" s="40"/>
    </row>
    <row r="10" spans="2:17" s="2" customFormat="1" ht="18" customHeight="1" x14ac:dyDescent="0.2">
      <c r="B10" s="41" t="str">
        <f>+[20]第５表!B10</f>
        <v>D</v>
      </c>
      <c r="C10" s="42"/>
      <c r="D10" s="43" t="str">
        <f>+[20]第５表!D10</f>
        <v>建設業</v>
      </c>
      <c r="E10" s="34">
        <f>IF($D10="","",IF([19]設定!$H24="",INDEX([19]第４表!$F$77:$P$133,MATCH([19]設定!$D24,[19]第４表!$C$77:$C$133,0),1),[19]設定!$H24))</f>
        <v>285042</v>
      </c>
      <c r="F10" s="34">
        <f>IF($D10="","",IF([19]設定!$H24="",INDEX([19]第４表!$F$77:$P$133,MATCH([19]設定!$D24,[19]第４表!$C$77:$C$133,0),2),[19]設定!$H24))</f>
        <v>284870</v>
      </c>
      <c r="G10" s="35">
        <f>IF($D10="","",IF([19]設定!$H24="",INDEX([19]第４表!$F$77:$P$133,MATCH([19]設定!$D24,[19]第４表!$C$77:$C$133,0),3),[19]設定!$H24))</f>
        <v>275104</v>
      </c>
      <c r="H10" s="44">
        <f>IF($D10="","",IF([19]設定!$H24="",INDEX([19]第４表!$F$77:$P$133,MATCH([19]設定!$D24,[19]第４表!$C$77:$C$133,0),4),[19]設定!$H24))</f>
        <v>9766</v>
      </c>
      <c r="I10" s="45">
        <f>IF($D10="","",IF([19]設定!$H24="",INDEX([19]第４表!$F$77:$P$133,MATCH([19]設定!$D24,[19]第４表!$C$77:$C$133,0),5),[19]設定!$H24))</f>
        <v>172</v>
      </c>
      <c r="J10" s="38">
        <f>IF($D10="","",IF([19]設定!$H24="",INDEX([19]第４表!$F$77:$P$133,MATCH([19]設定!$D24,[19]第４表!$C$77:$C$133,0),6),[19]設定!$H24))</f>
        <v>297101</v>
      </c>
      <c r="K10" s="35">
        <f>IF($D10="","",IF([19]設定!$H24="",INDEX([19]第４表!$F$77:$P$133,MATCH([19]設定!$D24,[19]第４表!$C$77:$C$133,0),7),[19]設定!$H24))</f>
        <v>296900</v>
      </c>
      <c r="L10" s="44">
        <f>IF($D10="","",IF([19]設定!$H24="",INDEX([19]第４表!$F$77:$P$133,MATCH([19]設定!$D24,[19]第４表!$C$77:$C$133,0),8),[19]設定!$H24))</f>
        <v>201</v>
      </c>
      <c r="M10" s="34">
        <f>IF($D10="","",IF([19]設定!$H24="",INDEX([19]第４表!$F$77:$P$133,MATCH([19]設定!$D24,[19]第４表!$C$77:$C$133,0),9),[19]設定!$H24))</f>
        <v>213591</v>
      </c>
      <c r="N10" s="34">
        <f>IF($D10="","",IF([19]設定!$H24="",INDEX([19]第４表!$F$77:$P$133,MATCH([19]設定!$D24,[19]第４表!$C$77:$C$133,0),10),[19]設定!$H24))</f>
        <v>213591</v>
      </c>
      <c r="O10" s="45">
        <f>IF($D10="","",IF([19]設定!$H24="",INDEX([19]第４表!$F$77:$P$133,MATCH([19]設定!$D24,[19]第４表!$C$77:$C$133,0),11),[19]設定!$H24))</f>
        <v>0</v>
      </c>
      <c r="P10" s="4"/>
      <c r="Q10" s="40"/>
    </row>
    <row r="11" spans="2:17" s="2" customFormat="1" ht="18" customHeight="1" x14ac:dyDescent="0.2">
      <c r="B11" s="41" t="str">
        <f>+[20]第５表!B11</f>
        <v>E</v>
      </c>
      <c r="C11" s="42"/>
      <c r="D11" s="43" t="str">
        <f>+[20]第５表!D11</f>
        <v>製造業</v>
      </c>
      <c r="E11" s="34">
        <f>IF($D11="","",IF([19]設定!$H25="",INDEX([19]第４表!$F$77:$P$133,MATCH([19]設定!$D25,[19]第４表!$C$77:$C$133,0),1),[19]設定!$H25))</f>
        <v>240277</v>
      </c>
      <c r="F11" s="34">
        <f>IF($D11="","",IF([19]設定!$H25="",INDEX([19]第４表!$F$77:$P$133,MATCH([19]設定!$D25,[19]第４表!$C$77:$C$133,0),2),[19]設定!$H25))</f>
        <v>240138</v>
      </c>
      <c r="G11" s="35">
        <f>IF($D11="","",IF([19]設定!$H25="",INDEX([19]第４表!$F$77:$P$133,MATCH([19]設定!$D25,[19]第４表!$C$77:$C$133,0),3),[19]設定!$H25))</f>
        <v>216714</v>
      </c>
      <c r="H11" s="44">
        <f>IF($D11="","",IF([19]設定!$H25="",INDEX([19]第４表!$F$77:$P$133,MATCH([19]設定!$D25,[19]第４表!$C$77:$C$133,0),4),[19]設定!$H25))</f>
        <v>23424</v>
      </c>
      <c r="I11" s="45">
        <f>IF($D11="","",IF([19]設定!$H25="",INDEX([19]第４表!$F$77:$P$133,MATCH([19]設定!$D25,[19]第４表!$C$77:$C$133,0),5),[19]設定!$H25))</f>
        <v>139</v>
      </c>
      <c r="J11" s="38">
        <f>IF($D11="","",IF([19]設定!$H25="",INDEX([19]第４表!$F$77:$P$133,MATCH([19]設定!$D25,[19]第４表!$C$77:$C$133,0),6),[19]設定!$H25))</f>
        <v>295032</v>
      </c>
      <c r="K11" s="35">
        <f>IF($D11="","",IF([19]設定!$H25="",INDEX([19]第４表!$F$77:$P$133,MATCH([19]設定!$D25,[19]第４表!$C$77:$C$133,0),7),[19]設定!$H25))</f>
        <v>294855</v>
      </c>
      <c r="L11" s="44">
        <f>IF($D11="","",IF([19]設定!$H25="",INDEX([19]第４表!$F$77:$P$133,MATCH([19]設定!$D25,[19]第４表!$C$77:$C$133,0),8),[19]設定!$H25))</f>
        <v>177</v>
      </c>
      <c r="M11" s="34">
        <f>IF($D11="","",IF([19]設定!$H25="",INDEX([19]第４表!$F$77:$P$133,MATCH([19]設定!$D25,[19]第４表!$C$77:$C$133,0),9),[19]設定!$H25))</f>
        <v>165328</v>
      </c>
      <c r="N11" s="34">
        <f>IF($D11="","",IF([19]設定!$H25="",INDEX([19]第４表!$F$77:$P$133,MATCH([19]設定!$D25,[19]第４表!$C$77:$C$133,0),10),[19]設定!$H25))</f>
        <v>165242</v>
      </c>
      <c r="O11" s="45">
        <f>IF($D11="","",IF([19]設定!$H25="",INDEX([19]第４表!$F$77:$P$133,MATCH([19]設定!$D25,[19]第４表!$C$77:$C$133,0),11),[19]設定!$H25))</f>
        <v>86</v>
      </c>
      <c r="P11" s="4"/>
      <c r="Q11" s="40"/>
    </row>
    <row r="12" spans="2:17" s="2" customFormat="1" ht="18" customHeight="1" x14ac:dyDescent="0.2">
      <c r="B12" s="41" t="str">
        <f>+[20]第５表!B12</f>
        <v>F</v>
      </c>
      <c r="C12" s="42"/>
      <c r="D12" s="46" t="str">
        <f>+[20]第５表!D12</f>
        <v>電気・ガス・熱供給・水道業</v>
      </c>
      <c r="E12" s="34">
        <f>IF($D12="","",IF([19]設定!$H26="",INDEX([19]第４表!$F$77:$P$133,MATCH([19]設定!$D26,[19]第４表!$C$77:$C$133,0),1),[19]設定!$H26))</f>
        <v>418616</v>
      </c>
      <c r="F12" s="34">
        <f>IF($D12="","",IF([19]設定!$H26="",INDEX([19]第４表!$F$77:$P$133,MATCH([19]設定!$D26,[19]第４表!$C$77:$C$133,0),2),[19]設定!$H26))</f>
        <v>418616</v>
      </c>
      <c r="G12" s="35">
        <f>IF($D12="","",IF([19]設定!$H26="",INDEX([19]第４表!$F$77:$P$133,MATCH([19]設定!$D26,[19]第４表!$C$77:$C$133,0),3),[19]設定!$H26))</f>
        <v>354427</v>
      </c>
      <c r="H12" s="47">
        <f>IF($D12="","",IF([19]設定!$H26="",INDEX([19]第４表!$F$77:$P$133,MATCH([19]設定!$D26,[19]第４表!$C$77:$C$133,0),4),[19]設定!$H26))</f>
        <v>64189</v>
      </c>
      <c r="I12" s="45">
        <f>IF($D12="","",IF([19]設定!$H26="",INDEX([19]第４表!$F$77:$P$133,MATCH([19]設定!$D26,[19]第４表!$C$77:$C$133,0),5),[19]設定!$H26))</f>
        <v>0</v>
      </c>
      <c r="J12" s="38">
        <f>IF($D12="","",IF([19]設定!$H26="",INDEX([19]第４表!$F$77:$P$133,MATCH([19]設定!$D26,[19]第４表!$C$77:$C$133,0),6),[19]設定!$H26))</f>
        <v>445717</v>
      </c>
      <c r="K12" s="35">
        <f>IF($D12="","",IF([19]設定!$H26="",INDEX([19]第４表!$F$77:$P$133,MATCH([19]設定!$D26,[19]第４表!$C$77:$C$133,0),7),[19]設定!$H26))</f>
        <v>445717</v>
      </c>
      <c r="L12" s="44">
        <f>IF($D12="","",IF([19]設定!$H26="",INDEX([19]第４表!$F$77:$P$133,MATCH([19]設定!$D26,[19]第４表!$C$77:$C$133,0),8),[19]設定!$H26))</f>
        <v>0</v>
      </c>
      <c r="M12" s="34">
        <f>IF($D12="","",IF([19]設定!$H26="",INDEX([19]第４表!$F$77:$P$133,MATCH([19]設定!$D26,[19]第４表!$C$77:$C$133,0),9),[19]設定!$H26))</f>
        <v>255203</v>
      </c>
      <c r="N12" s="34">
        <f>IF($D12="","",IF([19]設定!$H26="",INDEX([19]第４表!$F$77:$P$133,MATCH([19]設定!$D26,[19]第４表!$C$77:$C$133,0),10),[19]設定!$H26))</f>
        <v>255203</v>
      </c>
      <c r="O12" s="45">
        <f>IF($D12="","",IF([19]設定!$H26="",INDEX([19]第４表!$F$77:$P$133,MATCH([19]設定!$D26,[19]第４表!$C$77:$C$133,0),11),[19]設定!$H26))</f>
        <v>0</v>
      </c>
      <c r="P12" s="4"/>
      <c r="Q12" s="40"/>
    </row>
    <row r="13" spans="2:17" s="2" customFormat="1" ht="18" customHeight="1" x14ac:dyDescent="0.45">
      <c r="B13" s="41" t="str">
        <f>+[20]第５表!B13</f>
        <v>G</v>
      </c>
      <c r="C13" s="42"/>
      <c r="D13" s="43" t="str">
        <f>+[20]第５表!D13</f>
        <v>情報通信業</v>
      </c>
      <c r="E13" s="34">
        <f>IF($D13="","",IF([19]設定!$H27="",INDEX([19]第４表!$F$77:$P$133,MATCH([19]設定!$D27,[19]第４表!$C$77:$C$133,0),1),[19]設定!$H27))</f>
        <v>357575</v>
      </c>
      <c r="F13" s="34">
        <f>IF($D13="","",IF([19]設定!$H27="",INDEX([19]第４表!$F$77:$P$133,MATCH([19]設定!$D27,[19]第４表!$C$77:$C$133,0),2),[19]設定!$H27))</f>
        <v>357226</v>
      </c>
      <c r="G13" s="35">
        <f>IF($D13="","",IF([19]設定!$H27="",INDEX([19]第４表!$F$77:$P$133,MATCH([19]設定!$D27,[19]第４表!$C$77:$C$133,0),3),[19]設定!$H27))</f>
        <v>325498</v>
      </c>
      <c r="H13" s="44">
        <f>IF($D13="","",IF([19]設定!$H27="",INDEX([19]第４表!$F$77:$P$133,MATCH([19]設定!$D27,[19]第４表!$C$77:$C$133,0),4),[19]設定!$H27))</f>
        <v>31728</v>
      </c>
      <c r="I13" s="45">
        <f>IF($D13="","",IF([19]設定!$H27="",INDEX([19]第４表!$F$77:$P$133,MATCH([19]設定!$D27,[19]第４表!$C$77:$C$133,0),5),[19]設定!$H27))</f>
        <v>349</v>
      </c>
      <c r="J13" s="38">
        <f>IF($D13="","",IF([19]設定!$H27="",INDEX([19]第４表!$F$77:$P$133,MATCH([19]設定!$D27,[19]第４表!$C$77:$C$133,0),6),[19]設定!$H27))</f>
        <v>399877</v>
      </c>
      <c r="K13" s="35">
        <f>IF($D13="","",IF([19]設定!$H27="",INDEX([19]第４表!$F$77:$P$133,MATCH([19]設定!$D27,[19]第４表!$C$77:$C$133,0),7),[19]設定!$H27))</f>
        <v>399393</v>
      </c>
      <c r="L13" s="44">
        <f>IF($D13="","",IF([19]設定!$H27="",INDEX([19]第４表!$F$77:$P$133,MATCH([19]設定!$D27,[19]第４表!$C$77:$C$133,0),8),[19]設定!$H27))</f>
        <v>484</v>
      </c>
      <c r="M13" s="34">
        <f>IF($D13="","",IF([19]設定!$H27="",INDEX([19]第４表!$F$77:$P$133,MATCH([19]設定!$D27,[19]第４表!$C$77:$C$133,0),9),[19]設定!$H27))</f>
        <v>268837</v>
      </c>
      <c r="N13" s="34">
        <f>IF($D13="","",IF([19]設定!$H27="",INDEX([19]第４表!$F$77:$P$133,MATCH([19]設定!$D27,[19]第４表!$C$77:$C$133,0),10),[19]設定!$H27))</f>
        <v>268770</v>
      </c>
      <c r="O13" s="45">
        <f>IF($D13="","",IF([19]設定!$H27="",INDEX([19]第４表!$F$77:$P$133,MATCH([19]設定!$D27,[19]第４表!$C$77:$C$133,0),11),[19]設定!$H27))</f>
        <v>67</v>
      </c>
      <c r="Q13" s="48"/>
    </row>
    <row r="14" spans="2:17" s="2" customFormat="1" ht="18" customHeight="1" x14ac:dyDescent="0.45">
      <c r="B14" s="41" t="str">
        <f>+[20]第５表!B14</f>
        <v>H</v>
      </c>
      <c r="C14" s="42"/>
      <c r="D14" s="43" t="str">
        <f>+[20]第５表!D14</f>
        <v>運輸業，郵便業</v>
      </c>
      <c r="E14" s="34">
        <f>IF($D14="","",IF([19]設定!$H28="",INDEX([19]第４表!$F$77:$P$133,MATCH([19]設定!$D28,[19]第４表!$C$77:$C$133,0),1),[19]設定!$H28))</f>
        <v>265378</v>
      </c>
      <c r="F14" s="34">
        <f>IF($D14="","",IF([19]設定!$H28="",INDEX([19]第４表!$F$77:$P$133,MATCH([19]設定!$D28,[19]第４表!$C$77:$C$133,0),2),[19]設定!$H28))</f>
        <v>265231</v>
      </c>
      <c r="G14" s="35">
        <f>IF($D14="","",IF([19]設定!$H28="",INDEX([19]第４表!$F$77:$P$133,MATCH([19]設定!$D28,[19]第４表!$C$77:$C$133,0),3),[19]設定!$H28))</f>
        <v>222077</v>
      </c>
      <c r="H14" s="44">
        <f>IF($D14="","",IF([19]設定!$H28="",INDEX([19]第４表!$F$77:$P$133,MATCH([19]設定!$D28,[19]第４表!$C$77:$C$133,0),4),[19]設定!$H28))</f>
        <v>43154</v>
      </c>
      <c r="I14" s="45">
        <f>IF($D14="","",IF([19]設定!$H28="",INDEX([19]第４表!$F$77:$P$133,MATCH([19]設定!$D28,[19]第４表!$C$77:$C$133,0),5),[19]設定!$H28))</f>
        <v>147</v>
      </c>
      <c r="J14" s="38">
        <f>IF($D14="","",IF([19]設定!$H28="",INDEX([19]第４表!$F$77:$P$133,MATCH([19]設定!$D28,[19]第４表!$C$77:$C$133,0),6),[19]設定!$H28))</f>
        <v>277715</v>
      </c>
      <c r="K14" s="35">
        <f>IF($D14="","",IF([19]設定!$H28="",INDEX([19]第４表!$F$77:$P$133,MATCH([19]設定!$D28,[19]第４表!$C$77:$C$133,0),7),[19]設定!$H28))</f>
        <v>277566</v>
      </c>
      <c r="L14" s="44">
        <f>IF($D14="","",IF([19]設定!$H28="",INDEX([19]第４表!$F$77:$P$133,MATCH([19]設定!$D28,[19]第４表!$C$77:$C$133,0),8),[19]設定!$H28))</f>
        <v>149</v>
      </c>
      <c r="M14" s="34">
        <f>IF($D14="","",IF([19]設定!$H28="",INDEX([19]第４表!$F$77:$P$133,MATCH([19]設定!$D28,[19]第４表!$C$77:$C$133,0),9),[19]設定!$H28))</f>
        <v>170657</v>
      </c>
      <c r="N14" s="34">
        <f>IF($D14="","",IF([19]設定!$H28="",INDEX([19]第４表!$F$77:$P$133,MATCH([19]設定!$D28,[19]第４表!$C$77:$C$133,0),10),[19]設定!$H28))</f>
        <v>170530</v>
      </c>
      <c r="O14" s="45">
        <f>IF($D14="","",IF([19]設定!$H28="",INDEX([19]第４表!$F$77:$P$133,MATCH([19]設定!$D28,[19]第４表!$C$77:$C$133,0),11),[19]設定!$H28))</f>
        <v>127</v>
      </c>
      <c r="P14" s="4"/>
    </row>
    <row r="15" spans="2:17" s="2" customFormat="1" ht="18" customHeight="1" x14ac:dyDescent="0.45">
      <c r="B15" s="41" t="str">
        <f>+[20]第５表!B15</f>
        <v>I</v>
      </c>
      <c r="C15" s="42"/>
      <c r="D15" s="43" t="str">
        <f>+[20]第５表!D15</f>
        <v>卸売業，小売業</v>
      </c>
      <c r="E15" s="34">
        <f>IF($D15="","",IF([19]設定!$H29="",INDEX([19]第４表!$F$77:$P$133,MATCH([19]設定!$D29,[19]第４表!$C$77:$C$133,0),1),[19]設定!$H29))</f>
        <v>186310</v>
      </c>
      <c r="F15" s="34">
        <f>IF($D15="","",IF([19]設定!$H29="",INDEX([19]第４表!$F$77:$P$133,MATCH([19]設定!$D29,[19]第４表!$C$77:$C$133,0),2),[19]設定!$H29))</f>
        <v>185266</v>
      </c>
      <c r="G15" s="35">
        <f>IF($D15="","",IF([19]設定!$H29="",INDEX([19]第４表!$F$77:$P$133,MATCH([19]設定!$D29,[19]第４表!$C$77:$C$133,0),3),[19]設定!$H29))</f>
        <v>174649</v>
      </c>
      <c r="H15" s="44">
        <f>IF($D15="","",IF([19]設定!$H29="",INDEX([19]第４表!$F$77:$P$133,MATCH([19]設定!$D29,[19]第４表!$C$77:$C$133,0),4),[19]設定!$H29))</f>
        <v>10617</v>
      </c>
      <c r="I15" s="45">
        <f>IF($D15="","",IF([19]設定!$H29="",INDEX([19]第４表!$F$77:$P$133,MATCH([19]設定!$D29,[19]第４表!$C$77:$C$133,0),5),[19]設定!$H29))</f>
        <v>1044</v>
      </c>
      <c r="J15" s="38">
        <f>IF($D15="","",IF([19]設定!$H29="",INDEX([19]第４表!$F$77:$P$133,MATCH([19]設定!$D29,[19]第４表!$C$77:$C$133,0),6),[19]設定!$H29))</f>
        <v>239197</v>
      </c>
      <c r="K15" s="35">
        <f>IF($D15="","",IF([19]設定!$H29="",INDEX([19]第４表!$F$77:$P$133,MATCH([19]設定!$D29,[19]第４表!$C$77:$C$133,0),7),[19]設定!$H29))</f>
        <v>237292</v>
      </c>
      <c r="L15" s="44">
        <f>IF($D15="","",IF([19]設定!$H29="",INDEX([19]第４表!$F$77:$P$133,MATCH([19]設定!$D29,[19]第４表!$C$77:$C$133,0),8),[19]設定!$H29))</f>
        <v>1905</v>
      </c>
      <c r="M15" s="34">
        <f>IF($D15="","",IF([19]設定!$H29="",INDEX([19]第４表!$F$77:$P$133,MATCH([19]設定!$D29,[19]第４表!$C$77:$C$133,0),9),[19]設定!$H29))</f>
        <v>131320</v>
      </c>
      <c r="N15" s="34">
        <f>IF($D15="","",IF([19]設定!$H29="",INDEX([19]第４表!$F$77:$P$133,MATCH([19]設定!$D29,[19]第４表!$C$77:$C$133,0),10),[19]設定!$H29))</f>
        <v>131171</v>
      </c>
      <c r="O15" s="45">
        <f>IF($D15="","",IF([19]設定!$H29="",INDEX([19]第４表!$F$77:$P$133,MATCH([19]設定!$D29,[19]第４表!$C$77:$C$133,0),11),[19]設定!$H29))</f>
        <v>149</v>
      </c>
      <c r="P15" s="4"/>
    </row>
    <row r="16" spans="2:17" s="2" customFormat="1" ht="18" customHeight="1" x14ac:dyDescent="0.45">
      <c r="B16" s="41" t="str">
        <f>+[20]第５表!B16</f>
        <v>J</v>
      </c>
      <c r="C16" s="42"/>
      <c r="D16" s="43" t="str">
        <f>+[20]第５表!D16</f>
        <v>金融業，保険業</v>
      </c>
      <c r="E16" s="34">
        <f>IF($D16="","",IF([19]設定!$H30="",INDEX([19]第４表!$F$77:$P$133,MATCH([19]設定!$D30,[19]第４表!$C$77:$C$133,0),1),[19]設定!$H30))</f>
        <v>314996</v>
      </c>
      <c r="F16" s="34">
        <f>IF($D16="","",IF([19]設定!$H30="",INDEX([19]第４表!$F$77:$P$133,MATCH([19]設定!$D30,[19]第４表!$C$77:$C$133,0),2),[19]設定!$H30))</f>
        <v>310791</v>
      </c>
      <c r="G16" s="35">
        <f>IF($D16="","",IF([19]設定!$H30="",INDEX([19]第４表!$F$77:$P$133,MATCH([19]設定!$D30,[19]第４表!$C$77:$C$133,0),3),[19]設定!$H30))</f>
        <v>300985</v>
      </c>
      <c r="H16" s="44">
        <f>IF($D16="","",IF([19]設定!$H30="",INDEX([19]第４表!$F$77:$P$133,MATCH([19]設定!$D30,[19]第４表!$C$77:$C$133,0),4),[19]設定!$H30))</f>
        <v>9806</v>
      </c>
      <c r="I16" s="45">
        <f>IF($D16="","",IF([19]設定!$H30="",INDEX([19]第４表!$F$77:$P$133,MATCH([19]設定!$D30,[19]第４表!$C$77:$C$133,0),5),[19]設定!$H30))</f>
        <v>4205</v>
      </c>
      <c r="J16" s="38">
        <f>IF($D16="","",IF([19]設定!$H30="",INDEX([19]第４表!$F$77:$P$133,MATCH([19]設定!$D30,[19]第４表!$C$77:$C$133,0),6),[19]設定!$H30))</f>
        <v>416884</v>
      </c>
      <c r="K16" s="35">
        <f>IF($D16="","",IF([19]設定!$H30="",INDEX([19]第４表!$F$77:$P$133,MATCH([19]設定!$D30,[19]第４表!$C$77:$C$133,0),7),[19]設定!$H30))</f>
        <v>409087</v>
      </c>
      <c r="L16" s="44">
        <f>IF($D16="","",IF([19]設定!$H30="",INDEX([19]第４表!$F$77:$P$133,MATCH([19]設定!$D30,[19]第４表!$C$77:$C$133,0),8),[19]設定!$H30))</f>
        <v>7797</v>
      </c>
      <c r="M16" s="34">
        <f>IF($D16="","",IF([19]設定!$H30="",INDEX([19]第４表!$F$77:$P$133,MATCH([19]設定!$D30,[19]第４表!$C$77:$C$133,0),9),[19]設定!$H30))</f>
        <v>224957</v>
      </c>
      <c r="N16" s="34">
        <f>IF($D16="","",IF([19]設定!$H30="",INDEX([19]第４表!$F$77:$P$133,MATCH([19]設定!$D30,[19]第４表!$C$77:$C$133,0),10),[19]設定!$H30))</f>
        <v>223926</v>
      </c>
      <c r="O16" s="45">
        <f>IF($D16="","",IF([19]設定!$H30="",INDEX([19]第４表!$F$77:$P$133,MATCH([19]設定!$D30,[19]第４表!$C$77:$C$133,0),11),[19]設定!$H30))</f>
        <v>1031</v>
      </c>
      <c r="P16" s="4"/>
    </row>
    <row r="17" spans="2:16" s="2" customFormat="1" ht="18" customHeight="1" x14ac:dyDescent="0.45">
      <c r="B17" s="41" t="str">
        <f>+[20]第５表!B17</f>
        <v>K</v>
      </c>
      <c r="C17" s="42"/>
      <c r="D17" s="49" t="str">
        <f>+[20]第５表!D17</f>
        <v>不動産業，物品賃貸業</v>
      </c>
      <c r="E17" s="34">
        <f>IF($D17="","",IF([19]設定!$H31="",INDEX([19]第４表!$F$77:$P$133,MATCH([19]設定!$D31,[19]第４表!$C$77:$C$133,0),1),[19]設定!$H31))</f>
        <v>186756</v>
      </c>
      <c r="F17" s="34">
        <f>IF($D17="","",IF([19]設定!$H31="",INDEX([19]第４表!$F$77:$P$133,MATCH([19]設定!$D31,[19]第４表!$C$77:$C$133,0),2),[19]設定!$H31))</f>
        <v>175416</v>
      </c>
      <c r="G17" s="35">
        <f>IF($D17="","",IF([19]設定!$H31="",INDEX([19]第４表!$F$77:$P$133,MATCH([19]設定!$D31,[19]第４表!$C$77:$C$133,0),3),[19]設定!$H31))</f>
        <v>173015</v>
      </c>
      <c r="H17" s="44">
        <f>IF($D17="","",IF([19]設定!$H31="",INDEX([19]第４表!$F$77:$P$133,MATCH([19]設定!$D31,[19]第４表!$C$77:$C$133,0),4),[19]設定!$H31))</f>
        <v>2401</v>
      </c>
      <c r="I17" s="45">
        <f>IF($D17="","",IF([19]設定!$H31="",INDEX([19]第４表!$F$77:$P$133,MATCH([19]設定!$D31,[19]第４表!$C$77:$C$133,0),5),[19]設定!$H31))</f>
        <v>11340</v>
      </c>
      <c r="J17" s="38">
        <f>IF($D17="","",IF([19]設定!$H31="",INDEX([19]第４表!$F$77:$P$133,MATCH([19]設定!$D31,[19]第４表!$C$77:$C$133,0),6),[19]設定!$H31))</f>
        <v>205060</v>
      </c>
      <c r="K17" s="35">
        <f>IF($D17="","",IF([19]設定!$H31="",INDEX([19]第４表!$F$77:$P$133,MATCH([19]設定!$D31,[19]第４表!$C$77:$C$133,0),7),[19]設定!$H31))</f>
        <v>199126</v>
      </c>
      <c r="L17" s="44">
        <f>IF($D17="","",IF([19]設定!$H31="",INDEX([19]第４表!$F$77:$P$133,MATCH([19]設定!$D31,[19]第４表!$C$77:$C$133,0),8),[19]設定!$H31))</f>
        <v>5934</v>
      </c>
      <c r="M17" s="34">
        <f>IF($D17="","",IF([19]設定!$H31="",INDEX([19]第４表!$F$77:$P$133,MATCH([19]設定!$D31,[19]第４表!$C$77:$C$133,0),9),[19]設定!$H31))</f>
        <v>160136</v>
      </c>
      <c r="N17" s="34">
        <f>IF($D17="","",IF([19]設定!$H31="",INDEX([19]第４表!$F$77:$P$133,MATCH([19]設定!$D31,[19]第４表!$C$77:$C$133,0),10),[19]設定!$H31))</f>
        <v>140935</v>
      </c>
      <c r="O17" s="45">
        <f>IF($D17="","",IF([19]設定!$H31="",INDEX([19]第４表!$F$77:$P$133,MATCH([19]設定!$D31,[19]第４表!$C$77:$C$133,0),11),[19]設定!$H31))</f>
        <v>19201</v>
      </c>
      <c r="P17" s="4"/>
    </row>
    <row r="18" spans="2:16" s="2" customFormat="1" ht="18" customHeight="1" x14ac:dyDescent="0.45">
      <c r="B18" s="41" t="str">
        <f>+[20]第５表!B18</f>
        <v>L</v>
      </c>
      <c r="C18" s="42"/>
      <c r="D18" s="50" t="str">
        <f>+[20]第５表!D18</f>
        <v>学術研究，専門・技術サービス業</v>
      </c>
      <c r="E18" s="34">
        <f>IF($D18="","",IF([19]設定!$H32="",INDEX([19]第４表!$F$77:$P$133,MATCH([19]設定!$D32,[19]第４表!$C$77:$C$133,0),1),[19]設定!$H32))</f>
        <v>288718</v>
      </c>
      <c r="F18" s="34">
        <f>IF($D18="","",IF([19]設定!$H32="",INDEX([19]第４表!$F$77:$P$133,MATCH([19]設定!$D32,[19]第４表!$C$77:$C$133,0),2),[19]設定!$H32))</f>
        <v>287387</v>
      </c>
      <c r="G18" s="35">
        <f>IF($D18="","",IF([19]設定!$H32="",INDEX([19]第４表!$F$77:$P$133,MATCH([19]設定!$D32,[19]第４表!$C$77:$C$133,0),3),[19]設定!$H32))</f>
        <v>273302</v>
      </c>
      <c r="H18" s="44">
        <f>IF($D18="","",IF([19]設定!$H32="",INDEX([19]第４表!$F$77:$P$133,MATCH([19]設定!$D32,[19]第４表!$C$77:$C$133,0),4),[19]設定!$H32))</f>
        <v>14085</v>
      </c>
      <c r="I18" s="45">
        <f>IF($D18="","",IF([19]設定!$H32="",INDEX([19]第４表!$F$77:$P$133,MATCH([19]設定!$D32,[19]第４表!$C$77:$C$133,0),5),[19]設定!$H32))</f>
        <v>1331</v>
      </c>
      <c r="J18" s="38">
        <f>IF($D18="","",IF([19]設定!$H32="",INDEX([19]第４表!$F$77:$P$133,MATCH([19]設定!$D32,[19]第４表!$C$77:$C$133,0),6),[19]設定!$H32))</f>
        <v>324369</v>
      </c>
      <c r="K18" s="35">
        <f>IF($D18="","",IF([19]設定!$H32="",INDEX([19]第４表!$F$77:$P$133,MATCH([19]設定!$D32,[19]第４表!$C$77:$C$133,0),7),[19]設定!$H32))</f>
        <v>323744</v>
      </c>
      <c r="L18" s="44">
        <f>IF($D18="","",IF([19]設定!$H32="",INDEX([19]第４表!$F$77:$P$133,MATCH([19]設定!$D32,[19]第４表!$C$77:$C$133,0),8),[19]設定!$H32))</f>
        <v>625</v>
      </c>
      <c r="M18" s="34">
        <f>IF($D18="","",IF([19]設定!$H32="",INDEX([19]第４表!$F$77:$P$133,MATCH([19]設定!$D32,[19]第４表!$C$77:$C$133,0),9),[19]設定!$H32))</f>
        <v>231186</v>
      </c>
      <c r="N18" s="34">
        <f>IF($D18="","",IF([19]設定!$H32="",INDEX([19]第４表!$F$77:$P$133,MATCH([19]設定!$D32,[19]第４表!$C$77:$C$133,0),10),[19]設定!$H32))</f>
        <v>228715</v>
      </c>
      <c r="O18" s="45">
        <f>IF($D18="","",IF([19]設定!$H32="",INDEX([19]第４表!$F$77:$P$133,MATCH([19]設定!$D32,[19]第４表!$C$77:$C$133,0),11),[19]設定!$H32))</f>
        <v>2471</v>
      </c>
    </row>
    <row r="19" spans="2:16" s="2" customFormat="1" ht="18" customHeight="1" x14ac:dyDescent="0.45">
      <c r="B19" s="41" t="str">
        <f>+[20]第５表!B19</f>
        <v>M</v>
      </c>
      <c r="C19" s="42"/>
      <c r="D19" s="51" t="str">
        <f>+[20]第５表!D19</f>
        <v>宿泊業，飲食サービス業</v>
      </c>
      <c r="E19" s="34">
        <f>IF($D19="","",IF([19]設定!$H33="",INDEX([19]第４表!$F$77:$P$133,MATCH([19]設定!$D33,[19]第４表!$C$77:$C$133,0),1),[19]設定!$H33))</f>
        <v>92706</v>
      </c>
      <c r="F19" s="34">
        <f>IF($D19="","",IF([19]設定!$H33="",INDEX([19]第４表!$F$77:$P$133,MATCH([19]設定!$D33,[19]第４表!$C$77:$C$133,0),2),[19]設定!$H33))</f>
        <v>92696</v>
      </c>
      <c r="G19" s="35">
        <f>IF($D19="","",IF([19]設定!$H33="",INDEX([19]第４表!$F$77:$P$133,MATCH([19]設定!$D33,[19]第４表!$C$77:$C$133,0),3),[19]設定!$H33))</f>
        <v>87745</v>
      </c>
      <c r="H19" s="44">
        <f>IF($D19="","",IF([19]設定!$H33="",INDEX([19]第４表!$F$77:$P$133,MATCH([19]設定!$D33,[19]第４表!$C$77:$C$133,0),4),[19]設定!$H33))</f>
        <v>4951</v>
      </c>
      <c r="I19" s="45">
        <f>IF($D19="","",IF([19]設定!$H33="",INDEX([19]第４表!$F$77:$P$133,MATCH([19]設定!$D33,[19]第４表!$C$77:$C$133,0),5),[19]設定!$H33))</f>
        <v>10</v>
      </c>
      <c r="J19" s="38">
        <f>IF($D19="","",IF([19]設定!$H33="",INDEX([19]第４表!$F$77:$P$133,MATCH([19]設定!$D33,[19]第４表!$C$77:$C$133,0),6),[19]設定!$H33))</f>
        <v>125591</v>
      </c>
      <c r="K19" s="35">
        <f>IF($D19="","",IF([19]設定!$H33="",INDEX([19]第４表!$F$77:$P$133,MATCH([19]設定!$D33,[19]第４表!$C$77:$C$133,0),7),[19]設定!$H33))</f>
        <v>125564</v>
      </c>
      <c r="L19" s="44">
        <f>IF($D19="","",IF([19]設定!$H33="",INDEX([19]第４表!$F$77:$P$133,MATCH([19]設定!$D33,[19]第４表!$C$77:$C$133,0),8),[19]設定!$H33))</f>
        <v>27</v>
      </c>
      <c r="M19" s="34">
        <f>IF($D19="","",IF([19]設定!$H33="",INDEX([19]第４表!$F$77:$P$133,MATCH([19]設定!$D33,[19]第４表!$C$77:$C$133,0),9),[19]設定!$H33))</f>
        <v>74342</v>
      </c>
      <c r="N19" s="34">
        <f>IF($D19="","",IF([19]設定!$H33="",INDEX([19]第４表!$F$77:$P$133,MATCH([19]設定!$D33,[19]第４表!$C$77:$C$133,0),10),[19]設定!$H33))</f>
        <v>74342</v>
      </c>
      <c r="O19" s="45">
        <f>IF($D19="","",IF([19]設定!$H33="",INDEX([19]第４表!$F$77:$P$133,MATCH([19]設定!$D33,[19]第４表!$C$77:$C$133,0),11),[19]設定!$H33))</f>
        <v>0</v>
      </c>
    </row>
    <row r="20" spans="2:16" s="2" customFormat="1" ht="18" customHeight="1" x14ac:dyDescent="0.45">
      <c r="B20" s="41" t="str">
        <f>+[20]第５表!B20</f>
        <v>N</v>
      </c>
      <c r="C20" s="42"/>
      <c r="D20" s="52" t="str">
        <f>+[20]第５表!D20</f>
        <v>生活関連サービス業，娯楽業</v>
      </c>
      <c r="E20" s="34">
        <f>IF($D20="","",IF([19]設定!$H34="",INDEX([19]第４表!$F$77:$P$133,MATCH([19]設定!$D34,[19]第４表!$C$77:$C$133,0),1),[19]設定!$H34))</f>
        <v>185453</v>
      </c>
      <c r="F20" s="34">
        <f>IF($D20="","",IF([19]設定!$H34="",INDEX([19]第４表!$F$77:$P$133,MATCH([19]設定!$D34,[19]第４表!$C$77:$C$133,0),2),[19]設定!$H34))</f>
        <v>185453</v>
      </c>
      <c r="G20" s="35">
        <f>IF($D20="","",IF([19]設定!$H34="",INDEX([19]第４表!$F$77:$P$133,MATCH([19]設定!$D34,[19]第４表!$C$77:$C$133,0),3),[19]設定!$H34))</f>
        <v>180359</v>
      </c>
      <c r="H20" s="44">
        <f>IF($D20="","",IF([19]設定!$H34="",INDEX([19]第４表!$F$77:$P$133,MATCH([19]設定!$D34,[19]第４表!$C$77:$C$133,0),4),[19]設定!$H34))</f>
        <v>5094</v>
      </c>
      <c r="I20" s="45">
        <f>IF($D20="","",IF([19]設定!$H34="",INDEX([19]第４表!$F$77:$P$133,MATCH([19]設定!$D34,[19]第４表!$C$77:$C$133,0),5),[19]設定!$H34))</f>
        <v>0</v>
      </c>
      <c r="J20" s="38">
        <f>IF($D20="","",IF([19]設定!$H34="",INDEX([19]第４表!$F$77:$P$133,MATCH([19]設定!$D34,[19]第４表!$C$77:$C$133,0),6),[19]設定!$H34))</f>
        <v>197608</v>
      </c>
      <c r="K20" s="35">
        <f>IF($D20="","",IF([19]設定!$H34="",INDEX([19]第４表!$F$77:$P$133,MATCH([19]設定!$D34,[19]第４表!$C$77:$C$133,0),7),[19]設定!$H34))</f>
        <v>197608</v>
      </c>
      <c r="L20" s="44">
        <f>IF($D20="","",IF([19]設定!$H34="",INDEX([19]第４表!$F$77:$P$133,MATCH([19]設定!$D34,[19]第４表!$C$77:$C$133,0),8),[19]設定!$H34))</f>
        <v>0</v>
      </c>
      <c r="M20" s="34">
        <f>IF($D20="","",IF([19]設定!$H34="",INDEX([19]第４表!$F$77:$P$133,MATCH([19]設定!$D34,[19]第４表!$C$77:$C$133,0),9),[19]設定!$H34))</f>
        <v>166285</v>
      </c>
      <c r="N20" s="34">
        <f>IF($D20="","",IF([19]設定!$H34="",INDEX([19]第４表!$F$77:$P$133,MATCH([19]設定!$D34,[19]第４表!$C$77:$C$133,0),10),[19]設定!$H34))</f>
        <v>166285</v>
      </c>
      <c r="O20" s="45">
        <f>IF($D20="","",IF([19]設定!$H34="",INDEX([19]第４表!$F$77:$P$133,MATCH([19]設定!$D34,[19]第４表!$C$77:$C$133,0),11),[19]設定!$H34))</f>
        <v>0</v>
      </c>
    </row>
    <row r="21" spans="2:16" s="2" customFormat="1" ht="18" customHeight="1" x14ac:dyDescent="0.45">
      <c r="B21" s="41" t="str">
        <f>+[20]第５表!B21</f>
        <v>O</v>
      </c>
      <c r="C21" s="42"/>
      <c r="D21" s="43" t="str">
        <f>+[20]第５表!D21</f>
        <v>教育，学習支援業</v>
      </c>
      <c r="E21" s="53">
        <f>IF($D21="","",IF([19]設定!$H35="",INDEX([19]第４表!$F$77:$P$133,MATCH([19]設定!$D35,[19]第４表!$C$77:$C$133,0),1),[19]設定!$H35))</f>
        <v>288837</v>
      </c>
      <c r="F21" s="38">
        <f>IF($D21="","",IF([19]設定!$H35="",INDEX([19]第４表!$F$77:$P$133,MATCH([19]設定!$D35,[19]第４表!$C$77:$C$133,0),2),[19]設定!$H35))</f>
        <v>288837</v>
      </c>
      <c r="G21" s="35">
        <f>IF($D21="","",IF([19]設定!$H35="",INDEX([19]第４表!$F$77:$P$133,MATCH([19]設定!$D35,[19]第４表!$C$77:$C$133,0),3),[19]設定!$H35))</f>
        <v>287441</v>
      </c>
      <c r="H21" s="44">
        <f>IF($D21="","",IF([19]設定!$H35="",INDEX([19]第４表!$F$77:$P$133,MATCH([19]設定!$D35,[19]第４表!$C$77:$C$133,0),4),[19]設定!$H35))</f>
        <v>1396</v>
      </c>
      <c r="I21" s="45">
        <f>IF($D21="","",IF([19]設定!$H35="",INDEX([19]第４表!$F$77:$P$133,MATCH([19]設定!$D35,[19]第４表!$C$77:$C$133,0),5),[19]設定!$H35))</f>
        <v>0</v>
      </c>
      <c r="J21" s="38">
        <f>IF($D21="","",IF([19]設定!$H35="",INDEX([19]第４表!$F$77:$P$133,MATCH([19]設定!$D35,[19]第４表!$C$77:$C$133,0),6),[19]設定!$H35))</f>
        <v>338016</v>
      </c>
      <c r="K21" s="35">
        <f>IF($D21="","",IF([19]設定!$H35="",INDEX([19]第４表!$F$77:$P$133,MATCH([19]設定!$D35,[19]第４表!$C$77:$C$133,0),7),[19]設定!$H35))</f>
        <v>338016</v>
      </c>
      <c r="L21" s="44">
        <f>IF($D21="","",IF([19]設定!$H35="",INDEX([19]第４表!$F$77:$P$133,MATCH([19]設定!$D35,[19]第４表!$C$77:$C$133,0),8),[19]設定!$H35))</f>
        <v>0</v>
      </c>
      <c r="M21" s="34">
        <f>IF($D21="","",IF([19]設定!$H35="",INDEX([19]第４表!$F$77:$P$133,MATCH([19]設定!$D35,[19]第４表!$C$77:$C$133,0),9),[19]設定!$H35))</f>
        <v>251213</v>
      </c>
      <c r="N21" s="34">
        <f>IF($D21="","",IF([19]設定!$H35="",INDEX([19]第４表!$F$77:$P$133,MATCH([19]設定!$D35,[19]第４表!$C$77:$C$133,0),10),[19]設定!$H35))</f>
        <v>251213</v>
      </c>
      <c r="O21" s="45">
        <f>IF($D21="","",IF([19]設定!$H35="",INDEX([19]第４表!$F$77:$P$133,MATCH([19]設定!$D35,[19]第４表!$C$77:$C$133,0),11),[19]設定!$H35))</f>
        <v>0</v>
      </c>
    </row>
    <row r="22" spans="2:16" s="2" customFormat="1" ht="18" customHeight="1" x14ac:dyDescent="0.45">
      <c r="B22" s="41" t="str">
        <f>+[20]第５表!B22</f>
        <v>P</v>
      </c>
      <c r="C22" s="42"/>
      <c r="D22" s="43" t="str">
        <f>+[20]第５表!D22</f>
        <v>医療，福祉</v>
      </c>
      <c r="E22" s="53">
        <f>IF($D22="","",IF([19]設定!$H36="",INDEX([19]第４表!$F$77:$P$133,MATCH([19]設定!$D36,[19]第４表!$C$77:$C$133,0),1),[19]設定!$H36))</f>
        <v>234501</v>
      </c>
      <c r="F22" s="38">
        <f>IF($D22="","",IF([19]設定!$H36="",INDEX([19]第４表!$F$77:$P$133,MATCH([19]設定!$D36,[19]第４表!$C$77:$C$133,0),2),[19]設定!$H36))</f>
        <v>233259</v>
      </c>
      <c r="G22" s="35">
        <f>IF($D22="","",IF([19]設定!$H36="",INDEX([19]第４表!$F$77:$P$133,MATCH([19]設定!$D36,[19]第４表!$C$77:$C$133,0),3),[19]設定!$H36))</f>
        <v>223958</v>
      </c>
      <c r="H22" s="44">
        <f>IF($D22="","",IF([19]設定!$H36="",INDEX([19]第４表!$F$77:$P$133,MATCH([19]設定!$D36,[19]第４表!$C$77:$C$133,0),4),[19]設定!$H36))</f>
        <v>9301</v>
      </c>
      <c r="I22" s="45">
        <f>IF($D22="","",IF([19]設定!$H36="",INDEX([19]第４表!$F$77:$P$133,MATCH([19]設定!$D36,[19]第４表!$C$77:$C$133,0),5),[19]設定!$H36))</f>
        <v>1242</v>
      </c>
      <c r="J22" s="38">
        <f>IF($D22="","",IF([19]設定!$H36="",INDEX([19]第４表!$F$77:$P$133,MATCH([19]設定!$D36,[19]第４表!$C$77:$C$133,0),6),[19]設定!$H36))</f>
        <v>305584</v>
      </c>
      <c r="K22" s="35">
        <f>IF($D22="","",IF([19]設定!$H36="",INDEX([19]第４表!$F$77:$P$133,MATCH([19]設定!$D36,[19]第４表!$C$77:$C$133,0),7),[19]設定!$H36))</f>
        <v>305260</v>
      </c>
      <c r="L22" s="44">
        <f>IF($D22="","",IF([19]設定!$H36="",INDEX([19]第４表!$F$77:$P$133,MATCH([19]設定!$D36,[19]第４表!$C$77:$C$133,0),8),[19]設定!$H36))</f>
        <v>324</v>
      </c>
      <c r="M22" s="34">
        <f>IF($D22="","",IF([19]設定!$H36="",INDEX([19]第４表!$F$77:$P$133,MATCH([19]設定!$D36,[19]第４表!$C$77:$C$133,0),9),[19]設定!$H36))</f>
        <v>210951</v>
      </c>
      <c r="N22" s="35">
        <f>IF($D22="","",IF([19]設定!$H36="",INDEX([19]第４表!$F$77:$P$133,MATCH([19]設定!$D36,[19]第４表!$C$77:$C$133,0),10),[19]設定!$H36))</f>
        <v>209405</v>
      </c>
      <c r="O22" s="45">
        <f>IF($D22="","",IF([19]設定!$H36="",INDEX([19]第４表!$F$77:$P$133,MATCH([19]設定!$D36,[19]第４表!$C$77:$C$133,0),11),[19]設定!$H36))</f>
        <v>1546</v>
      </c>
    </row>
    <row r="23" spans="2:16" s="2" customFormat="1" ht="18" customHeight="1" x14ac:dyDescent="0.45">
      <c r="B23" s="41" t="str">
        <f>+[20]第５表!B23</f>
        <v>Q</v>
      </c>
      <c r="C23" s="42"/>
      <c r="D23" s="43" t="str">
        <f>+[20]第５表!D23</f>
        <v>複合サービス事業</v>
      </c>
      <c r="E23" s="53">
        <f>IF($D23="","",IF([19]設定!$H37="",INDEX([19]第４表!$F$77:$P$133,MATCH([19]設定!$D37,[19]第４表!$C$77:$C$133,0),1),[19]設定!$H37))</f>
        <v>272071</v>
      </c>
      <c r="F23" s="38">
        <f>IF($D23="","",IF([19]設定!$H37="",INDEX([19]第４表!$F$77:$P$133,MATCH([19]設定!$D37,[19]第４表!$C$77:$C$133,0),2),[19]設定!$H37))</f>
        <v>263705</v>
      </c>
      <c r="G23" s="35">
        <f>IF($D23="","",IF([19]設定!$H37="",INDEX([19]第４表!$F$77:$P$133,MATCH([19]設定!$D37,[19]第４表!$C$77:$C$133,0),3),[19]設定!$H37))</f>
        <v>257092</v>
      </c>
      <c r="H23" s="44">
        <f>IF($D23="","",IF([19]設定!$H37="",INDEX([19]第４表!$F$77:$P$133,MATCH([19]設定!$D37,[19]第４表!$C$77:$C$133,0),4),[19]設定!$H37))</f>
        <v>6613</v>
      </c>
      <c r="I23" s="45">
        <f>IF($D23="","",IF([19]設定!$H37="",INDEX([19]第４表!$F$77:$P$133,MATCH([19]設定!$D37,[19]第４表!$C$77:$C$133,0),5),[19]設定!$H37))</f>
        <v>8366</v>
      </c>
      <c r="J23" s="38">
        <f>IF($D23="","",IF([19]設定!$H37="",INDEX([19]第４表!$F$77:$P$133,MATCH([19]設定!$D37,[19]第４表!$C$77:$C$133,0),6),[19]設定!$H37))</f>
        <v>308954</v>
      </c>
      <c r="K23" s="35">
        <f>IF($D23="","",IF([19]設定!$H37="",INDEX([19]第４表!$F$77:$P$133,MATCH([19]設定!$D37,[19]第４表!$C$77:$C$133,0),7),[19]設定!$H37))</f>
        <v>300230</v>
      </c>
      <c r="L23" s="44">
        <f>IF($D23="","",IF([19]設定!$H37="",INDEX([19]第４表!$F$77:$P$133,MATCH([19]設定!$D37,[19]第４表!$C$77:$C$133,0),8),[19]設定!$H37))</f>
        <v>8724</v>
      </c>
      <c r="M23" s="34">
        <f>IF($D23="","",IF([19]設定!$H37="",INDEX([19]第４表!$F$77:$P$133,MATCH([19]設定!$D37,[19]第４表!$C$77:$C$133,0),9),[19]設定!$H37))</f>
        <v>206189</v>
      </c>
      <c r="N23" s="35">
        <f>IF($D23="","",IF([19]設定!$H37="",INDEX([19]第４表!$F$77:$P$133,MATCH([19]設定!$D37,[19]第４表!$C$77:$C$133,0),10),[19]設定!$H37))</f>
        <v>198462</v>
      </c>
      <c r="O23" s="45">
        <f>IF($D23="","",IF([19]設定!$H37="",INDEX([19]第４表!$F$77:$P$133,MATCH([19]設定!$D37,[19]第４表!$C$77:$C$133,0),11),[19]設定!$H37))</f>
        <v>7727</v>
      </c>
    </row>
    <row r="24" spans="2:16" s="2" customFormat="1" ht="18" customHeight="1" x14ac:dyDescent="0.45">
      <c r="B24" s="41" t="str">
        <f>+[20]第５表!B24</f>
        <v>R</v>
      </c>
      <c r="C24" s="42"/>
      <c r="D24" s="54" t="str">
        <f>+[20]第５表!D24</f>
        <v>サービス業（他に分類されないもの）</v>
      </c>
      <c r="E24" s="53">
        <f>IF($D24="","",IF([19]設定!$H38="",INDEX([19]第４表!$F$77:$P$133,MATCH([19]設定!$D38,[19]第４表!$C$77:$C$133,0),1),[19]設定!$H38))</f>
        <v>188067</v>
      </c>
      <c r="F24" s="38">
        <f>IF($D24="","",IF([19]設定!$H38="",INDEX([19]第４表!$F$77:$P$133,MATCH([19]設定!$D38,[19]第４表!$C$77:$C$133,0),2),[19]設定!$H38))</f>
        <v>187842</v>
      </c>
      <c r="G24" s="35">
        <f>IF($D24="","",IF([19]設定!$H38="",INDEX([19]第４表!$F$77:$P$133,MATCH([19]設定!$D38,[19]第４表!$C$77:$C$133,0),3),[19]設定!$H38))</f>
        <v>176115</v>
      </c>
      <c r="H24" s="44">
        <f>IF($D24="","",IF([19]設定!$H38="",INDEX([19]第４表!$F$77:$P$133,MATCH([19]設定!$D38,[19]第４表!$C$77:$C$133,0),4),[19]設定!$H38))</f>
        <v>11727</v>
      </c>
      <c r="I24" s="45">
        <f>IF($D24="","",IF([19]設定!$H38="",INDEX([19]第４表!$F$77:$P$133,MATCH([19]設定!$D38,[19]第４表!$C$77:$C$133,0),5),[19]設定!$H38))</f>
        <v>225</v>
      </c>
      <c r="J24" s="38">
        <f>IF($D24="","",IF([19]設定!$H38="",INDEX([19]第４表!$F$77:$P$133,MATCH([19]設定!$D38,[19]第４表!$C$77:$C$133,0),6),[19]設定!$H38))</f>
        <v>217969</v>
      </c>
      <c r="K24" s="35">
        <f>IF($D24="","",IF([19]設定!$H38="",INDEX([19]第４表!$F$77:$P$133,MATCH([19]設定!$D38,[19]第４表!$C$77:$C$133,0),7),[19]設定!$H38))</f>
        <v>217844</v>
      </c>
      <c r="L24" s="44">
        <f>IF($D24="","",IF([19]設定!$H38="",INDEX([19]第４表!$F$77:$P$133,MATCH([19]設定!$D38,[19]第４表!$C$77:$C$133,0),8),[19]設定!$H38))</f>
        <v>125</v>
      </c>
      <c r="M24" s="34">
        <f>IF($D24="","",IF([19]設定!$H38="",INDEX([19]第４表!$F$77:$P$133,MATCH([19]設定!$D38,[19]第４表!$C$77:$C$133,0),9),[19]設定!$H38))</f>
        <v>151710</v>
      </c>
      <c r="N24" s="35">
        <f>IF($D24="","",IF([19]設定!$H38="",INDEX([19]第４表!$F$77:$P$133,MATCH([19]設定!$D38,[19]第４表!$C$77:$C$133,0),10),[19]設定!$H38))</f>
        <v>151363</v>
      </c>
      <c r="O24" s="45">
        <f>IF($D24="","",IF([19]設定!$H38="",INDEX([19]第４表!$F$77:$P$133,MATCH([19]設定!$D38,[19]第４表!$C$77:$C$133,0),11),[19]設定!$H38))</f>
        <v>347</v>
      </c>
    </row>
    <row r="25" spans="2:16" s="2" customFormat="1" ht="18" customHeight="1" x14ac:dyDescent="0.45">
      <c r="B25" s="31" t="str">
        <f>+[20]第５表!B25</f>
        <v>E09,10</v>
      </c>
      <c r="C25" s="32"/>
      <c r="D25" s="55" t="str">
        <f>+[20]第５表!D25</f>
        <v>食料品・たばこ</v>
      </c>
      <c r="E25" s="56">
        <f>IF($D25="","",IF([19]設定!$H39="",INDEX([19]第４表!$F$77:$P$133,MATCH([19]設定!$D39,[19]第４表!$C$77:$C$133,0),1),[19]設定!$H39))</f>
        <v>190549</v>
      </c>
      <c r="F25" s="56">
        <f>IF($D25="","",IF([19]設定!$H39="",INDEX([19]第４表!$F$77:$P$133,MATCH([19]設定!$D39,[19]第４表!$C$77:$C$133,0),2),[19]設定!$H39))</f>
        <v>190371</v>
      </c>
      <c r="G25" s="56">
        <f>IF($D25="","",IF([19]設定!$H39="",INDEX([19]第４表!$F$77:$P$133,MATCH([19]設定!$D39,[19]第４表!$C$77:$C$133,0),3),[19]設定!$H39))</f>
        <v>176704</v>
      </c>
      <c r="H25" s="56">
        <f>IF($D25="","",IF([19]設定!$H39="",INDEX([19]第４表!$F$77:$P$133,MATCH([19]設定!$D39,[19]第４表!$C$77:$C$133,0),4),[19]設定!$H39))</f>
        <v>13667</v>
      </c>
      <c r="I25" s="56">
        <f>IF($D25="","",IF([19]設定!$H39="",INDEX([19]第４表!$F$77:$P$133,MATCH([19]設定!$D39,[19]第４表!$C$77:$C$133,0),5),[19]設定!$H39))</f>
        <v>178</v>
      </c>
      <c r="J25" s="56">
        <f>IF($D25="","",IF([19]設定!$H39="",INDEX([19]第４表!$F$77:$P$133,MATCH([19]設定!$D39,[19]第４表!$C$77:$C$133,0),6),[19]設定!$H39))</f>
        <v>253690</v>
      </c>
      <c r="K25" s="56">
        <f>IF($D25="","",IF([19]設定!$H39="",INDEX([19]第４表!$F$77:$P$133,MATCH([19]設定!$D39,[19]第４表!$C$77:$C$133,0),7),[19]設定!$H39))</f>
        <v>253287</v>
      </c>
      <c r="L25" s="56">
        <f>IF($D25="","",IF([19]設定!$H39="",INDEX([19]第４表!$F$77:$P$133,MATCH([19]設定!$D39,[19]第４表!$C$77:$C$133,0),8),[19]設定!$H39))</f>
        <v>403</v>
      </c>
      <c r="M25" s="56">
        <f>IF($D25="","",IF([19]設定!$H39="",INDEX([19]第４表!$F$77:$P$133,MATCH([19]設定!$D39,[19]第４表!$C$77:$C$133,0),9),[19]設定!$H39))</f>
        <v>149326</v>
      </c>
      <c r="N25" s="56">
        <f>IF($D25="","",IF([19]設定!$H39="",INDEX([19]第４表!$F$77:$P$133,MATCH([19]設定!$D39,[19]第４表!$C$77:$C$133,0),10),[19]設定!$H39))</f>
        <v>149295</v>
      </c>
      <c r="O25" s="56">
        <f>IF($D25="","",IF([19]設定!$H39="",INDEX([19]第４表!$F$77:$P$133,MATCH([19]設定!$D39,[19]第４表!$C$77:$C$133,0),11),[19]設定!$H39))</f>
        <v>31</v>
      </c>
    </row>
    <row r="26" spans="2:16" s="2" customFormat="1" ht="18" customHeight="1" x14ac:dyDescent="0.45">
      <c r="B26" s="41" t="str">
        <f>+[20]第５表!B26</f>
        <v>E11</v>
      </c>
      <c r="C26" s="42"/>
      <c r="D26" s="57" t="str">
        <f>+[20]第５表!D26</f>
        <v>繊維工業</v>
      </c>
      <c r="E26" s="53">
        <f>IF($D26="","",IF([19]設定!$H40="",INDEX([19]第４表!$F$77:$P$133,MATCH([19]設定!$D40,[19]第４表!$C$77:$C$133,0),1),[19]設定!$H40))</f>
        <v>220291</v>
      </c>
      <c r="F26" s="53">
        <f>IF($D26="","",IF([19]設定!$H40="",INDEX([19]第４表!$F$77:$P$133,MATCH([19]設定!$D40,[19]第４表!$C$77:$C$133,0),2),[19]設定!$H40))</f>
        <v>219696</v>
      </c>
      <c r="G26" s="53">
        <f>IF($D26="","",IF([19]設定!$H40="",INDEX([19]第４表!$F$77:$P$133,MATCH([19]設定!$D40,[19]第４表!$C$77:$C$133,0),3),[19]設定!$H40))</f>
        <v>196767</v>
      </c>
      <c r="H26" s="53">
        <f>IF($D26="","",IF([19]設定!$H40="",INDEX([19]第４表!$F$77:$P$133,MATCH([19]設定!$D40,[19]第４表!$C$77:$C$133,0),4),[19]設定!$H40))</f>
        <v>22929</v>
      </c>
      <c r="I26" s="53">
        <f>IF($D26="","",IF([19]設定!$H40="",INDEX([19]第４表!$F$77:$P$133,MATCH([19]設定!$D40,[19]第４表!$C$77:$C$133,0),5),[19]設定!$H40))</f>
        <v>595</v>
      </c>
      <c r="J26" s="53">
        <f>IF($D26="","",IF([19]設定!$H40="",INDEX([19]第４表!$F$77:$P$133,MATCH([19]設定!$D40,[19]第４表!$C$77:$C$133,0),6),[19]設定!$H40))</f>
        <v>314224</v>
      </c>
      <c r="K26" s="53">
        <f>IF($D26="","",IF([19]設定!$H40="",INDEX([19]第４表!$F$77:$P$133,MATCH([19]設定!$D40,[19]第４表!$C$77:$C$133,0),7),[19]設定!$H40))</f>
        <v>313303</v>
      </c>
      <c r="L26" s="53">
        <f>IF($D26="","",IF([19]設定!$H40="",INDEX([19]第４表!$F$77:$P$133,MATCH([19]設定!$D40,[19]第４表!$C$77:$C$133,0),8),[19]設定!$H40))</f>
        <v>921</v>
      </c>
      <c r="M26" s="53">
        <f>IF($D26="","",IF([19]設定!$H40="",INDEX([19]第４表!$F$77:$P$133,MATCH([19]設定!$D40,[19]第４表!$C$77:$C$133,0),9),[19]設定!$H40))</f>
        <v>167368</v>
      </c>
      <c r="N26" s="53">
        <f>IF($D26="","",IF([19]設定!$H40="",INDEX([19]第４表!$F$77:$P$133,MATCH([19]設定!$D40,[19]第４表!$C$77:$C$133,0),10),[19]設定!$H40))</f>
        <v>166957</v>
      </c>
      <c r="O26" s="53">
        <f>IF($D26="","",IF([19]設定!$H40="",INDEX([19]第４表!$F$77:$P$133,MATCH([19]設定!$D40,[19]第４表!$C$77:$C$133,0),11),[19]設定!$H40))</f>
        <v>411</v>
      </c>
    </row>
    <row r="27" spans="2:16" s="2" customFormat="1" ht="18" customHeight="1" x14ac:dyDescent="0.45">
      <c r="B27" s="41" t="str">
        <f>+[20]第５表!B27</f>
        <v>E12</v>
      </c>
      <c r="C27" s="42"/>
      <c r="D27" s="57" t="str">
        <f>+[20]第５表!D27</f>
        <v>木材・木製品</v>
      </c>
      <c r="E27" s="53">
        <f>IF($D27="","",IF([19]設定!$H41="",INDEX([19]第４表!$F$77:$P$133,MATCH([19]設定!$D41,[19]第４表!$C$77:$C$133,0),1),[19]設定!$H41))</f>
        <v>218852</v>
      </c>
      <c r="F27" s="53">
        <f>IF($D27="","",IF([19]設定!$H41="",INDEX([19]第４表!$F$77:$P$133,MATCH([19]設定!$D41,[19]第４表!$C$77:$C$133,0),2),[19]設定!$H41))</f>
        <v>218852</v>
      </c>
      <c r="G27" s="53">
        <f>IF($D27="","",IF([19]設定!$H41="",INDEX([19]第４表!$F$77:$P$133,MATCH([19]設定!$D41,[19]第４表!$C$77:$C$133,0),3),[19]設定!$H41))</f>
        <v>207681</v>
      </c>
      <c r="H27" s="53">
        <f>IF($D27="","",IF([19]設定!$H41="",INDEX([19]第４表!$F$77:$P$133,MATCH([19]設定!$D41,[19]第４表!$C$77:$C$133,0),4),[19]設定!$H41))</f>
        <v>11171</v>
      </c>
      <c r="I27" s="53">
        <f>IF($D27="","",IF([19]設定!$H41="",INDEX([19]第４表!$F$77:$P$133,MATCH([19]設定!$D41,[19]第４表!$C$77:$C$133,0),5),[19]設定!$H41))</f>
        <v>0</v>
      </c>
      <c r="J27" s="53">
        <f>IF($D27="","",IF([19]設定!$H41="",INDEX([19]第４表!$F$77:$P$133,MATCH([19]設定!$D41,[19]第４表!$C$77:$C$133,0),6),[19]設定!$H41))</f>
        <v>229159</v>
      </c>
      <c r="K27" s="53">
        <f>IF($D27="","",IF([19]設定!$H41="",INDEX([19]第４表!$F$77:$P$133,MATCH([19]設定!$D41,[19]第４表!$C$77:$C$133,0),7),[19]設定!$H41))</f>
        <v>229159</v>
      </c>
      <c r="L27" s="53">
        <f>IF($D27="","",IF([19]設定!$H41="",INDEX([19]第４表!$F$77:$P$133,MATCH([19]設定!$D41,[19]第４表!$C$77:$C$133,0),8),[19]設定!$H41))</f>
        <v>0</v>
      </c>
      <c r="M27" s="53">
        <f>IF($D27="","",IF([19]設定!$H41="",INDEX([19]第４表!$F$77:$P$133,MATCH([19]設定!$D41,[19]第４表!$C$77:$C$133,0),9),[19]設定!$H41))</f>
        <v>190595</v>
      </c>
      <c r="N27" s="53">
        <f>IF($D27="","",IF([19]設定!$H41="",INDEX([19]第４表!$F$77:$P$133,MATCH([19]設定!$D41,[19]第４表!$C$77:$C$133,0),10),[19]設定!$H41))</f>
        <v>190595</v>
      </c>
      <c r="O27" s="53">
        <f>IF($D27="","",IF([19]設定!$H41="",INDEX([19]第４表!$F$77:$P$133,MATCH([19]設定!$D41,[19]第４表!$C$77:$C$133,0),11),[19]設定!$H41))</f>
        <v>0</v>
      </c>
    </row>
    <row r="28" spans="2:16" s="2" customFormat="1" ht="18" customHeight="1" x14ac:dyDescent="0.45">
      <c r="B28" s="41" t="str">
        <f>+[20]第５表!B28</f>
        <v>E13</v>
      </c>
      <c r="C28" s="42"/>
      <c r="D28" s="57" t="str">
        <f>+[20]第５表!D28</f>
        <v>家具・装備品</v>
      </c>
      <c r="E28" s="53" t="str">
        <f>IF($D28="","",IF([19]設定!$H42="",INDEX([19]第４表!$F$77:$P$133,MATCH([19]設定!$D42,[19]第４表!$C$77:$C$133,0),1),[19]設定!$H42))</f>
        <v>x</v>
      </c>
      <c r="F28" s="53" t="str">
        <f>IF($D28="","",IF([19]設定!$H42="",INDEX([19]第４表!$F$77:$P$133,MATCH([19]設定!$D42,[19]第４表!$C$77:$C$133,0),2),[19]設定!$H42))</f>
        <v>x</v>
      </c>
      <c r="G28" s="53" t="str">
        <f>IF($D28="","",IF([19]設定!$H42="",INDEX([19]第４表!$F$77:$P$133,MATCH([19]設定!$D42,[19]第４表!$C$77:$C$133,0),3),[19]設定!$H42))</f>
        <v>x</v>
      </c>
      <c r="H28" s="53" t="str">
        <f>IF($D28="","",IF([19]設定!$H42="",INDEX([19]第４表!$F$77:$P$133,MATCH([19]設定!$D42,[19]第４表!$C$77:$C$133,0),4),[19]設定!$H42))</f>
        <v>x</v>
      </c>
      <c r="I28" s="53" t="str">
        <f>IF($D28="","",IF([19]設定!$H42="",INDEX([19]第４表!$F$77:$P$133,MATCH([19]設定!$D42,[19]第４表!$C$77:$C$133,0),5),[19]設定!$H42))</f>
        <v>x</v>
      </c>
      <c r="J28" s="53" t="str">
        <f>IF($D28="","",IF([19]設定!$H42="",INDEX([19]第４表!$F$77:$P$133,MATCH([19]設定!$D42,[19]第４表!$C$77:$C$133,0),6),[19]設定!$H42))</f>
        <v>x</v>
      </c>
      <c r="K28" s="53" t="str">
        <f>IF($D28="","",IF([19]設定!$H42="",INDEX([19]第４表!$F$77:$P$133,MATCH([19]設定!$D42,[19]第４表!$C$77:$C$133,0),7),[19]設定!$H42))</f>
        <v>x</v>
      </c>
      <c r="L28" s="53" t="str">
        <f>IF($D28="","",IF([19]設定!$H42="",INDEX([19]第４表!$F$77:$P$133,MATCH([19]設定!$D42,[19]第４表!$C$77:$C$133,0),8),[19]設定!$H42))</f>
        <v>x</v>
      </c>
      <c r="M28" s="53" t="str">
        <f>IF($D28="","",IF([19]設定!$H42="",INDEX([19]第４表!$F$77:$P$133,MATCH([19]設定!$D42,[19]第４表!$C$77:$C$133,0),9),[19]設定!$H42))</f>
        <v>x</v>
      </c>
      <c r="N28" s="53" t="str">
        <f>IF($D28="","",IF([19]設定!$H42="",INDEX([19]第４表!$F$77:$P$133,MATCH([19]設定!$D42,[19]第４表!$C$77:$C$133,0),10),[19]設定!$H42))</f>
        <v>x</v>
      </c>
      <c r="O28" s="53" t="str">
        <f>IF($D28="","",IF([19]設定!$H42="",INDEX([19]第４表!$F$77:$P$133,MATCH([19]設定!$D42,[19]第４表!$C$77:$C$133,0),11),[19]設定!$H42))</f>
        <v>x</v>
      </c>
    </row>
    <row r="29" spans="2:16" s="2" customFormat="1" ht="18" customHeight="1" x14ac:dyDescent="0.45">
      <c r="B29" s="41" t="str">
        <f>+[20]第５表!B29</f>
        <v>E15</v>
      </c>
      <c r="C29" s="42"/>
      <c r="D29" s="57" t="str">
        <f>+[20]第５表!D29</f>
        <v>印刷・同関連業</v>
      </c>
      <c r="E29" s="53">
        <f>IF($D29="","",IF([19]設定!$H43="",INDEX([19]第４表!$F$77:$P$133,MATCH([19]設定!$D43,[19]第４表!$C$77:$C$133,0),1),[19]設定!$H43))</f>
        <v>234257</v>
      </c>
      <c r="F29" s="53">
        <f>IF($D29="","",IF([19]設定!$H43="",INDEX([19]第４表!$F$77:$P$133,MATCH([19]設定!$D43,[19]第４表!$C$77:$C$133,0),2),[19]設定!$H43))</f>
        <v>234257</v>
      </c>
      <c r="G29" s="53">
        <f>IF($D29="","",IF([19]設定!$H43="",INDEX([19]第４表!$F$77:$P$133,MATCH([19]設定!$D43,[19]第４表!$C$77:$C$133,0),3),[19]設定!$H43))</f>
        <v>215271</v>
      </c>
      <c r="H29" s="53">
        <f>IF($D29="","",IF([19]設定!$H43="",INDEX([19]第４表!$F$77:$P$133,MATCH([19]設定!$D43,[19]第４表!$C$77:$C$133,0),4),[19]設定!$H43))</f>
        <v>18986</v>
      </c>
      <c r="I29" s="53">
        <f>IF($D29="","",IF([19]設定!$H43="",INDEX([19]第４表!$F$77:$P$133,MATCH([19]設定!$D43,[19]第４表!$C$77:$C$133,0),5),[19]設定!$H43))</f>
        <v>0</v>
      </c>
      <c r="J29" s="53">
        <f>IF($D29="","",IF([19]設定!$H43="",INDEX([19]第４表!$F$77:$P$133,MATCH([19]設定!$D43,[19]第４表!$C$77:$C$133,0),6),[19]設定!$H43))</f>
        <v>276000</v>
      </c>
      <c r="K29" s="53">
        <f>IF($D29="","",IF([19]設定!$H43="",INDEX([19]第４表!$F$77:$P$133,MATCH([19]設定!$D43,[19]第４表!$C$77:$C$133,0),7),[19]設定!$H43))</f>
        <v>276000</v>
      </c>
      <c r="L29" s="53">
        <f>IF($D29="","",IF([19]設定!$H43="",INDEX([19]第４表!$F$77:$P$133,MATCH([19]設定!$D43,[19]第４表!$C$77:$C$133,0),8),[19]設定!$H43))</f>
        <v>0</v>
      </c>
      <c r="M29" s="53">
        <f>IF($D29="","",IF([19]設定!$H43="",INDEX([19]第４表!$F$77:$P$133,MATCH([19]設定!$D43,[19]第４表!$C$77:$C$133,0),9),[19]設定!$H43))</f>
        <v>140968</v>
      </c>
      <c r="N29" s="53">
        <f>IF($D29="","",IF([19]設定!$H43="",INDEX([19]第４表!$F$77:$P$133,MATCH([19]設定!$D43,[19]第４表!$C$77:$C$133,0),10),[19]設定!$H43))</f>
        <v>140968</v>
      </c>
      <c r="O29" s="53">
        <f>IF($D29="","",IF([19]設定!$H43="",INDEX([19]第４表!$F$77:$P$133,MATCH([19]設定!$D43,[19]第４表!$C$77:$C$133,0),11),[19]設定!$H43))</f>
        <v>0</v>
      </c>
    </row>
    <row r="30" spans="2:16" s="2" customFormat="1" ht="18" customHeight="1" x14ac:dyDescent="0.45">
      <c r="B30" s="41" t="str">
        <f>+[20]第５表!B30</f>
        <v>E16,17</v>
      </c>
      <c r="C30" s="42"/>
      <c r="D30" s="57" t="str">
        <f>+[20]第５表!D30</f>
        <v>化学、石油・石炭</v>
      </c>
      <c r="E30" s="53">
        <f>IF($D30="","",IF([19]設定!$H44="",INDEX([19]第４表!$F$77:$P$133,MATCH([19]設定!$D44,[19]第４表!$C$77:$C$133,0),1),[19]設定!$H44))</f>
        <v>394838</v>
      </c>
      <c r="F30" s="53">
        <f>IF($D30="","",IF([19]設定!$H44="",INDEX([19]第４表!$F$77:$P$133,MATCH([19]設定!$D44,[19]第４表!$C$77:$C$133,0),2),[19]設定!$H44))</f>
        <v>394838</v>
      </c>
      <c r="G30" s="53">
        <f>IF($D30="","",IF([19]設定!$H44="",INDEX([19]第４表!$F$77:$P$133,MATCH([19]設定!$D44,[19]第４表!$C$77:$C$133,0),3),[19]設定!$H44))</f>
        <v>345928</v>
      </c>
      <c r="H30" s="53">
        <f>IF($D30="","",IF([19]設定!$H44="",INDEX([19]第４表!$F$77:$P$133,MATCH([19]設定!$D44,[19]第４表!$C$77:$C$133,0),4),[19]設定!$H44))</f>
        <v>48910</v>
      </c>
      <c r="I30" s="53">
        <f>IF($D30="","",IF([19]設定!$H44="",INDEX([19]第４表!$F$77:$P$133,MATCH([19]設定!$D44,[19]第４表!$C$77:$C$133,0),5),[19]設定!$H44))</f>
        <v>0</v>
      </c>
      <c r="J30" s="53">
        <f>IF($D30="","",IF([19]設定!$H44="",INDEX([19]第４表!$F$77:$P$133,MATCH([19]設定!$D44,[19]第４表!$C$77:$C$133,0),6),[19]設定!$H44))</f>
        <v>408149</v>
      </c>
      <c r="K30" s="53">
        <f>IF($D30="","",IF([19]設定!$H44="",INDEX([19]第４表!$F$77:$P$133,MATCH([19]設定!$D44,[19]第４表!$C$77:$C$133,0),7),[19]設定!$H44))</f>
        <v>408149</v>
      </c>
      <c r="L30" s="53">
        <f>IF($D30="","",IF([19]設定!$H44="",INDEX([19]第４表!$F$77:$P$133,MATCH([19]設定!$D44,[19]第４表!$C$77:$C$133,0),8),[19]設定!$H44))</f>
        <v>0</v>
      </c>
      <c r="M30" s="53">
        <f>IF($D30="","",IF([19]設定!$H44="",INDEX([19]第４表!$F$77:$P$133,MATCH([19]設定!$D44,[19]第４表!$C$77:$C$133,0),9),[19]設定!$H44))</f>
        <v>251186</v>
      </c>
      <c r="N30" s="53">
        <f>IF($D30="","",IF([19]設定!$H44="",INDEX([19]第４表!$F$77:$P$133,MATCH([19]設定!$D44,[19]第４表!$C$77:$C$133,0),10),[19]設定!$H44))</f>
        <v>251186</v>
      </c>
      <c r="O30" s="53">
        <f>IF($D30="","",IF([19]設定!$H44="",INDEX([19]第４表!$F$77:$P$133,MATCH([19]設定!$D44,[19]第４表!$C$77:$C$133,0),11),[19]設定!$H44))</f>
        <v>0</v>
      </c>
    </row>
    <row r="31" spans="2:16" s="2" customFormat="1" ht="18" customHeight="1" x14ac:dyDescent="0.45">
      <c r="B31" s="41" t="str">
        <f>+[20]第５表!B31</f>
        <v>E18</v>
      </c>
      <c r="C31" s="42"/>
      <c r="D31" s="57" t="str">
        <f>+[20]第５表!D31</f>
        <v>プラスチック製品</v>
      </c>
      <c r="E31" s="53">
        <f>IF($D31="","",IF([19]設定!$H45="",INDEX([19]第４表!$F$77:$P$133,MATCH([19]設定!$D45,[19]第４表!$C$77:$C$133,0),1),[19]設定!$H45))</f>
        <v>236267</v>
      </c>
      <c r="F31" s="53">
        <f>IF($D31="","",IF([19]設定!$H45="",INDEX([19]第４表!$F$77:$P$133,MATCH([19]設定!$D45,[19]第４表!$C$77:$C$133,0),2),[19]設定!$H45))</f>
        <v>236267</v>
      </c>
      <c r="G31" s="53">
        <f>IF($D31="","",IF([19]設定!$H45="",INDEX([19]第４表!$F$77:$P$133,MATCH([19]設定!$D45,[19]第４表!$C$77:$C$133,0),3),[19]設定!$H45))</f>
        <v>212267</v>
      </c>
      <c r="H31" s="53">
        <f>IF($D31="","",IF([19]設定!$H45="",INDEX([19]第４表!$F$77:$P$133,MATCH([19]設定!$D45,[19]第４表!$C$77:$C$133,0),4),[19]設定!$H45))</f>
        <v>24000</v>
      </c>
      <c r="I31" s="53">
        <f>IF($D31="","",IF([19]設定!$H45="",INDEX([19]第４表!$F$77:$P$133,MATCH([19]設定!$D45,[19]第４表!$C$77:$C$133,0),5),[19]設定!$H45))</f>
        <v>0</v>
      </c>
      <c r="J31" s="53">
        <f>IF($D31="","",IF([19]設定!$H45="",INDEX([19]第４表!$F$77:$P$133,MATCH([19]設定!$D45,[19]第４表!$C$77:$C$133,0),6),[19]設定!$H45))</f>
        <v>274057</v>
      </c>
      <c r="K31" s="53">
        <f>IF($D31="","",IF([19]設定!$H45="",INDEX([19]第４表!$F$77:$P$133,MATCH([19]設定!$D45,[19]第４表!$C$77:$C$133,0),7),[19]設定!$H45))</f>
        <v>274057</v>
      </c>
      <c r="L31" s="53">
        <f>IF($D31="","",IF([19]設定!$H45="",INDEX([19]第４表!$F$77:$P$133,MATCH([19]設定!$D45,[19]第４表!$C$77:$C$133,0),8),[19]設定!$H45))</f>
        <v>0</v>
      </c>
      <c r="M31" s="53">
        <f>IF($D31="","",IF([19]設定!$H45="",INDEX([19]第４表!$F$77:$P$133,MATCH([19]設定!$D45,[19]第４表!$C$77:$C$133,0),9),[19]設定!$H45))</f>
        <v>140261</v>
      </c>
      <c r="N31" s="53">
        <f>IF($D31="","",IF([19]設定!$H45="",INDEX([19]第４表!$F$77:$P$133,MATCH([19]設定!$D45,[19]第４表!$C$77:$C$133,0),10),[19]設定!$H45))</f>
        <v>140261</v>
      </c>
      <c r="O31" s="53">
        <f>IF($D31="","",IF([19]設定!$H45="",INDEX([19]第４表!$F$77:$P$133,MATCH([19]設定!$D45,[19]第４表!$C$77:$C$133,0),11),[19]設定!$H45))</f>
        <v>0</v>
      </c>
    </row>
    <row r="32" spans="2:16" s="2" customFormat="1" ht="18" customHeight="1" x14ac:dyDescent="0.45">
      <c r="B32" s="41" t="str">
        <f>+[20]第５表!B32</f>
        <v>E19</v>
      </c>
      <c r="C32" s="42"/>
      <c r="D32" s="57" t="str">
        <f>+[20]第５表!D32</f>
        <v>ゴム製品</v>
      </c>
      <c r="E32" s="53">
        <f>IF($D32="","",IF([19]設定!$H46="",INDEX([19]第４表!$F$77:$P$133,MATCH([19]設定!$D46,[19]第４表!$C$77:$C$133,0),1),[19]設定!$H46))</f>
        <v>335220</v>
      </c>
      <c r="F32" s="53">
        <f>IF($D32="","",IF([19]設定!$H46="",INDEX([19]第４表!$F$77:$P$133,MATCH([19]設定!$D46,[19]第４表!$C$77:$C$133,0),2),[19]設定!$H46))</f>
        <v>335220</v>
      </c>
      <c r="G32" s="53">
        <f>IF($D32="","",IF([19]設定!$H46="",INDEX([19]第４表!$F$77:$P$133,MATCH([19]設定!$D46,[19]第４表!$C$77:$C$133,0),3),[19]設定!$H46))</f>
        <v>263654</v>
      </c>
      <c r="H32" s="53">
        <f>IF($D32="","",IF([19]設定!$H46="",INDEX([19]第４表!$F$77:$P$133,MATCH([19]設定!$D46,[19]第４表!$C$77:$C$133,0),4),[19]設定!$H46))</f>
        <v>71566</v>
      </c>
      <c r="I32" s="53">
        <f>IF($D32="","",IF([19]設定!$H46="",INDEX([19]第４表!$F$77:$P$133,MATCH([19]設定!$D46,[19]第４表!$C$77:$C$133,0),5),[19]設定!$H46))</f>
        <v>0</v>
      </c>
      <c r="J32" s="53">
        <f>IF($D32="","",IF([19]設定!$H46="",INDEX([19]第４表!$F$77:$P$133,MATCH([19]設定!$D46,[19]第４表!$C$77:$C$133,0),6),[19]設定!$H46))</f>
        <v>356431</v>
      </c>
      <c r="K32" s="53">
        <f>IF($D32="","",IF([19]設定!$H46="",INDEX([19]第４表!$F$77:$P$133,MATCH([19]設定!$D46,[19]第４表!$C$77:$C$133,0),7),[19]設定!$H46))</f>
        <v>356431</v>
      </c>
      <c r="L32" s="53">
        <f>IF($D32="","",IF([19]設定!$H46="",INDEX([19]第４表!$F$77:$P$133,MATCH([19]設定!$D46,[19]第４表!$C$77:$C$133,0),8),[19]設定!$H46))</f>
        <v>0</v>
      </c>
      <c r="M32" s="53">
        <f>IF($D32="","",IF([19]設定!$H46="",INDEX([19]第４表!$F$77:$P$133,MATCH([19]設定!$D46,[19]第４表!$C$77:$C$133,0),9),[19]設定!$H46))</f>
        <v>198771</v>
      </c>
      <c r="N32" s="53">
        <f>IF($D32="","",IF([19]設定!$H46="",INDEX([19]第４表!$F$77:$P$133,MATCH([19]設定!$D46,[19]第４表!$C$77:$C$133,0),10),[19]設定!$H46))</f>
        <v>198771</v>
      </c>
      <c r="O32" s="53">
        <f>IF($D32="","",IF([19]設定!$H46="",INDEX([19]第４表!$F$77:$P$133,MATCH([19]設定!$D46,[19]第４表!$C$77:$C$133,0),11),[19]設定!$H46))</f>
        <v>0</v>
      </c>
    </row>
    <row r="33" spans="2:17" s="2" customFormat="1" ht="18" customHeight="1" x14ac:dyDescent="0.45">
      <c r="B33" s="41" t="str">
        <f>+[20]第５表!B33</f>
        <v>E21</v>
      </c>
      <c r="C33" s="42"/>
      <c r="D33" s="57" t="str">
        <f>+[20]第５表!D33</f>
        <v>窯業・土石製品</v>
      </c>
      <c r="E33" s="53">
        <f>IF($D33="","",IF([19]設定!$H47="",INDEX([19]第４表!$F$77:$P$133,MATCH([19]設定!$D47,[19]第４表!$C$77:$C$133,0),1),[19]設定!$H47))</f>
        <v>280950</v>
      </c>
      <c r="F33" s="53">
        <f>IF($D33="","",IF([19]設定!$H47="",INDEX([19]第４表!$F$77:$P$133,MATCH([19]設定!$D47,[19]第４表!$C$77:$C$133,0),2),[19]設定!$H47))</f>
        <v>280950</v>
      </c>
      <c r="G33" s="53">
        <f>IF($D33="","",IF([19]設定!$H47="",INDEX([19]第４表!$F$77:$P$133,MATCH([19]設定!$D47,[19]第４表!$C$77:$C$133,0),3),[19]設定!$H47))</f>
        <v>265157</v>
      </c>
      <c r="H33" s="53">
        <f>IF($D33="","",IF([19]設定!$H47="",INDEX([19]第４表!$F$77:$P$133,MATCH([19]設定!$D47,[19]第４表!$C$77:$C$133,0),4),[19]設定!$H47))</f>
        <v>15793</v>
      </c>
      <c r="I33" s="53">
        <f>IF($D33="","",IF([19]設定!$H47="",INDEX([19]第４表!$F$77:$P$133,MATCH([19]設定!$D47,[19]第４表!$C$77:$C$133,0),5),[19]設定!$H47))</f>
        <v>0</v>
      </c>
      <c r="J33" s="53">
        <f>IF($D33="","",IF([19]設定!$H47="",INDEX([19]第４表!$F$77:$P$133,MATCH([19]設定!$D47,[19]第４表!$C$77:$C$133,0),6),[19]設定!$H47))</f>
        <v>297926</v>
      </c>
      <c r="K33" s="53">
        <f>IF($D33="","",IF([19]設定!$H47="",INDEX([19]第４表!$F$77:$P$133,MATCH([19]設定!$D47,[19]第４表!$C$77:$C$133,0),7),[19]設定!$H47))</f>
        <v>297926</v>
      </c>
      <c r="L33" s="53">
        <f>IF($D33="","",IF([19]設定!$H47="",INDEX([19]第４表!$F$77:$P$133,MATCH([19]設定!$D47,[19]第４表!$C$77:$C$133,0),8),[19]設定!$H47))</f>
        <v>0</v>
      </c>
      <c r="M33" s="53">
        <f>IF($D33="","",IF([19]設定!$H47="",INDEX([19]第４表!$F$77:$P$133,MATCH([19]設定!$D47,[19]第４表!$C$77:$C$133,0),9),[19]設定!$H47))</f>
        <v>218345</v>
      </c>
      <c r="N33" s="53">
        <f>IF($D33="","",IF([19]設定!$H47="",INDEX([19]第４表!$F$77:$P$133,MATCH([19]設定!$D47,[19]第４表!$C$77:$C$133,0),10),[19]設定!$H47))</f>
        <v>218345</v>
      </c>
      <c r="O33" s="53">
        <f>IF($D33="","",IF([19]設定!$H47="",INDEX([19]第４表!$F$77:$P$133,MATCH([19]設定!$D47,[19]第４表!$C$77:$C$133,0),11),[19]設定!$H47))</f>
        <v>0</v>
      </c>
    </row>
    <row r="34" spans="2:17" s="2" customFormat="1" ht="18" customHeight="1" x14ac:dyDescent="0.45">
      <c r="B34" s="41" t="str">
        <f>+[20]第５表!B34</f>
        <v>E24</v>
      </c>
      <c r="C34" s="42"/>
      <c r="D34" s="57" t="str">
        <f>+[20]第５表!D34</f>
        <v>金属製品製造業</v>
      </c>
      <c r="E34" s="58">
        <f>IF($D34="","",IF([19]設定!$H48="",INDEX([19]第４表!$F$77:$P$133,MATCH([19]設定!$D48,[19]第４表!$C$77:$C$133,0),1),[19]設定!$H48))</f>
        <v>234762</v>
      </c>
      <c r="F34" s="58">
        <f>IF($D34="","",IF([19]設定!$H48="",INDEX([19]第４表!$F$77:$P$133,MATCH([19]設定!$D48,[19]第４表!$C$77:$C$133,0),2),[19]設定!$H48))</f>
        <v>234762</v>
      </c>
      <c r="G34" s="58">
        <f>IF($D34="","",IF([19]設定!$H48="",INDEX([19]第４表!$F$77:$P$133,MATCH([19]設定!$D48,[19]第４表!$C$77:$C$133,0),3),[19]設定!$H48))</f>
        <v>225316</v>
      </c>
      <c r="H34" s="53">
        <f>IF($D34="","",IF([19]設定!$H48="",INDEX([19]第４表!$F$77:$P$133,MATCH([19]設定!$D48,[19]第４表!$C$77:$C$133,0),4),[19]設定!$H48))</f>
        <v>9446</v>
      </c>
      <c r="I34" s="53">
        <f>IF($D34="","",IF([19]設定!$H48="",INDEX([19]第４表!$F$77:$P$133,MATCH([19]設定!$D48,[19]第４表!$C$77:$C$133,0),5),[19]設定!$H48))</f>
        <v>0</v>
      </c>
      <c r="J34" s="53">
        <f>IF($D34="","",IF([19]設定!$H48="",INDEX([19]第４表!$F$77:$P$133,MATCH([19]設定!$D48,[19]第４表!$C$77:$C$133,0),6),[19]設定!$H48))</f>
        <v>271169</v>
      </c>
      <c r="K34" s="53">
        <f>IF($D34="","",IF([19]設定!$H48="",INDEX([19]第４表!$F$77:$P$133,MATCH([19]設定!$D48,[19]第４表!$C$77:$C$133,0),7),[19]設定!$H48))</f>
        <v>271169</v>
      </c>
      <c r="L34" s="53">
        <f>IF($D34="","",IF([19]設定!$H48="",INDEX([19]第４表!$F$77:$P$133,MATCH([19]設定!$D48,[19]第４表!$C$77:$C$133,0),8),[19]設定!$H48))</f>
        <v>0</v>
      </c>
      <c r="M34" s="53">
        <f>IF($D34="","",IF([19]設定!$H48="",INDEX([19]第４表!$F$77:$P$133,MATCH([19]設定!$D48,[19]第４表!$C$77:$C$133,0),9),[19]設定!$H48))</f>
        <v>174733</v>
      </c>
      <c r="N34" s="53">
        <f>IF($D34="","",IF([19]設定!$H48="",INDEX([19]第４表!$F$77:$P$133,MATCH([19]設定!$D48,[19]第４表!$C$77:$C$133,0),10),[19]設定!$H48))</f>
        <v>174733</v>
      </c>
      <c r="O34" s="53">
        <f>IF($D34="","",IF([19]設定!$H48="",INDEX([19]第４表!$F$77:$P$133,MATCH([19]設定!$D48,[19]第４表!$C$77:$C$133,0),11),[19]設定!$H48))</f>
        <v>0</v>
      </c>
    </row>
    <row r="35" spans="2:17" s="2" customFormat="1" ht="18" customHeight="1" x14ac:dyDescent="0.45">
      <c r="B35" s="41" t="str">
        <f>+[20]第５表!B35</f>
        <v>E27</v>
      </c>
      <c r="C35" s="42"/>
      <c r="D35" s="57" t="str">
        <f>+[20]第５表!D35</f>
        <v>業務用機械器具</v>
      </c>
      <c r="E35" s="58">
        <f>IF($D35="","",IF([19]設定!$H49="",INDEX([19]第４表!$F$77:$P$133,MATCH([19]設定!$D49,[19]第４表!$C$77:$C$133,0),1),[19]設定!$H49))</f>
        <v>241673</v>
      </c>
      <c r="F35" s="58">
        <f>IF($D35="","",IF([19]設定!$H49="",INDEX([19]第４表!$F$77:$P$133,MATCH([19]設定!$D49,[19]第４表!$C$77:$C$133,0),2),[19]設定!$H49))</f>
        <v>241673</v>
      </c>
      <c r="G35" s="58">
        <f>IF($D35="","",IF([19]設定!$H49="",INDEX([19]第４表!$F$77:$P$133,MATCH([19]設定!$D49,[19]第４表!$C$77:$C$133,0),3),[19]設定!$H49))</f>
        <v>220945</v>
      </c>
      <c r="H35" s="53">
        <f>IF($D35="","",IF([19]設定!$H49="",INDEX([19]第４表!$F$77:$P$133,MATCH([19]設定!$D49,[19]第４表!$C$77:$C$133,0),4),[19]設定!$H49))</f>
        <v>20728</v>
      </c>
      <c r="I35" s="53">
        <f>IF($D35="","",IF([19]設定!$H49="",INDEX([19]第４表!$F$77:$P$133,MATCH([19]設定!$D49,[19]第４表!$C$77:$C$133,0),5),[19]設定!$H49))</f>
        <v>0</v>
      </c>
      <c r="J35" s="53">
        <f>IF($D35="","",IF([19]設定!$H49="",INDEX([19]第４表!$F$77:$P$133,MATCH([19]設定!$D49,[19]第４表!$C$77:$C$133,0),6),[19]設定!$H49))</f>
        <v>305936</v>
      </c>
      <c r="K35" s="53">
        <f>IF($D35="","",IF([19]設定!$H49="",INDEX([19]第４表!$F$77:$P$133,MATCH([19]設定!$D49,[19]第４表!$C$77:$C$133,0),7),[19]設定!$H49))</f>
        <v>305936</v>
      </c>
      <c r="L35" s="53">
        <f>IF($D35="","",IF([19]設定!$H49="",INDEX([19]第４表!$F$77:$P$133,MATCH([19]設定!$D49,[19]第４表!$C$77:$C$133,0),8),[19]設定!$H49))</f>
        <v>0</v>
      </c>
      <c r="M35" s="53">
        <f>IF($D35="","",IF([19]設定!$H49="",INDEX([19]第４表!$F$77:$P$133,MATCH([19]設定!$D49,[19]第４表!$C$77:$C$133,0),9),[19]設定!$H49))</f>
        <v>180435</v>
      </c>
      <c r="N35" s="53">
        <f>IF($D35="","",IF([19]設定!$H49="",INDEX([19]第４表!$F$77:$P$133,MATCH([19]設定!$D49,[19]第４表!$C$77:$C$133,0),10),[19]設定!$H49))</f>
        <v>180435</v>
      </c>
      <c r="O35" s="53">
        <f>IF($D35="","",IF([19]設定!$H49="",INDEX([19]第４表!$F$77:$P$133,MATCH([19]設定!$D49,[19]第４表!$C$77:$C$133,0),11),[19]設定!$H49))</f>
        <v>0</v>
      </c>
    </row>
    <row r="36" spans="2:17" s="2" customFormat="1" ht="18" customHeight="1" x14ac:dyDescent="0.45">
      <c r="B36" s="41" t="str">
        <f>+[20]第５表!B36</f>
        <v>E28</v>
      </c>
      <c r="C36" s="42"/>
      <c r="D36" s="57" t="str">
        <f>+[20]第５表!D36</f>
        <v>電子・デバイス</v>
      </c>
      <c r="E36" s="58">
        <f>IF($D36="","",IF([19]設定!$H50="",INDEX([19]第４表!$F$77:$P$133,MATCH([19]設定!$D50,[19]第４表!$C$77:$C$133,0),1),[19]設定!$H50))</f>
        <v>227012</v>
      </c>
      <c r="F36" s="58">
        <f>IF($D36="","",IF([19]設定!$H50="",INDEX([19]第４表!$F$77:$P$133,MATCH([19]設定!$D50,[19]第４表!$C$77:$C$133,0),2),[19]設定!$H50))</f>
        <v>226914</v>
      </c>
      <c r="G36" s="58">
        <f>IF($D36="","",IF([19]設定!$H50="",INDEX([19]第４表!$F$77:$P$133,MATCH([19]設定!$D50,[19]第４表!$C$77:$C$133,0),3),[19]設定!$H50))</f>
        <v>201158</v>
      </c>
      <c r="H36" s="53">
        <f>IF($D36="","",IF([19]設定!$H50="",INDEX([19]第４表!$F$77:$P$133,MATCH([19]設定!$D50,[19]第４表!$C$77:$C$133,0),4),[19]設定!$H50))</f>
        <v>25756</v>
      </c>
      <c r="I36" s="53">
        <f>IF($D36="","",IF([19]設定!$H50="",INDEX([19]第４表!$F$77:$P$133,MATCH([19]設定!$D50,[19]第４表!$C$77:$C$133,0),5),[19]設定!$H50))</f>
        <v>98</v>
      </c>
      <c r="J36" s="53">
        <f>IF($D36="","",IF([19]設定!$H50="",INDEX([19]第４表!$F$77:$P$133,MATCH([19]設定!$D50,[19]第４表!$C$77:$C$133,0),6),[19]設定!$H50))</f>
        <v>250199</v>
      </c>
      <c r="K36" s="53">
        <f>IF($D36="","",IF([19]設定!$H50="",INDEX([19]第４表!$F$77:$P$133,MATCH([19]設定!$D50,[19]第４表!$C$77:$C$133,0),7),[19]設定!$H50))</f>
        <v>250090</v>
      </c>
      <c r="L36" s="53">
        <f>IF($D36="","",IF([19]設定!$H50="",INDEX([19]第４表!$F$77:$P$133,MATCH([19]設定!$D50,[19]第４表!$C$77:$C$133,0),8),[19]設定!$H50))</f>
        <v>109</v>
      </c>
      <c r="M36" s="53">
        <f>IF($D36="","",IF([19]設定!$H50="",INDEX([19]第４表!$F$77:$P$133,MATCH([19]設定!$D50,[19]第４表!$C$77:$C$133,0),9),[19]設定!$H50))</f>
        <v>182732</v>
      </c>
      <c r="N36" s="53">
        <f>IF($D36="","",IF([19]設定!$H50="",INDEX([19]第４表!$F$77:$P$133,MATCH([19]設定!$D50,[19]第４表!$C$77:$C$133,0),10),[19]設定!$H50))</f>
        <v>182655</v>
      </c>
      <c r="O36" s="53">
        <f>IF($D36="","",IF([19]設定!$H50="",INDEX([19]第４表!$F$77:$P$133,MATCH([19]設定!$D50,[19]第４表!$C$77:$C$133,0),11),[19]設定!$H50))</f>
        <v>77</v>
      </c>
    </row>
    <row r="37" spans="2:17" s="2" customFormat="1" ht="18" customHeight="1" x14ac:dyDescent="0.45">
      <c r="B37" s="41" t="str">
        <f>+[20]第５表!B37</f>
        <v>E29</v>
      </c>
      <c r="C37" s="42"/>
      <c r="D37" s="57" t="str">
        <f>+[20]第５表!D37</f>
        <v>電気機械器具</v>
      </c>
      <c r="E37" s="58">
        <f>IF($D37="","",IF([19]設定!$H51="",INDEX([19]第４表!$F$77:$P$133,MATCH([19]設定!$D51,[19]第４表!$C$77:$C$133,0),1),[19]設定!$H51))</f>
        <v>272050</v>
      </c>
      <c r="F37" s="58">
        <f>IF($D37="","",IF([19]設定!$H51="",INDEX([19]第４表!$F$77:$P$133,MATCH([19]設定!$D51,[19]第４表!$C$77:$C$133,0),2),[19]設定!$H51))</f>
        <v>272050</v>
      </c>
      <c r="G37" s="58">
        <f>IF($D37="","",IF([19]設定!$H51="",INDEX([19]第４表!$F$77:$P$133,MATCH([19]設定!$D51,[19]第４表!$C$77:$C$133,0),3),[19]設定!$H51))</f>
        <v>261284</v>
      </c>
      <c r="H37" s="53">
        <f>IF($D37="","",IF([19]設定!$H51="",INDEX([19]第４表!$F$77:$P$133,MATCH([19]設定!$D51,[19]第４表!$C$77:$C$133,0),4),[19]設定!$H51))</f>
        <v>10766</v>
      </c>
      <c r="I37" s="53">
        <f>IF($D37="","",IF([19]設定!$H51="",INDEX([19]第４表!$F$77:$P$133,MATCH([19]設定!$D51,[19]第４表!$C$77:$C$133,0),5),[19]設定!$H51))</f>
        <v>0</v>
      </c>
      <c r="J37" s="53">
        <f>IF($D37="","",IF([19]設定!$H51="",INDEX([19]第４表!$F$77:$P$133,MATCH([19]設定!$D51,[19]第４表!$C$77:$C$133,0),6),[19]設定!$H51))</f>
        <v>310986</v>
      </c>
      <c r="K37" s="53">
        <f>IF($D37="","",IF([19]設定!$H51="",INDEX([19]第４表!$F$77:$P$133,MATCH([19]設定!$D51,[19]第４表!$C$77:$C$133,0),7),[19]設定!$H51))</f>
        <v>310986</v>
      </c>
      <c r="L37" s="53">
        <f>IF($D37="","",IF([19]設定!$H51="",INDEX([19]第４表!$F$77:$P$133,MATCH([19]設定!$D51,[19]第４表!$C$77:$C$133,0),8),[19]設定!$H51))</f>
        <v>0</v>
      </c>
      <c r="M37" s="53">
        <f>IF($D37="","",IF([19]設定!$H51="",INDEX([19]第４表!$F$77:$P$133,MATCH([19]設定!$D51,[19]第４表!$C$77:$C$133,0),9),[19]設定!$H51))</f>
        <v>172487</v>
      </c>
      <c r="N37" s="53">
        <f>IF($D37="","",IF([19]設定!$H51="",INDEX([19]第４表!$F$77:$P$133,MATCH([19]設定!$D51,[19]第４表!$C$77:$C$133,0),10),[19]設定!$H51))</f>
        <v>172487</v>
      </c>
      <c r="O37" s="53">
        <f>IF($D37="","",IF([19]設定!$H51="",INDEX([19]第４表!$F$77:$P$133,MATCH([19]設定!$D51,[19]第４表!$C$77:$C$133,0),11),[19]設定!$H51))</f>
        <v>0</v>
      </c>
    </row>
    <row r="38" spans="2:17" s="2" customFormat="1" ht="18" customHeight="1" x14ac:dyDescent="0.45">
      <c r="B38" s="41" t="str">
        <f>+[20]第５表!B38</f>
        <v>E31</v>
      </c>
      <c r="C38" s="42"/>
      <c r="D38" s="57" t="str">
        <f>+[20]第５表!D38</f>
        <v>輸送用機械器具</v>
      </c>
      <c r="E38" s="58">
        <f>IF($D38="","",IF([19]設定!$H52="",INDEX([19]第４表!$F$77:$P$133,MATCH([19]設定!$D52,[19]第４表!$C$77:$C$133,0),1),[19]設定!$H52))</f>
        <v>325241</v>
      </c>
      <c r="F38" s="58">
        <f>IF($D38="","",IF([19]設定!$H52="",INDEX([19]第４表!$F$77:$P$133,MATCH([19]設定!$D52,[19]第４表!$C$77:$C$133,0),2),[19]設定!$H52))</f>
        <v>325015</v>
      </c>
      <c r="G38" s="58">
        <f>IF($D38="","",IF([19]設定!$H52="",INDEX([19]第４表!$F$77:$P$133,MATCH([19]設定!$D52,[19]第４表!$C$77:$C$133,0),3),[19]設定!$H52))</f>
        <v>276477</v>
      </c>
      <c r="H38" s="53">
        <f>IF($D38="","",IF([19]設定!$H52="",INDEX([19]第４表!$F$77:$P$133,MATCH([19]設定!$D52,[19]第４表!$C$77:$C$133,0),4),[19]設定!$H52))</f>
        <v>48538</v>
      </c>
      <c r="I38" s="53">
        <f>IF($D38="","",IF([19]設定!$H52="",INDEX([19]第４表!$F$77:$P$133,MATCH([19]設定!$D52,[19]第４表!$C$77:$C$133,0),5),[19]設定!$H52))</f>
        <v>226</v>
      </c>
      <c r="J38" s="53">
        <f>IF($D38="","",IF([19]設定!$H52="",INDEX([19]第４表!$F$77:$P$133,MATCH([19]設定!$D52,[19]第４表!$C$77:$C$133,0),6),[19]設定!$H52))</f>
        <v>341418</v>
      </c>
      <c r="K38" s="53">
        <f>IF($D38="","",IF([19]設定!$H52="",INDEX([19]第４表!$F$77:$P$133,MATCH([19]設定!$D52,[19]第４表!$C$77:$C$133,0),7),[19]設定!$H52))</f>
        <v>341261</v>
      </c>
      <c r="L38" s="53">
        <f>IF($D38="","",IF([19]設定!$H52="",INDEX([19]第４表!$F$77:$P$133,MATCH([19]設定!$D52,[19]第４表!$C$77:$C$133,0),8),[19]設定!$H52))</f>
        <v>157</v>
      </c>
      <c r="M38" s="53">
        <f>IF($D38="","",IF([19]設定!$H52="",INDEX([19]第４表!$F$77:$P$133,MATCH([19]設定!$D52,[19]第４表!$C$77:$C$133,0),9),[19]設定!$H52))</f>
        <v>265716</v>
      </c>
      <c r="N38" s="53">
        <f>IF($D38="","",IF([19]設定!$H52="",INDEX([19]第４表!$F$77:$P$133,MATCH([19]設定!$D52,[19]第４表!$C$77:$C$133,0),10),[19]設定!$H52))</f>
        <v>265236</v>
      </c>
      <c r="O38" s="53">
        <f>IF($D38="","",IF([19]設定!$H52="",INDEX([19]第４表!$F$77:$P$133,MATCH([19]設定!$D52,[19]第４表!$C$77:$C$133,0),11),[19]設定!$H52))</f>
        <v>480</v>
      </c>
    </row>
    <row r="39" spans="2:17" s="2" customFormat="1" ht="18" customHeight="1" x14ac:dyDescent="0.45">
      <c r="B39" s="59" t="str">
        <f>+[20]第５表!B39</f>
        <v>ES</v>
      </c>
      <c r="C39" s="60"/>
      <c r="D39" s="61" t="str">
        <f>+[20]第５表!D39</f>
        <v>はん用・生産用機械器具</v>
      </c>
      <c r="E39" s="62">
        <f>IF($D39="","",IF([19]設定!$H53="",INDEX([19]第４表!$F$77:$P$133,MATCH([19]設定!$D53,[19]第４表!$C$77:$C$133,0),1),[19]設定!$H53))</f>
        <v>271838</v>
      </c>
      <c r="F39" s="62">
        <f>IF($D39="","",IF([19]設定!$H53="",INDEX([19]第４表!$F$77:$P$133,MATCH([19]設定!$D53,[19]第４表!$C$77:$C$133,0),2),[19]設定!$H53))</f>
        <v>271838</v>
      </c>
      <c r="G39" s="62">
        <f>IF($D39="","",IF([19]設定!$H53="",INDEX([19]第４表!$F$77:$P$133,MATCH([19]設定!$D53,[19]第４表!$C$77:$C$133,0),3),[19]設定!$H53))</f>
        <v>233730</v>
      </c>
      <c r="H39" s="63">
        <f>IF($D39="","",IF([19]設定!$H53="",INDEX([19]第４表!$F$77:$P$133,MATCH([19]設定!$D53,[19]第４表!$C$77:$C$133,0),4),[19]設定!$H53))</f>
        <v>38108</v>
      </c>
      <c r="I39" s="63">
        <f>IF($D39="","",IF([19]設定!$H53="",INDEX([19]第４表!$F$77:$P$133,MATCH([19]設定!$D53,[19]第４表!$C$77:$C$133,0),5),[19]設定!$H53))</f>
        <v>0</v>
      </c>
      <c r="J39" s="63">
        <f>IF($D39="","",IF([19]設定!$H53="",INDEX([19]第４表!$F$77:$P$133,MATCH([19]設定!$D53,[19]第４表!$C$77:$C$133,0),6),[19]設定!$H53))</f>
        <v>310200</v>
      </c>
      <c r="K39" s="63">
        <f>IF($D39="","",IF([19]設定!$H53="",INDEX([19]第４表!$F$77:$P$133,MATCH([19]設定!$D53,[19]第４表!$C$77:$C$133,0),7),[19]設定!$H53))</f>
        <v>310200</v>
      </c>
      <c r="L39" s="63">
        <f>IF($D39="","",IF([19]設定!$H53="",INDEX([19]第４表!$F$77:$P$133,MATCH([19]設定!$D53,[19]第４表!$C$77:$C$133,0),8),[19]設定!$H53))</f>
        <v>0</v>
      </c>
      <c r="M39" s="63">
        <f>IF($D39="","",IF([19]設定!$H53="",INDEX([19]第４表!$F$77:$P$133,MATCH([19]設定!$D53,[19]第４表!$C$77:$C$133,0),9),[19]設定!$H53))</f>
        <v>186662</v>
      </c>
      <c r="N39" s="63">
        <f>IF($D39="","",IF([19]設定!$H53="",INDEX([19]第４表!$F$77:$P$133,MATCH([19]設定!$D53,[19]第４表!$C$77:$C$133,0),10),[19]設定!$H53))</f>
        <v>186662</v>
      </c>
      <c r="O39" s="63">
        <f>IF($D39="","",IF([19]設定!$H53="",INDEX([19]第４表!$F$77:$P$133,MATCH([19]設定!$D53,[19]第４表!$C$77:$C$133,0),11),[19]設定!$H53))</f>
        <v>0</v>
      </c>
    </row>
    <row r="40" spans="2:17" s="2" customFormat="1" ht="18" customHeight="1" x14ac:dyDescent="0.45">
      <c r="B40" s="64" t="str">
        <f>+[20]第５表!B40</f>
        <v>R91</v>
      </c>
      <c r="C40" s="65"/>
      <c r="D40" s="66" t="str">
        <f>+[20]第５表!D40</f>
        <v>職業紹介・労働者派遣業</v>
      </c>
      <c r="E40" s="67">
        <f>IF($D40="","",IF([19]設定!$H54="",INDEX([19]第４表!$F$77:$P$133,MATCH([19]設定!$D54,[19]第４表!$C$77:$C$133,0),1),[19]設定!$H54))</f>
        <v>178483</v>
      </c>
      <c r="F40" s="67">
        <f>IF($D40="","",IF([19]設定!$H54="",INDEX([19]第４表!$F$77:$P$133,MATCH([19]設定!$D54,[19]第４表!$C$77:$C$133,0),2),[19]設定!$H54))</f>
        <v>178145</v>
      </c>
      <c r="G40" s="67">
        <f>IF($D40="","",IF([19]設定!$H54="",INDEX([19]第４表!$F$77:$P$133,MATCH([19]設定!$D54,[19]第４表!$C$77:$C$133,0),3),[19]設定!$H54))</f>
        <v>163675</v>
      </c>
      <c r="H40" s="68">
        <f>IF($D40="","",IF([19]設定!$H54="",INDEX([19]第４表!$F$77:$P$133,MATCH([19]設定!$D54,[19]第４表!$C$77:$C$133,0),4),[19]設定!$H54))</f>
        <v>14470</v>
      </c>
      <c r="I40" s="68">
        <f>IF($D40="","",IF([19]設定!$H54="",INDEX([19]第４表!$F$77:$P$133,MATCH([19]設定!$D54,[19]第４表!$C$77:$C$133,0),5),[19]設定!$H54))</f>
        <v>338</v>
      </c>
      <c r="J40" s="68">
        <f>IF($D40="","",IF([19]設定!$H54="",INDEX([19]第４表!$F$77:$P$133,MATCH([19]設定!$D54,[19]第４表!$C$77:$C$133,0),6),[19]設定!$H54))</f>
        <v>206268</v>
      </c>
      <c r="K40" s="68">
        <f>IF($D40="","",IF([19]設定!$H54="",INDEX([19]第４表!$F$77:$P$133,MATCH([19]設定!$D54,[19]第４表!$C$77:$C$133,0),7),[19]設定!$H54))</f>
        <v>205968</v>
      </c>
      <c r="L40" s="68">
        <f>IF($D40="","",IF([19]設定!$H54="",INDEX([19]第４表!$F$77:$P$133,MATCH([19]設定!$D54,[19]第４表!$C$77:$C$133,0),8),[19]設定!$H54))</f>
        <v>300</v>
      </c>
      <c r="M40" s="68">
        <f>IF($D40="","",IF([19]設定!$H54="",INDEX([19]第４表!$F$77:$P$133,MATCH([19]設定!$D54,[19]第４表!$C$77:$C$133,0),9),[19]設定!$H54))</f>
        <v>158515</v>
      </c>
      <c r="N40" s="68">
        <f>IF($D40="","",IF([19]設定!$H54="",INDEX([19]第４表!$F$77:$P$133,MATCH([19]設定!$D54,[19]第４表!$C$77:$C$133,0),10),[19]設定!$H54))</f>
        <v>158149</v>
      </c>
      <c r="O40" s="68">
        <f>IF($D40="","",IF([19]設定!$H54="",INDEX([19]第４表!$F$77:$P$133,MATCH([19]設定!$D54,[19]第４表!$C$77:$C$133,0),11),[19]設定!$H54))</f>
        <v>366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IF($D48="","",IF([19]設定!$I23="",INDEX([19]第４表!$F$9:$P$65,MATCH([19]設定!$D23,[19]第４表!$C$9:$C$65,0),1),[19]設定!$I23))</f>
        <v>242543</v>
      </c>
      <c r="F48" s="34">
        <f>IF($D48="","",IF([19]設定!$I23="",INDEX([19]第４表!$F$9:$P$65,MATCH([19]設定!$D23,[19]第４表!$C$9:$C$65,0),2),[19]設定!$I23))</f>
        <v>242101</v>
      </c>
      <c r="G48" s="35">
        <f>IF($D48="","",IF([19]設定!$I23="",INDEX([19]第４表!$F$9:$P$65,MATCH([19]設定!$D23,[19]第４表!$C$9:$C$65,0),3),[19]設定!$I23))</f>
        <v>226278</v>
      </c>
      <c r="H48" s="36">
        <f>IF($D48="","",IF([19]設定!$I23="",INDEX([19]第４表!$F$9:$P$65,MATCH([19]設定!$D23,[19]第４表!$C$9:$C$65,0),4),[19]設定!$I23))</f>
        <v>15823</v>
      </c>
      <c r="I48" s="37">
        <f>IF($D48="","",IF([19]設定!$I23="",INDEX([19]第４表!$F$9:$P$65,MATCH([19]設定!$D23,[19]第４表!$C$9:$C$65,0),5),[19]設定!$I23))</f>
        <v>442</v>
      </c>
      <c r="J48" s="38">
        <f>IF($D48="","",IF([19]設定!$I23="",INDEX([19]第４表!$F$9:$P$65,MATCH([19]設定!$D23,[19]第４表!$C$9:$C$65,0),6),[19]設定!$I23))</f>
        <v>292021</v>
      </c>
      <c r="K48" s="35">
        <f>IF($D48="","",IF([19]設定!$I23="",INDEX([19]第４表!$F$9:$P$65,MATCH([19]設定!$D23,[19]第４表!$C$9:$C$65,0),7),[19]設定!$I23))</f>
        <v>291283</v>
      </c>
      <c r="L48" s="36">
        <f>IF($D48="","",IF([19]設定!$I23="",INDEX([19]第４表!$F$9:$P$65,MATCH([19]設定!$D23,[19]第４表!$C$9:$C$65,0),8),[19]設定!$I23))</f>
        <v>738</v>
      </c>
      <c r="M48" s="39">
        <f>IF($D48="","",IF([19]設定!$I23="",INDEX([19]第４表!$F$9:$P$65,MATCH([19]設定!$D23,[19]第４表!$C$9:$C$65,0),9),[19]設定!$I23))</f>
        <v>193985</v>
      </c>
      <c r="N48" s="39">
        <f>IF($D48="","",IF([19]設定!$I23="",INDEX([19]第４表!$F$9:$P$65,MATCH([19]設定!$D23,[19]第４表!$C$9:$C$65,0),10),[19]設定!$I23))</f>
        <v>193834</v>
      </c>
      <c r="O48" s="37">
        <f>IF($D48="","",IF([19]設定!$I23="",INDEX([19]第４表!$F$9:$P$65,MATCH([19]設定!$D23,[19]第４表!$C$9:$C$65,0),11),[19]設定!$I23))</f>
        <v>151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IF($D49="","",IF([19]設定!$I24="",INDEX([19]第４表!$F$9:$P$65,MATCH([19]設定!$D24,[19]第４表!$C$9:$C$65,0),1),[19]設定!$I24))</f>
        <v>285134</v>
      </c>
      <c r="F49" s="34">
        <f>IF($D49="","",IF([19]設定!$I24="",INDEX([19]第４表!$F$9:$P$65,MATCH([19]設定!$D24,[19]第４表!$C$9:$C$65,0),2),[19]設定!$I24))</f>
        <v>285000</v>
      </c>
      <c r="G49" s="35">
        <f>IF($D49="","",IF([19]設定!$I24="",INDEX([19]第４表!$F$9:$P$65,MATCH([19]設定!$D24,[19]第４表!$C$9:$C$65,0),3),[19]設定!$I24))</f>
        <v>270508</v>
      </c>
      <c r="H49" s="44">
        <f>IF($D49="","",IF([19]設定!$I24="",INDEX([19]第４表!$F$9:$P$65,MATCH([19]設定!$D24,[19]第４表!$C$9:$C$65,0),4),[19]設定!$I24))</f>
        <v>14492</v>
      </c>
      <c r="I49" s="45">
        <f>IF($D49="","",IF([19]設定!$I24="",INDEX([19]第４表!$F$9:$P$65,MATCH([19]設定!$D24,[19]第４表!$C$9:$C$65,0),5),[19]設定!$I24))</f>
        <v>134</v>
      </c>
      <c r="J49" s="38">
        <f>IF($D49="","",IF([19]設定!$I24="",INDEX([19]第４表!$F$9:$P$65,MATCH([19]設定!$D24,[19]第４表!$C$9:$C$65,0),6),[19]設定!$I24))</f>
        <v>295023</v>
      </c>
      <c r="K49" s="35">
        <f>IF($D49="","",IF([19]設定!$I24="",INDEX([19]第４表!$F$9:$P$65,MATCH([19]設定!$D24,[19]第４表!$C$9:$C$65,0),7),[19]設定!$I24))</f>
        <v>294859</v>
      </c>
      <c r="L49" s="44">
        <f>IF($D49="","",IF([19]設定!$I24="",INDEX([19]第４表!$F$9:$P$65,MATCH([19]設定!$D24,[19]第４表!$C$9:$C$65,0),8),[19]設定!$I24))</f>
        <v>164</v>
      </c>
      <c r="M49" s="34">
        <f>IF($D49="","",IF([19]設定!$I24="",INDEX([19]第４表!$F$9:$P$65,MATCH([19]設定!$D24,[19]第４表!$C$9:$C$65,0),9),[19]設定!$I24))</f>
        <v>239989</v>
      </c>
      <c r="N49" s="34">
        <f>IF($D49="","",IF([19]設定!$I24="",INDEX([19]第４表!$F$9:$P$65,MATCH([19]設定!$D24,[19]第４表!$C$9:$C$65,0),10),[19]設定!$I24))</f>
        <v>239989</v>
      </c>
      <c r="O49" s="45">
        <f>IF($D49="","",IF([19]設定!$I24="",INDEX([19]第４表!$F$9:$P$65,MATCH([19]設定!$D24,[19]第４表!$C$9:$C$65,0),11),[19]設定!$I24))</f>
        <v>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IF($D50="","",IF([19]設定!$I25="",INDEX([19]第４表!$F$9:$P$65,MATCH([19]設定!$D25,[19]第４表!$C$9:$C$65,0),1),[19]設定!$I25))</f>
        <v>254361</v>
      </c>
      <c r="F50" s="34">
        <f>IF($D50="","",IF([19]設定!$I25="",INDEX([19]第４表!$F$9:$P$65,MATCH([19]設定!$D25,[19]第４表!$C$9:$C$65,0),2),[19]設定!$I25))</f>
        <v>254176</v>
      </c>
      <c r="G50" s="35">
        <f>IF($D50="","",IF([19]設定!$I25="",INDEX([19]第４表!$F$9:$P$65,MATCH([19]設定!$D25,[19]第４表!$C$9:$C$65,0),3),[19]設定!$I25))</f>
        <v>227144</v>
      </c>
      <c r="H50" s="44">
        <f>IF($D50="","",IF([19]設定!$I25="",INDEX([19]第４表!$F$9:$P$65,MATCH([19]設定!$D25,[19]第４表!$C$9:$C$65,0),4),[19]設定!$I25))</f>
        <v>27032</v>
      </c>
      <c r="I50" s="45">
        <f>IF($D50="","",IF([19]設定!$I25="",INDEX([19]第４表!$F$9:$P$65,MATCH([19]設定!$D25,[19]第４表!$C$9:$C$65,0),5),[19]設定!$I25))</f>
        <v>185</v>
      </c>
      <c r="J50" s="38">
        <f>IF($D50="","",IF([19]設定!$I25="",INDEX([19]第４表!$F$9:$P$65,MATCH([19]設定!$D25,[19]第４表!$C$9:$C$65,0),6),[19]設定!$I25))</f>
        <v>301546</v>
      </c>
      <c r="K50" s="35">
        <f>IF($D50="","",IF([19]設定!$I25="",INDEX([19]第４表!$F$9:$P$65,MATCH([19]設定!$D25,[19]第４表!$C$9:$C$65,0),7),[19]設定!$I25))</f>
        <v>301325</v>
      </c>
      <c r="L50" s="44">
        <f>IF($D50="","",IF([19]設定!$I25="",INDEX([19]第４表!$F$9:$P$65,MATCH([19]設定!$D25,[19]第４表!$C$9:$C$65,0),8),[19]設定!$I25))</f>
        <v>221</v>
      </c>
      <c r="M50" s="34">
        <f>IF($D50="","",IF([19]設定!$I25="",INDEX([19]第４表!$F$9:$P$65,MATCH([19]設定!$D25,[19]第４表!$C$9:$C$65,0),9),[19]設定!$I25))</f>
        <v>178001</v>
      </c>
      <c r="N50" s="34">
        <f>IF($D50="","",IF([19]設定!$I25="",INDEX([19]第４表!$F$9:$P$65,MATCH([19]設定!$D25,[19]第４表!$C$9:$C$65,0),10),[19]設定!$I25))</f>
        <v>177875</v>
      </c>
      <c r="O50" s="45">
        <f>IF($D50="","",IF([19]設定!$I25="",INDEX([19]第４表!$F$9:$P$65,MATCH([19]設定!$D25,[19]第４表!$C$9:$C$65,0),11),[19]設定!$I25))</f>
        <v>126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IF($D51="","",IF([19]設定!$I26="",INDEX([19]第４表!$F$9:$P$65,MATCH([19]設定!$D26,[19]第４表!$C$9:$C$65,0),1),[19]設定!$I26))</f>
        <v>418616</v>
      </c>
      <c r="F51" s="34">
        <f>IF($D51="","",IF([19]設定!$I26="",INDEX([19]第４表!$F$9:$P$65,MATCH([19]設定!$D26,[19]第４表!$C$9:$C$65,0),2),[19]設定!$I26))</f>
        <v>418616</v>
      </c>
      <c r="G51" s="35">
        <f>IF($D51="","",IF([19]設定!$I26="",INDEX([19]第４表!$F$9:$P$65,MATCH([19]設定!$D26,[19]第４表!$C$9:$C$65,0),3),[19]設定!$I26))</f>
        <v>354427</v>
      </c>
      <c r="H51" s="47">
        <f>IF($D51="","",IF([19]設定!$I26="",INDEX([19]第４表!$F$9:$P$65,MATCH([19]設定!$D26,[19]第４表!$C$9:$C$65,0),4),[19]設定!$I26))</f>
        <v>64189</v>
      </c>
      <c r="I51" s="45">
        <f>IF($D51="","",IF([19]設定!$I26="",INDEX([19]第４表!$F$9:$P$65,MATCH([19]設定!$D26,[19]第４表!$C$9:$C$65,0),5),[19]設定!$I26))</f>
        <v>0</v>
      </c>
      <c r="J51" s="38">
        <f>IF($D51="","",IF([19]設定!$I26="",INDEX([19]第４表!$F$9:$P$65,MATCH([19]設定!$D26,[19]第４表!$C$9:$C$65,0),6),[19]設定!$I26))</f>
        <v>445717</v>
      </c>
      <c r="K51" s="35">
        <f>IF($D51="","",IF([19]設定!$I26="",INDEX([19]第４表!$F$9:$P$65,MATCH([19]設定!$D26,[19]第４表!$C$9:$C$65,0),7),[19]設定!$I26))</f>
        <v>445717</v>
      </c>
      <c r="L51" s="44">
        <f>IF($D51="","",IF([19]設定!$I26="",INDEX([19]第４表!$F$9:$P$65,MATCH([19]設定!$D26,[19]第４表!$C$9:$C$65,0),8),[19]設定!$I26))</f>
        <v>0</v>
      </c>
      <c r="M51" s="34">
        <f>IF($D51="","",IF([19]設定!$I26="",INDEX([19]第４表!$F$9:$P$65,MATCH([19]設定!$D26,[19]第４表!$C$9:$C$65,0),9),[19]設定!$I26))</f>
        <v>255203</v>
      </c>
      <c r="N51" s="34">
        <f>IF($D51="","",IF([19]設定!$I26="",INDEX([19]第４表!$F$9:$P$65,MATCH([19]設定!$D26,[19]第４表!$C$9:$C$65,0),10),[19]設定!$I26))</f>
        <v>255203</v>
      </c>
      <c r="O51" s="45">
        <f>IF($D51="","",IF([19]設定!$I26="",INDEX([19]第４表!$F$9:$P$65,MATCH([19]設定!$D26,[19]第４表!$C$9:$C$65,0),11),[19]設定!$I26))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IF($D52="","",IF([19]設定!$I27="",INDEX([19]第４表!$F$9:$P$65,MATCH([19]設定!$D27,[19]第４表!$C$9:$C$65,0),1),[19]設定!$I27))</f>
        <v>391927</v>
      </c>
      <c r="F52" s="34">
        <f>IF($D52="","",IF([19]設定!$I27="",INDEX([19]第４表!$F$9:$P$65,MATCH([19]設定!$D27,[19]第４表!$C$9:$C$65,0),2),[19]設定!$I27))</f>
        <v>391476</v>
      </c>
      <c r="G52" s="35">
        <f>IF($D52="","",IF([19]設定!$I27="",INDEX([19]第４表!$F$9:$P$65,MATCH([19]設定!$D27,[19]第４表!$C$9:$C$65,0),3),[19]設定!$I27))</f>
        <v>353243</v>
      </c>
      <c r="H52" s="44">
        <f>IF($D52="","",IF([19]設定!$I27="",INDEX([19]第４表!$F$9:$P$65,MATCH([19]設定!$D27,[19]第４表!$C$9:$C$65,0),4),[19]設定!$I27))</f>
        <v>38233</v>
      </c>
      <c r="I52" s="45">
        <f>IF($D52="","",IF([19]設定!$I27="",INDEX([19]第４表!$F$9:$P$65,MATCH([19]設定!$D27,[19]第４表!$C$9:$C$65,0),5),[19]設定!$I27))</f>
        <v>451</v>
      </c>
      <c r="J52" s="38">
        <f>IF($D52="","",IF([19]設定!$I27="",INDEX([19]第４表!$F$9:$P$65,MATCH([19]設定!$D27,[19]第４表!$C$9:$C$65,0),6),[19]設定!$I27))</f>
        <v>436498</v>
      </c>
      <c r="K52" s="35">
        <f>IF($D52="","",IF([19]設定!$I27="",INDEX([19]第４表!$F$9:$P$65,MATCH([19]設定!$D27,[19]第４表!$C$9:$C$65,0),7),[19]設定!$I27))</f>
        <v>435876</v>
      </c>
      <c r="L52" s="44">
        <f>IF($D52="","",IF([19]設定!$I27="",INDEX([19]第４表!$F$9:$P$65,MATCH([19]設定!$D27,[19]第４表!$C$9:$C$65,0),8),[19]設定!$I27))</f>
        <v>622</v>
      </c>
      <c r="M52" s="34">
        <f>IF($D52="","",IF([19]設定!$I27="",INDEX([19]第４表!$F$9:$P$65,MATCH([19]設定!$D27,[19]第４表!$C$9:$C$65,0),9),[19]設定!$I27))</f>
        <v>296576</v>
      </c>
      <c r="N52" s="34">
        <f>IF($D52="","",IF([19]設定!$I27="",INDEX([19]第４表!$F$9:$P$65,MATCH([19]設定!$D27,[19]第４表!$C$9:$C$65,0),10),[19]設定!$I27))</f>
        <v>296489</v>
      </c>
      <c r="O52" s="45">
        <f>IF($D52="","",IF([19]設定!$I27="",INDEX([19]第４表!$F$9:$P$65,MATCH([19]設定!$D27,[19]第４表!$C$9:$C$65,0),11),[19]設定!$I27))</f>
        <v>87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IF($D53="","",IF([19]設定!$I28="",INDEX([19]第４表!$F$9:$P$65,MATCH([19]設定!$D28,[19]第４表!$C$9:$C$65,0),1),[19]設定!$I28))</f>
        <v>247612</v>
      </c>
      <c r="F53" s="34">
        <f>IF($D53="","",IF([19]設定!$I28="",INDEX([19]第４表!$F$9:$P$65,MATCH([19]設定!$D28,[19]第４表!$C$9:$C$65,0),2),[19]設定!$I28))</f>
        <v>247375</v>
      </c>
      <c r="G53" s="35">
        <f>IF($D53="","",IF([19]設定!$I28="",INDEX([19]第４表!$F$9:$P$65,MATCH([19]設定!$D28,[19]第４表!$C$9:$C$65,0),3),[19]設定!$I28))</f>
        <v>216209</v>
      </c>
      <c r="H53" s="44">
        <f>IF($D53="","",IF([19]設定!$I28="",INDEX([19]第４表!$F$9:$P$65,MATCH([19]設定!$D28,[19]第４表!$C$9:$C$65,0),4),[19]設定!$I28))</f>
        <v>31166</v>
      </c>
      <c r="I53" s="45">
        <f>IF($D53="","",IF([19]設定!$I28="",INDEX([19]第４表!$F$9:$P$65,MATCH([19]設定!$D28,[19]第４表!$C$9:$C$65,0),5),[19]設定!$I28))</f>
        <v>237</v>
      </c>
      <c r="J53" s="38">
        <f>IF($D53="","",IF([19]設定!$I28="",INDEX([19]第４表!$F$9:$P$65,MATCH([19]設定!$D28,[19]第４表!$C$9:$C$65,0),6),[19]設定!$I28))</f>
        <v>261995</v>
      </c>
      <c r="K53" s="35">
        <f>IF($D53="","",IF([19]設定!$I28="",INDEX([19]第４表!$F$9:$P$65,MATCH([19]設定!$D28,[19]第４表!$C$9:$C$65,0),7),[19]設定!$I28))</f>
        <v>261743</v>
      </c>
      <c r="L53" s="44">
        <f>IF($D53="","",IF([19]設定!$I28="",INDEX([19]第４表!$F$9:$P$65,MATCH([19]設定!$D28,[19]第４表!$C$9:$C$65,0),8),[19]設定!$I28))</f>
        <v>252</v>
      </c>
      <c r="M53" s="34">
        <f>IF($D53="","",IF([19]設定!$I28="",INDEX([19]第４表!$F$9:$P$65,MATCH([19]設定!$D28,[19]第４表!$C$9:$C$65,0),9),[19]設定!$I28))</f>
        <v>169245</v>
      </c>
      <c r="N53" s="34">
        <f>IF($D53="","",IF([19]設定!$I28="",INDEX([19]第４表!$F$9:$P$65,MATCH([19]設定!$D28,[19]第４表!$C$9:$C$65,0),10),[19]設定!$I28))</f>
        <v>169092</v>
      </c>
      <c r="O53" s="45">
        <f>IF($D53="","",IF([19]設定!$I28="",INDEX([19]第４表!$F$9:$P$65,MATCH([19]設定!$D28,[19]第４表!$C$9:$C$65,0),11),[19]設定!$I28))</f>
        <v>153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IF($D54="","",IF([19]設定!$I29="",INDEX([19]第４表!$F$9:$P$65,MATCH([19]設定!$D29,[19]第４表!$C$9:$C$65,0),1),[19]設定!$I29))</f>
        <v>170202</v>
      </c>
      <c r="F54" s="34">
        <f>IF($D54="","",IF([19]設定!$I29="",INDEX([19]第４表!$F$9:$P$65,MATCH([19]設定!$D29,[19]第４表!$C$9:$C$65,0),2),[19]設定!$I29))</f>
        <v>168268</v>
      </c>
      <c r="G54" s="35">
        <f>IF($D54="","",IF([19]設定!$I29="",INDEX([19]第４表!$F$9:$P$65,MATCH([19]設定!$D29,[19]第４表!$C$9:$C$65,0),3),[19]設定!$I29))</f>
        <v>158416</v>
      </c>
      <c r="H54" s="44">
        <f>IF($D54="","",IF([19]設定!$I29="",INDEX([19]第４表!$F$9:$P$65,MATCH([19]設定!$D29,[19]第４表!$C$9:$C$65,0),4),[19]設定!$I29))</f>
        <v>9852</v>
      </c>
      <c r="I54" s="45">
        <f>IF($D54="","",IF([19]設定!$I29="",INDEX([19]第４表!$F$9:$P$65,MATCH([19]設定!$D29,[19]第４表!$C$9:$C$65,0),5),[19]設定!$I29))</f>
        <v>1934</v>
      </c>
      <c r="J54" s="38">
        <f>IF($D54="","",IF([19]設定!$I29="",INDEX([19]第４表!$F$9:$P$65,MATCH([19]設定!$D29,[19]第４表!$C$9:$C$65,0),6),[19]設定!$I29))</f>
        <v>236640</v>
      </c>
      <c r="K54" s="35">
        <f>IF($D54="","",IF([19]設定!$I29="",INDEX([19]第４表!$F$9:$P$65,MATCH([19]設定!$D29,[19]第４表!$C$9:$C$65,0),7),[19]設定!$I29))</f>
        <v>232073</v>
      </c>
      <c r="L54" s="44">
        <f>IF($D54="","",IF([19]設定!$I29="",INDEX([19]第４表!$F$9:$P$65,MATCH([19]設定!$D29,[19]第４表!$C$9:$C$65,0),8),[19]設定!$I29))</f>
        <v>4567</v>
      </c>
      <c r="M54" s="34">
        <f>IF($D54="","",IF([19]設定!$I29="",INDEX([19]第４表!$F$9:$P$65,MATCH([19]設定!$D29,[19]第４表!$C$9:$C$65,0),9),[19]設定!$I29))</f>
        <v>124082</v>
      </c>
      <c r="N54" s="34">
        <f>IF($D54="","",IF([19]設定!$I29="",INDEX([19]第４表!$F$9:$P$65,MATCH([19]設定!$D29,[19]第４表!$C$9:$C$65,0),10),[19]設定!$I29))</f>
        <v>123976</v>
      </c>
      <c r="O54" s="45">
        <f>IF($D54="","",IF([19]設定!$I29="",INDEX([19]第４表!$F$9:$P$65,MATCH([19]設定!$D29,[19]第４表!$C$9:$C$65,0),11),[19]設定!$I29))</f>
        <v>106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IF($D55="","",IF([19]設定!$I30="",INDEX([19]第４表!$F$9:$P$65,MATCH([19]設定!$D30,[19]第４表!$C$9:$C$65,0),1),[19]設定!$I30))</f>
        <v>331452</v>
      </c>
      <c r="F55" s="34">
        <f>IF($D55="","",IF([19]設定!$I30="",INDEX([19]第４表!$F$9:$P$65,MATCH([19]設定!$D30,[19]第４表!$C$9:$C$65,0),2),[19]設定!$I30))</f>
        <v>331452</v>
      </c>
      <c r="G55" s="35">
        <f>IF($D55="","",IF([19]設定!$I30="",INDEX([19]第４表!$F$9:$P$65,MATCH([19]設定!$D30,[19]第４表!$C$9:$C$65,0),3),[19]設定!$I30))</f>
        <v>328499</v>
      </c>
      <c r="H55" s="44">
        <f>IF($D55="","",IF([19]設定!$I30="",INDEX([19]第４表!$F$9:$P$65,MATCH([19]設定!$D30,[19]第４表!$C$9:$C$65,0),4),[19]設定!$I30))</f>
        <v>2953</v>
      </c>
      <c r="I55" s="45">
        <f>IF($D55="","",IF([19]設定!$I30="",INDEX([19]第４表!$F$9:$P$65,MATCH([19]設定!$D30,[19]第４表!$C$9:$C$65,0),5),[19]設定!$I30))</f>
        <v>0</v>
      </c>
      <c r="J55" s="38">
        <f>IF($D55="","",IF([19]設定!$I30="",INDEX([19]第４表!$F$9:$P$65,MATCH([19]設定!$D30,[19]第４表!$C$9:$C$65,0),6),[19]設定!$I30))</f>
        <v>432125</v>
      </c>
      <c r="K55" s="35">
        <f>IF($D55="","",IF([19]設定!$I30="",INDEX([19]第４表!$F$9:$P$65,MATCH([19]設定!$D30,[19]第４表!$C$9:$C$65,0),7),[19]設定!$I30))</f>
        <v>432125</v>
      </c>
      <c r="L55" s="44">
        <f>IF($D55="","",IF([19]設定!$I30="",INDEX([19]第４表!$F$9:$P$65,MATCH([19]設定!$D30,[19]第４表!$C$9:$C$65,0),8),[19]設定!$I30))</f>
        <v>0</v>
      </c>
      <c r="M55" s="34">
        <f>IF($D55="","",IF([19]設定!$I30="",INDEX([19]第４表!$F$9:$P$65,MATCH([19]設定!$D30,[19]第４表!$C$9:$C$65,0),9),[19]設定!$I30))</f>
        <v>251409</v>
      </c>
      <c r="N55" s="34">
        <f>IF($D55="","",IF([19]設定!$I30="",INDEX([19]第４表!$F$9:$P$65,MATCH([19]設定!$D30,[19]第４表!$C$9:$C$65,0),10),[19]設定!$I30))</f>
        <v>251409</v>
      </c>
      <c r="O55" s="45">
        <f>IF($D55="","",IF([19]設定!$I30="",INDEX([19]第４表!$F$9:$P$65,MATCH([19]設定!$D30,[19]第４表!$C$9:$C$65,0),11),[19]設定!$I30))</f>
        <v>0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IF($D56="","",IF([19]設定!$I31="",INDEX([19]第４表!$F$9:$P$65,MATCH([19]設定!$D31,[19]第４表!$C$9:$C$65,0),1),[19]設定!$I31))</f>
        <v>258075</v>
      </c>
      <c r="F56" s="34">
        <f>IF($D56="","",IF([19]設定!$I31="",INDEX([19]第４表!$F$9:$P$65,MATCH([19]設定!$D31,[19]第４表!$C$9:$C$65,0),2),[19]設定!$I31))</f>
        <v>258075</v>
      </c>
      <c r="G56" s="35">
        <f>IF($D56="","",IF([19]設定!$I31="",INDEX([19]第４表!$F$9:$P$65,MATCH([19]設定!$D31,[19]第４表!$C$9:$C$65,0),3),[19]設定!$I31))</f>
        <v>253605</v>
      </c>
      <c r="H56" s="44">
        <f>IF($D56="","",IF([19]設定!$I31="",INDEX([19]第４表!$F$9:$P$65,MATCH([19]設定!$D31,[19]第４表!$C$9:$C$65,0),4),[19]設定!$I31))</f>
        <v>4470</v>
      </c>
      <c r="I56" s="45">
        <f>IF($D56="","",IF([19]設定!$I31="",INDEX([19]第４表!$F$9:$P$65,MATCH([19]設定!$D31,[19]第４表!$C$9:$C$65,0),5),[19]設定!$I31))</f>
        <v>0</v>
      </c>
      <c r="J56" s="38">
        <f>IF($D56="","",IF([19]設定!$I31="",INDEX([19]第４表!$F$9:$P$65,MATCH([19]設定!$D31,[19]第４表!$C$9:$C$65,0),6),[19]設定!$I31))</f>
        <v>289567</v>
      </c>
      <c r="K56" s="35">
        <f>IF($D56="","",IF([19]設定!$I31="",INDEX([19]第４表!$F$9:$P$65,MATCH([19]設定!$D31,[19]第４表!$C$9:$C$65,0),7),[19]設定!$I31))</f>
        <v>289567</v>
      </c>
      <c r="L56" s="44">
        <f>IF($D56="","",IF([19]設定!$I31="",INDEX([19]第４表!$F$9:$P$65,MATCH([19]設定!$D31,[19]第４表!$C$9:$C$65,0),8),[19]設定!$I31))</f>
        <v>0</v>
      </c>
      <c r="M56" s="34">
        <f>IF($D56="","",IF([19]設定!$I31="",INDEX([19]第４表!$F$9:$P$65,MATCH([19]設定!$D31,[19]第４表!$C$9:$C$65,0),9),[19]設定!$I31))</f>
        <v>201960</v>
      </c>
      <c r="N56" s="34">
        <f>IF($D56="","",IF([19]設定!$I31="",INDEX([19]第４表!$F$9:$P$65,MATCH([19]設定!$D31,[19]第４表!$C$9:$C$65,0),10),[19]設定!$I31))</f>
        <v>201960</v>
      </c>
      <c r="O56" s="45">
        <f>IF($D56="","",IF([19]設定!$I31="",INDEX([19]第４表!$F$9:$P$65,MATCH([19]設定!$D31,[19]第４表!$C$9:$C$65,0),11),[19]設定!$I31))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IF($D57="","",IF([19]設定!$I32="",INDEX([19]第４表!$F$9:$P$65,MATCH([19]設定!$D32,[19]第４表!$C$9:$C$65,0),1),[19]設定!$I32))</f>
        <v>364013</v>
      </c>
      <c r="F57" s="34">
        <f>IF($D57="","",IF([19]設定!$I32="",INDEX([19]第４表!$F$9:$P$65,MATCH([19]設定!$D32,[19]第４表!$C$9:$C$65,0),2),[19]設定!$I32))</f>
        <v>363918</v>
      </c>
      <c r="G57" s="35">
        <f>IF($D57="","",IF([19]設定!$I32="",INDEX([19]第４表!$F$9:$P$65,MATCH([19]設定!$D32,[19]第４表!$C$9:$C$65,0),3),[19]設定!$I32))</f>
        <v>341788</v>
      </c>
      <c r="H57" s="44">
        <f>IF($D57="","",IF([19]設定!$I32="",INDEX([19]第４表!$F$9:$P$65,MATCH([19]設定!$D32,[19]第４表!$C$9:$C$65,0),4),[19]設定!$I32))</f>
        <v>22130</v>
      </c>
      <c r="I57" s="45">
        <f>IF($D57="","",IF([19]設定!$I32="",INDEX([19]第４表!$F$9:$P$65,MATCH([19]設定!$D32,[19]第４表!$C$9:$C$65,0),5),[19]設定!$I32))</f>
        <v>95</v>
      </c>
      <c r="J57" s="38">
        <f>IF($D57="","",IF([19]設定!$I32="",INDEX([19]第４表!$F$9:$P$65,MATCH([19]設定!$D32,[19]第４表!$C$9:$C$65,0),6),[19]設定!$I32))</f>
        <v>394989</v>
      </c>
      <c r="K57" s="35">
        <f>IF($D57="","",IF([19]設定!$I32="",INDEX([19]第４表!$F$9:$P$65,MATCH([19]設定!$D32,[19]第４表!$C$9:$C$65,0),7),[19]設定!$I32))</f>
        <v>394891</v>
      </c>
      <c r="L57" s="44">
        <f>IF($D57="","",IF([19]設定!$I32="",INDEX([19]第４表!$F$9:$P$65,MATCH([19]設定!$D32,[19]第４表!$C$9:$C$65,0),8),[19]設定!$I32))</f>
        <v>98</v>
      </c>
      <c r="M57" s="34">
        <f>IF($D57="","",IF([19]設定!$I32="",INDEX([19]第４表!$F$9:$P$65,MATCH([19]設定!$D32,[19]第４表!$C$9:$C$65,0),9),[19]設定!$I32))</f>
        <v>242274</v>
      </c>
      <c r="N57" s="34">
        <f>IF($D57="","",IF([19]設定!$I32="",INDEX([19]第４表!$F$9:$P$65,MATCH([19]設定!$D32,[19]第４表!$C$9:$C$65,0),10),[19]設定!$I32))</f>
        <v>242193</v>
      </c>
      <c r="O57" s="45">
        <f>IF($D57="","",IF([19]設定!$I32="",INDEX([19]第４表!$F$9:$P$65,MATCH([19]設定!$D32,[19]第４表!$C$9:$C$65,0),11),[19]設定!$I32))</f>
        <v>81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IF($D58="","",IF([19]設定!$I33="",INDEX([19]第４表!$F$9:$P$65,MATCH([19]設定!$D33,[19]第４表!$C$9:$C$65,0),1),[19]設定!$I33))</f>
        <v>122526</v>
      </c>
      <c r="F58" s="34">
        <f>IF($D58="","",IF([19]設定!$I33="",INDEX([19]第４表!$F$9:$P$65,MATCH([19]設定!$D33,[19]第４表!$C$9:$C$65,0),2),[19]設定!$I33))</f>
        <v>122495</v>
      </c>
      <c r="G58" s="35">
        <f>IF($D58="","",IF([19]設定!$I33="",INDEX([19]第４表!$F$9:$P$65,MATCH([19]設定!$D33,[19]第４表!$C$9:$C$65,0),3),[19]設定!$I33))</f>
        <v>115417</v>
      </c>
      <c r="H58" s="44">
        <f>IF($D58="","",IF([19]設定!$I33="",INDEX([19]第４表!$F$9:$P$65,MATCH([19]設定!$D33,[19]第４表!$C$9:$C$65,0),4),[19]設定!$I33))</f>
        <v>7078</v>
      </c>
      <c r="I58" s="45">
        <f>IF($D58="","",IF([19]設定!$I33="",INDEX([19]第４表!$F$9:$P$65,MATCH([19]設定!$D33,[19]第４表!$C$9:$C$65,0),5),[19]設定!$I33))</f>
        <v>31</v>
      </c>
      <c r="J58" s="38">
        <f>IF($D58="","",IF([19]設定!$I33="",INDEX([19]第４表!$F$9:$P$65,MATCH([19]設定!$D33,[19]第４表!$C$9:$C$65,0),6),[19]設定!$I33))</f>
        <v>153068</v>
      </c>
      <c r="K58" s="35">
        <f>IF($D58="","",IF([19]設定!$I33="",INDEX([19]第４表!$F$9:$P$65,MATCH([19]設定!$D33,[19]第４表!$C$9:$C$65,0),7),[19]設定!$I33))</f>
        <v>152991</v>
      </c>
      <c r="L58" s="44">
        <f>IF($D58="","",IF([19]設定!$I33="",INDEX([19]第４表!$F$9:$P$65,MATCH([19]設定!$D33,[19]第４表!$C$9:$C$65,0),8),[19]設定!$I33))</f>
        <v>77</v>
      </c>
      <c r="M58" s="34">
        <f>IF($D58="","",IF([19]設定!$I33="",INDEX([19]第４表!$F$9:$P$65,MATCH([19]設定!$D33,[19]第４表!$C$9:$C$65,0),9),[19]設定!$I33))</f>
        <v>102342</v>
      </c>
      <c r="N58" s="34">
        <f>IF($D58="","",IF([19]設定!$I33="",INDEX([19]第４表!$F$9:$P$65,MATCH([19]設定!$D33,[19]第４表!$C$9:$C$65,0),10),[19]設定!$I33))</f>
        <v>102342</v>
      </c>
      <c r="O58" s="45">
        <f>IF($D58="","",IF([19]設定!$I33="",INDEX([19]第４表!$F$9:$P$65,MATCH([19]設定!$D33,[19]第４表!$C$9:$C$65,0),11),[19]設定!$I33))</f>
        <v>0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IF($D59="","",IF([19]設定!$I34="",INDEX([19]第４表!$F$9:$P$65,MATCH([19]設定!$D34,[19]第４表!$C$9:$C$65,0),1),[19]設定!$I34))</f>
        <v>186875</v>
      </c>
      <c r="F59" s="34">
        <f>IF($D59="","",IF([19]設定!$I34="",INDEX([19]第４表!$F$9:$P$65,MATCH([19]設定!$D34,[19]第４表!$C$9:$C$65,0),2),[19]設定!$I34))</f>
        <v>186875</v>
      </c>
      <c r="G59" s="35">
        <f>IF($D59="","",IF([19]設定!$I34="",INDEX([19]第４表!$F$9:$P$65,MATCH([19]設定!$D34,[19]第４表!$C$9:$C$65,0),3),[19]設定!$I34))</f>
        <v>176261</v>
      </c>
      <c r="H59" s="44">
        <f>IF($D59="","",IF([19]設定!$I34="",INDEX([19]第４表!$F$9:$P$65,MATCH([19]設定!$D34,[19]第４表!$C$9:$C$65,0),4),[19]設定!$I34))</f>
        <v>10614</v>
      </c>
      <c r="I59" s="45">
        <f>IF($D59="","",IF([19]設定!$I34="",INDEX([19]第４表!$F$9:$P$65,MATCH([19]設定!$D34,[19]第４表!$C$9:$C$65,0),5),[19]設定!$I34))</f>
        <v>0</v>
      </c>
      <c r="J59" s="38">
        <f>IF($D59="","",IF([19]設定!$I34="",INDEX([19]第４表!$F$9:$P$65,MATCH([19]設定!$D34,[19]第４表!$C$9:$C$65,0),6),[19]設定!$I34))</f>
        <v>200020</v>
      </c>
      <c r="K59" s="35">
        <f>IF($D59="","",IF([19]設定!$I34="",INDEX([19]第４表!$F$9:$P$65,MATCH([19]設定!$D34,[19]第４表!$C$9:$C$65,0),7),[19]設定!$I34))</f>
        <v>200020</v>
      </c>
      <c r="L59" s="44">
        <f>IF($D59="","",IF([19]設定!$I34="",INDEX([19]第４表!$F$9:$P$65,MATCH([19]設定!$D34,[19]第４表!$C$9:$C$65,0),8),[19]設定!$I34))</f>
        <v>0</v>
      </c>
      <c r="M59" s="34">
        <f>IF($D59="","",IF([19]設定!$I34="",INDEX([19]第４表!$F$9:$P$65,MATCH([19]設定!$D34,[19]第４表!$C$9:$C$65,0),9),[19]設定!$I34))</f>
        <v>165327</v>
      </c>
      <c r="N59" s="34">
        <f>IF($D59="","",IF([19]設定!$I34="",INDEX([19]第４表!$F$9:$P$65,MATCH([19]設定!$D34,[19]第４表!$C$9:$C$65,0),10),[19]設定!$I34))</f>
        <v>165327</v>
      </c>
      <c r="O59" s="45">
        <f>IF($D59="","",IF([19]設定!$I34="",INDEX([19]第４表!$F$9:$P$65,MATCH([19]設定!$D34,[19]第４表!$C$9:$C$65,0),11),[19]設定!$I34))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IF($D60="","",IF([19]設定!$I35="",INDEX([19]第４表!$F$9:$P$65,MATCH([19]設定!$D35,[19]第４表!$C$9:$C$65,0),1),[19]設定!$I35))</f>
        <v>323830</v>
      </c>
      <c r="F60" s="38">
        <f>IF($D60="","",IF([19]設定!$I35="",INDEX([19]第４表!$F$9:$P$65,MATCH([19]設定!$D35,[19]第４表!$C$9:$C$65,0),2),[19]設定!$I35))</f>
        <v>323830</v>
      </c>
      <c r="G60" s="35">
        <f>IF($D60="","",IF([19]設定!$I35="",INDEX([19]第４表!$F$9:$P$65,MATCH([19]設定!$D35,[19]第４表!$C$9:$C$65,0),3),[19]設定!$I35))</f>
        <v>322078</v>
      </c>
      <c r="H60" s="44">
        <f>IF($D60="","",IF([19]設定!$I35="",INDEX([19]第４表!$F$9:$P$65,MATCH([19]設定!$D35,[19]第４表!$C$9:$C$65,0),4),[19]設定!$I35))</f>
        <v>1752</v>
      </c>
      <c r="I60" s="45">
        <f>IF($D60="","",IF([19]設定!$I35="",INDEX([19]第４表!$F$9:$P$65,MATCH([19]設定!$D35,[19]第４表!$C$9:$C$65,0),5),[19]設定!$I35))</f>
        <v>0</v>
      </c>
      <c r="J60" s="38">
        <f>IF($D60="","",IF([19]設定!$I35="",INDEX([19]第４表!$F$9:$P$65,MATCH([19]設定!$D35,[19]第４表!$C$9:$C$65,0),6),[19]設定!$I35))</f>
        <v>363685</v>
      </c>
      <c r="K60" s="35">
        <f>IF($D60="","",IF([19]設定!$I35="",INDEX([19]第４表!$F$9:$P$65,MATCH([19]設定!$D35,[19]第４表!$C$9:$C$65,0),7),[19]設定!$I35))</f>
        <v>363685</v>
      </c>
      <c r="L60" s="44">
        <f>IF($D60="","",IF([19]設定!$I35="",INDEX([19]第４表!$F$9:$P$65,MATCH([19]設定!$D35,[19]第４表!$C$9:$C$65,0),8),[19]設定!$I35))</f>
        <v>0</v>
      </c>
      <c r="M60" s="34">
        <f>IF($D60="","",IF([19]設定!$I35="",INDEX([19]第４表!$F$9:$P$65,MATCH([19]設定!$D35,[19]第４表!$C$9:$C$65,0),9),[19]設定!$I35))</f>
        <v>286890</v>
      </c>
      <c r="N60" s="34">
        <f>IF($D60="","",IF([19]設定!$I35="",INDEX([19]第４表!$F$9:$P$65,MATCH([19]設定!$D35,[19]第４表!$C$9:$C$65,0),10),[19]設定!$I35))</f>
        <v>286890</v>
      </c>
      <c r="O60" s="45">
        <f>IF($D60="","",IF([19]設定!$I35="",INDEX([19]第４表!$F$9:$P$65,MATCH([19]設定!$D35,[19]第４表!$C$9:$C$65,0),11),[19]設定!$I35))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IF($D61="","",IF([19]設定!$I36="",INDEX([19]第４表!$F$9:$P$65,MATCH([19]設定!$D36,[19]第４表!$C$9:$C$65,0),1),[19]設定!$I36))</f>
        <v>254000</v>
      </c>
      <c r="F61" s="38">
        <f>IF($D61="","",IF([19]設定!$I36="",INDEX([19]第４表!$F$9:$P$65,MATCH([19]設定!$D36,[19]第４表!$C$9:$C$65,0),2),[19]設定!$I36))</f>
        <v>253854</v>
      </c>
      <c r="G61" s="35">
        <f>IF($D61="","",IF([19]設定!$I36="",INDEX([19]第４表!$F$9:$P$65,MATCH([19]設定!$D36,[19]第４表!$C$9:$C$65,0),3),[19]設定!$I36))</f>
        <v>241644</v>
      </c>
      <c r="H61" s="44">
        <f>IF($D61="","",IF([19]設定!$I36="",INDEX([19]第４表!$F$9:$P$65,MATCH([19]設定!$D36,[19]第４表!$C$9:$C$65,0),4),[19]設定!$I36))</f>
        <v>12210</v>
      </c>
      <c r="I61" s="45">
        <f>IF($D61="","",IF([19]設定!$I36="",INDEX([19]第４表!$F$9:$P$65,MATCH([19]設定!$D36,[19]第４表!$C$9:$C$65,0),5),[19]設定!$I36))</f>
        <v>146</v>
      </c>
      <c r="J61" s="38">
        <f>IF($D61="","",IF([19]設定!$I36="",INDEX([19]第４表!$F$9:$P$65,MATCH([19]設定!$D36,[19]第４表!$C$9:$C$65,0),6),[19]設定!$I36))</f>
        <v>332927</v>
      </c>
      <c r="K61" s="35">
        <f>IF($D61="","",IF([19]設定!$I36="",INDEX([19]第４表!$F$9:$P$65,MATCH([19]設定!$D36,[19]第４表!$C$9:$C$65,0),7),[19]設定!$I36))</f>
        <v>332587</v>
      </c>
      <c r="L61" s="44">
        <f>IF($D61="","",IF([19]設定!$I36="",INDEX([19]第４表!$F$9:$P$65,MATCH([19]設定!$D36,[19]第４表!$C$9:$C$65,0),8),[19]設定!$I36))</f>
        <v>340</v>
      </c>
      <c r="M61" s="34">
        <f>IF($D61="","",IF([19]設定!$I36="",INDEX([19]第４表!$F$9:$P$65,MATCH([19]設定!$D36,[19]第４表!$C$9:$C$65,0),9),[19]設定!$I36))</f>
        <v>224214</v>
      </c>
      <c r="N61" s="35">
        <f>IF($D61="","",IF([19]設定!$I36="",INDEX([19]第４表!$F$9:$P$65,MATCH([19]設定!$D36,[19]第４表!$C$9:$C$65,0),10),[19]設定!$I36))</f>
        <v>224141</v>
      </c>
      <c r="O61" s="45">
        <f>IF($D61="","",IF([19]設定!$I36="",INDEX([19]第４表!$F$9:$P$65,MATCH([19]設定!$D36,[19]第４表!$C$9:$C$65,0),11),[19]設定!$I36))</f>
        <v>73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IF($D62="","",IF([19]設定!$I37="",INDEX([19]第４表!$F$9:$P$65,MATCH([19]設定!$D37,[19]第４表!$C$9:$C$65,0),1),[19]設定!$I37))</f>
        <v>264127</v>
      </c>
      <c r="F62" s="38">
        <f>IF($D62="","",IF([19]設定!$I37="",INDEX([19]第４表!$F$9:$P$65,MATCH([19]設定!$D37,[19]第４表!$C$9:$C$65,0),2),[19]設定!$I37))</f>
        <v>258897</v>
      </c>
      <c r="G62" s="35">
        <f>IF($D62="","",IF([19]設定!$I37="",INDEX([19]第４表!$F$9:$P$65,MATCH([19]設定!$D37,[19]第４表!$C$9:$C$65,0),3),[19]設定!$I37))</f>
        <v>251987</v>
      </c>
      <c r="H62" s="44">
        <f>IF($D62="","",IF([19]設定!$I37="",INDEX([19]第４表!$F$9:$P$65,MATCH([19]設定!$D37,[19]第４表!$C$9:$C$65,0),4),[19]設定!$I37))</f>
        <v>6910</v>
      </c>
      <c r="I62" s="45">
        <f>IF($D62="","",IF([19]設定!$I37="",INDEX([19]第４表!$F$9:$P$65,MATCH([19]設定!$D37,[19]第４表!$C$9:$C$65,0),5),[19]設定!$I37))</f>
        <v>5230</v>
      </c>
      <c r="J62" s="38">
        <f>IF($D62="","",IF([19]設定!$I37="",INDEX([19]第４表!$F$9:$P$65,MATCH([19]設定!$D37,[19]第４表!$C$9:$C$65,0),6),[19]設定!$I37))</f>
        <v>310132</v>
      </c>
      <c r="K62" s="35">
        <f>IF($D62="","",IF([19]設定!$I37="",INDEX([19]第４表!$F$9:$P$65,MATCH([19]設定!$D37,[19]第４表!$C$9:$C$65,0),7),[19]設定!$I37))</f>
        <v>304839</v>
      </c>
      <c r="L62" s="44">
        <f>IF($D62="","",IF([19]設定!$I37="",INDEX([19]第４表!$F$9:$P$65,MATCH([19]設定!$D37,[19]第４表!$C$9:$C$65,0),8),[19]設定!$I37))</f>
        <v>5293</v>
      </c>
      <c r="M62" s="34">
        <f>IF($D62="","",IF([19]設定!$I37="",INDEX([19]第４表!$F$9:$P$65,MATCH([19]設定!$D37,[19]第４表!$C$9:$C$65,0),9),[19]設定!$I37))</f>
        <v>192389</v>
      </c>
      <c r="N62" s="35">
        <f>IF($D62="","",IF([19]設定!$I37="",INDEX([19]第４表!$F$9:$P$65,MATCH([19]設定!$D37,[19]第４表!$C$9:$C$65,0),10),[19]設定!$I37))</f>
        <v>187256</v>
      </c>
      <c r="O62" s="45">
        <f>IF($D62="","",IF([19]設定!$I37="",INDEX([19]第４表!$F$9:$P$65,MATCH([19]設定!$D37,[19]第４表!$C$9:$C$65,0),11),[19]設定!$I37))</f>
        <v>5133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IF($D63="","",IF([19]設定!$I38="",INDEX([19]第４表!$F$9:$P$65,MATCH([19]設定!$D38,[19]第４表!$C$9:$C$65,0),1),[19]設定!$I38))</f>
        <v>173010</v>
      </c>
      <c r="F63" s="38">
        <f>IF($D63="","",IF([19]設定!$I38="",INDEX([19]第４表!$F$9:$P$65,MATCH([19]設定!$D38,[19]第４表!$C$9:$C$65,0),2),[19]設定!$I38))</f>
        <v>172774</v>
      </c>
      <c r="G63" s="35">
        <f>IF($D63="","",IF([19]設定!$I38="",INDEX([19]第４表!$F$9:$P$65,MATCH([19]設定!$D38,[19]第４表!$C$9:$C$65,0),3),[19]設定!$I38))</f>
        <v>159016</v>
      </c>
      <c r="H63" s="44">
        <f>IF($D63="","",IF([19]設定!$I38="",INDEX([19]第４表!$F$9:$P$65,MATCH([19]設定!$D38,[19]第４表!$C$9:$C$65,0),4),[19]設定!$I38))</f>
        <v>13758</v>
      </c>
      <c r="I63" s="45">
        <f>IF($D63="","",IF([19]設定!$I38="",INDEX([19]第４表!$F$9:$P$65,MATCH([19]設定!$D38,[19]第４表!$C$9:$C$65,0),5),[19]設定!$I38))</f>
        <v>236</v>
      </c>
      <c r="J63" s="38">
        <f>IF($D63="","",IF([19]設定!$I38="",INDEX([19]第４表!$F$9:$P$65,MATCH([19]設定!$D38,[19]第４表!$C$9:$C$65,0),6),[19]設定!$I38))</f>
        <v>199921</v>
      </c>
      <c r="K63" s="35">
        <f>IF($D63="","",IF([19]設定!$I38="",INDEX([19]第４表!$F$9:$P$65,MATCH([19]設定!$D38,[19]第４表!$C$9:$C$65,0),7),[19]設定!$I38))</f>
        <v>199738</v>
      </c>
      <c r="L63" s="44">
        <f>IF($D63="","",IF([19]設定!$I38="",INDEX([19]第４表!$F$9:$P$65,MATCH([19]設定!$D38,[19]第４表!$C$9:$C$65,0),8),[19]設定!$I38))</f>
        <v>183</v>
      </c>
      <c r="M63" s="34">
        <f>IF($D63="","",IF([19]設定!$I38="",INDEX([19]第４表!$F$9:$P$65,MATCH([19]設定!$D38,[19]第４表!$C$9:$C$65,0),9),[19]設定!$I38))</f>
        <v>142266</v>
      </c>
      <c r="N63" s="35">
        <f>IF($D63="","",IF([19]設定!$I38="",INDEX([19]第４表!$F$9:$P$65,MATCH([19]設定!$D38,[19]第４表!$C$9:$C$65,0),10),[19]設定!$I38))</f>
        <v>141968</v>
      </c>
      <c r="O63" s="45">
        <f>IF($D63="","",IF([19]設定!$I38="",INDEX([19]第４表!$F$9:$P$65,MATCH([19]設定!$D38,[19]第４表!$C$9:$C$65,0),11),[19]設定!$I38))</f>
        <v>298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IF($D64="","",IF([19]設定!$I39="",INDEX([19]第４表!$F$9:$P$65,MATCH([19]設定!$D39,[19]第４表!$C$9:$C$65,0),1),[19]設定!$I39))</f>
        <v>217577</v>
      </c>
      <c r="F64" s="56">
        <f>IF($D64="","",IF([19]設定!$I39="",INDEX([19]第４表!$F$9:$P$65,MATCH([19]設定!$D39,[19]第４表!$C$9:$C$65,0),2),[19]設定!$I39))</f>
        <v>217311</v>
      </c>
      <c r="G64" s="56">
        <f>IF($D64="","",IF([19]設定!$I39="",INDEX([19]第４表!$F$9:$P$65,MATCH([19]設定!$D39,[19]第４表!$C$9:$C$65,0),3),[19]設定!$I39))</f>
        <v>200796</v>
      </c>
      <c r="H64" s="56">
        <f>IF($D64="","",IF([19]設定!$I39="",INDEX([19]第４表!$F$9:$P$65,MATCH([19]設定!$D39,[19]第４表!$C$9:$C$65,0),4),[19]設定!$I39))</f>
        <v>16515</v>
      </c>
      <c r="I64" s="56">
        <f>IF($D64="","",IF([19]設定!$I39="",INDEX([19]第４表!$F$9:$P$65,MATCH([19]設定!$D39,[19]第４表!$C$9:$C$65,0),5),[19]設定!$I39))</f>
        <v>266</v>
      </c>
      <c r="J64" s="56">
        <f>IF($D64="","",IF([19]設定!$I39="",INDEX([19]第４表!$F$9:$P$65,MATCH([19]設定!$D39,[19]第４表!$C$9:$C$65,0),6),[19]設定!$I39))</f>
        <v>272121</v>
      </c>
      <c r="K64" s="56">
        <f>IF($D64="","",IF([19]設定!$I39="",INDEX([19]第４表!$F$9:$P$65,MATCH([19]設定!$D39,[19]第４表!$C$9:$C$65,0),7),[19]設定!$I39))</f>
        <v>271601</v>
      </c>
      <c r="L64" s="56">
        <f>IF($D64="","",IF([19]設定!$I39="",INDEX([19]第４表!$F$9:$P$65,MATCH([19]設定!$D39,[19]第４表!$C$9:$C$65,0),8),[19]設定!$I39))</f>
        <v>520</v>
      </c>
      <c r="M64" s="56">
        <f>IF($D64="","",IF([19]設定!$I39="",INDEX([19]第４表!$F$9:$P$65,MATCH([19]設定!$D39,[19]第４表!$C$9:$C$65,0),9),[19]設定!$I39))</f>
        <v>171377</v>
      </c>
      <c r="N64" s="56">
        <f>IF($D64="","",IF([19]設定!$I39="",INDEX([19]第４表!$F$9:$P$65,MATCH([19]設定!$D39,[19]第４表!$C$9:$C$65,0),10),[19]設定!$I39))</f>
        <v>171326</v>
      </c>
      <c r="O64" s="56">
        <f>IF($D64="","",IF([19]設定!$I39="",INDEX([19]第４表!$F$9:$P$65,MATCH([19]設定!$D39,[19]第４表!$C$9:$C$65,0),11),[19]設定!$I39))</f>
        <v>51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IF($D65="","",IF([19]設定!$I40="",INDEX([19]第４表!$F$9:$P$65,MATCH([19]設定!$D40,[19]第４表!$C$9:$C$65,0),1),[19]設定!$I40))</f>
        <v>234803</v>
      </c>
      <c r="F65" s="53">
        <f>IF($D65="","",IF([19]設定!$I40="",INDEX([19]第４表!$F$9:$P$65,MATCH([19]設定!$D40,[19]第４表!$C$9:$C$65,0),2),[19]設定!$I40))</f>
        <v>234093</v>
      </c>
      <c r="G65" s="53">
        <f>IF($D65="","",IF([19]設定!$I40="",INDEX([19]第４表!$F$9:$P$65,MATCH([19]設定!$D40,[19]第４表!$C$9:$C$65,0),3),[19]設定!$I40))</f>
        <v>208056</v>
      </c>
      <c r="H65" s="53">
        <f>IF($D65="","",IF([19]設定!$I40="",INDEX([19]第４表!$F$9:$P$65,MATCH([19]設定!$D40,[19]第４表!$C$9:$C$65,0),4),[19]設定!$I40))</f>
        <v>26037</v>
      </c>
      <c r="I65" s="53">
        <f>IF($D65="","",IF([19]設定!$I40="",INDEX([19]第４表!$F$9:$P$65,MATCH([19]設定!$D40,[19]第４表!$C$9:$C$65,0),5),[19]設定!$I40))</f>
        <v>710</v>
      </c>
      <c r="J65" s="53">
        <f>IF($D65="","",IF([19]設定!$I40="",INDEX([19]第４表!$F$9:$P$65,MATCH([19]設定!$D40,[19]第４表!$C$9:$C$65,0),6),[19]設定!$I40))</f>
        <v>316876</v>
      </c>
      <c r="K65" s="53">
        <f>IF($D65="","",IF([19]設定!$I40="",INDEX([19]第４表!$F$9:$P$65,MATCH([19]設定!$D40,[19]第４表!$C$9:$C$65,0),7),[19]設定!$I40))</f>
        <v>315942</v>
      </c>
      <c r="L65" s="53">
        <f>IF($D65="","",IF([19]設定!$I40="",INDEX([19]第４表!$F$9:$P$65,MATCH([19]設定!$D40,[19]第４表!$C$9:$C$65,0),8),[19]設定!$I40))</f>
        <v>934</v>
      </c>
      <c r="M65" s="53">
        <f>IF($D65="","",IF([19]設定!$I40="",INDEX([19]第４表!$F$9:$P$65,MATCH([19]設定!$D40,[19]第４表!$C$9:$C$65,0),9),[19]設定!$I40))</f>
        <v>174347</v>
      </c>
      <c r="N65" s="53">
        <f>IF($D65="","",IF([19]設定!$I40="",INDEX([19]第４表!$F$9:$P$65,MATCH([19]設定!$D40,[19]第４表!$C$9:$C$65,0),10),[19]設定!$I40))</f>
        <v>173802</v>
      </c>
      <c r="O65" s="53">
        <f>IF($D65="","",IF([19]設定!$I40="",INDEX([19]第４表!$F$9:$P$65,MATCH([19]設定!$D40,[19]第４表!$C$9:$C$65,0),11),[19]設定!$I40))</f>
        <v>545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IF($D66="","",IF([19]設定!$I41="",INDEX([19]第４表!$F$9:$P$65,MATCH([19]設定!$D41,[19]第４表!$C$9:$C$65,0),1),[19]設定!$I41))</f>
        <v>217691</v>
      </c>
      <c r="F66" s="53">
        <f>IF($D66="","",IF([19]設定!$I41="",INDEX([19]第４表!$F$9:$P$65,MATCH([19]設定!$D41,[19]第４表!$C$9:$C$65,0),2),[19]設定!$I41))</f>
        <v>217691</v>
      </c>
      <c r="G66" s="53">
        <f>IF($D66="","",IF([19]設定!$I41="",INDEX([19]第４表!$F$9:$P$65,MATCH([19]設定!$D41,[19]第４表!$C$9:$C$65,0),3),[19]設定!$I41))</f>
        <v>196460</v>
      </c>
      <c r="H66" s="53">
        <f>IF($D66="","",IF([19]設定!$I41="",INDEX([19]第４表!$F$9:$P$65,MATCH([19]設定!$D41,[19]第４表!$C$9:$C$65,0),4),[19]設定!$I41))</f>
        <v>21231</v>
      </c>
      <c r="I66" s="53">
        <f>IF($D66="","",IF([19]設定!$I41="",INDEX([19]第４表!$F$9:$P$65,MATCH([19]設定!$D41,[19]第４表!$C$9:$C$65,0),5),[19]設定!$I41))</f>
        <v>0</v>
      </c>
      <c r="J66" s="53">
        <f>IF($D66="","",IF([19]設定!$I41="",INDEX([19]第４表!$F$9:$P$65,MATCH([19]設定!$D41,[19]第４表!$C$9:$C$65,0),6),[19]設定!$I41))</f>
        <v>230604</v>
      </c>
      <c r="K66" s="53">
        <f>IF($D66="","",IF([19]設定!$I41="",INDEX([19]第４表!$F$9:$P$65,MATCH([19]設定!$D41,[19]第４表!$C$9:$C$65,0),7),[19]設定!$I41))</f>
        <v>230604</v>
      </c>
      <c r="L66" s="53">
        <f>IF($D66="","",IF([19]設定!$I41="",INDEX([19]第４表!$F$9:$P$65,MATCH([19]設定!$D41,[19]第４表!$C$9:$C$65,0),8),[19]設定!$I41))</f>
        <v>0</v>
      </c>
      <c r="M66" s="53">
        <f>IF($D66="","",IF([19]設定!$I41="",INDEX([19]第４表!$F$9:$P$65,MATCH([19]設定!$D41,[19]第４表!$C$9:$C$65,0),9),[19]設定!$I41))</f>
        <v>167877</v>
      </c>
      <c r="N66" s="53">
        <f>IF($D66="","",IF([19]設定!$I41="",INDEX([19]第４表!$F$9:$P$65,MATCH([19]設定!$D41,[19]第４表!$C$9:$C$65,0),10),[19]設定!$I41))</f>
        <v>167877</v>
      </c>
      <c r="O66" s="53">
        <f>IF($D66="","",IF([19]設定!$I41="",INDEX([19]第４表!$F$9:$P$65,MATCH([19]設定!$D41,[19]第４表!$C$9:$C$65,0),11),[19]設定!$I41))</f>
        <v>0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IF($D67="","",IF([19]設定!$I42="",INDEX([19]第４表!$F$9:$P$65,MATCH([19]設定!$D42,[19]第４表!$C$9:$C$65,0),1),[19]設定!$I42))</f>
        <v>x</v>
      </c>
      <c r="F67" s="53" t="str">
        <f>IF($D67="","",IF([19]設定!$I42="",INDEX([19]第４表!$F$9:$P$65,MATCH([19]設定!$D42,[19]第４表!$C$9:$C$65,0),2),[19]設定!$I42))</f>
        <v>x</v>
      </c>
      <c r="G67" s="53" t="str">
        <f>IF($D67="","",IF([19]設定!$I42="",INDEX([19]第４表!$F$9:$P$65,MATCH([19]設定!$D42,[19]第４表!$C$9:$C$65,0),3),[19]設定!$I42))</f>
        <v>x</v>
      </c>
      <c r="H67" s="53" t="str">
        <f>IF($D67="","",IF([19]設定!$I42="",INDEX([19]第４表!$F$9:$P$65,MATCH([19]設定!$D42,[19]第４表!$C$9:$C$65,0),4),[19]設定!$I42))</f>
        <v>x</v>
      </c>
      <c r="I67" s="53" t="str">
        <f>IF($D67="","",IF([19]設定!$I42="",INDEX([19]第４表!$F$9:$P$65,MATCH([19]設定!$D42,[19]第４表!$C$9:$C$65,0),5),[19]設定!$I42))</f>
        <v>x</v>
      </c>
      <c r="J67" s="53" t="str">
        <f>IF($D67="","",IF([19]設定!$I42="",INDEX([19]第４表!$F$9:$P$65,MATCH([19]設定!$D42,[19]第４表!$C$9:$C$65,0),6),[19]設定!$I42))</f>
        <v>x</v>
      </c>
      <c r="K67" s="53" t="str">
        <f>IF($D67="","",IF([19]設定!$I42="",INDEX([19]第４表!$F$9:$P$65,MATCH([19]設定!$D42,[19]第４表!$C$9:$C$65,0),7),[19]設定!$I42))</f>
        <v>x</v>
      </c>
      <c r="L67" s="53" t="str">
        <f>IF($D67="","",IF([19]設定!$I42="",INDEX([19]第４表!$F$9:$P$65,MATCH([19]設定!$D42,[19]第４表!$C$9:$C$65,0),8),[19]設定!$I42))</f>
        <v>x</v>
      </c>
      <c r="M67" s="53" t="str">
        <f>IF($D67="","",IF([19]設定!$I42="",INDEX([19]第４表!$F$9:$P$65,MATCH([19]設定!$D42,[19]第４表!$C$9:$C$65,0),9),[19]設定!$I42))</f>
        <v>x</v>
      </c>
      <c r="N67" s="53" t="str">
        <f>IF($D67="","",IF([19]設定!$I42="",INDEX([19]第４表!$F$9:$P$65,MATCH([19]設定!$D42,[19]第４表!$C$9:$C$65,0),10),[19]設定!$I42))</f>
        <v>x</v>
      </c>
      <c r="O67" s="53" t="str">
        <f>IF($D67="","",IF([19]設定!$I42="",INDEX([19]第４表!$F$9:$P$65,MATCH([19]設定!$D42,[19]第４表!$C$9:$C$65,0),11),[19]設定!$I42))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IF($D68="","",IF([19]設定!$I43="",INDEX([19]第４表!$F$9:$P$65,MATCH([19]設定!$D43,[19]第４表!$C$9:$C$65,0),1),[19]設定!$I43))</f>
        <v>234592</v>
      </c>
      <c r="F68" s="53">
        <f>IF($D68="","",IF([19]設定!$I43="",INDEX([19]第４表!$F$9:$P$65,MATCH([19]設定!$D43,[19]第４表!$C$9:$C$65,0),2),[19]設定!$I43))</f>
        <v>234592</v>
      </c>
      <c r="G68" s="53">
        <f>IF($D68="","",IF([19]設定!$I43="",INDEX([19]第４表!$F$9:$P$65,MATCH([19]設定!$D43,[19]第４表!$C$9:$C$65,0),3),[19]設定!$I43))</f>
        <v>200686</v>
      </c>
      <c r="H68" s="53">
        <f>IF($D68="","",IF([19]設定!$I43="",INDEX([19]第４表!$F$9:$P$65,MATCH([19]設定!$D43,[19]第４表!$C$9:$C$65,0),4),[19]設定!$I43))</f>
        <v>33906</v>
      </c>
      <c r="I68" s="53">
        <f>IF($D68="","",IF([19]設定!$I43="",INDEX([19]第４表!$F$9:$P$65,MATCH([19]設定!$D43,[19]第４表!$C$9:$C$65,0),5),[19]設定!$I43))</f>
        <v>0</v>
      </c>
      <c r="J68" s="53">
        <f>IF($D68="","",IF([19]設定!$I43="",INDEX([19]第４表!$F$9:$P$65,MATCH([19]設定!$D43,[19]第４表!$C$9:$C$65,0),6),[19]設定!$I43))</f>
        <v>283061</v>
      </c>
      <c r="K68" s="53">
        <f>IF($D68="","",IF([19]設定!$I43="",INDEX([19]第４表!$F$9:$P$65,MATCH([19]設定!$D43,[19]第４表!$C$9:$C$65,0),7),[19]設定!$I43))</f>
        <v>283061</v>
      </c>
      <c r="L68" s="53">
        <f>IF($D68="","",IF([19]設定!$I43="",INDEX([19]第４表!$F$9:$P$65,MATCH([19]設定!$D43,[19]第４表!$C$9:$C$65,0),8),[19]設定!$I43))</f>
        <v>0</v>
      </c>
      <c r="M68" s="53">
        <f>IF($D68="","",IF([19]設定!$I43="",INDEX([19]第４表!$F$9:$P$65,MATCH([19]設定!$D43,[19]第４表!$C$9:$C$65,0),9),[19]設定!$I43))</f>
        <v>113603</v>
      </c>
      <c r="N68" s="53">
        <f>IF($D68="","",IF([19]設定!$I43="",INDEX([19]第４表!$F$9:$P$65,MATCH([19]設定!$D43,[19]第４表!$C$9:$C$65,0),10),[19]設定!$I43))</f>
        <v>113603</v>
      </c>
      <c r="O68" s="53">
        <f>IF($D68="","",IF([19]設定!$I43="",INDEX([19]第４表!$F$9:$P$65,MATCH([19]設定!$D43,[19]第４表!$C$9:$C$65,0),11),[19]設定!$I43))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IF($D69="","",IF([19]設定!$I44="",INDEX([19]第４表!$F$9:$P$65,MATCH([19]設定!$D44,[19]第４表!$C$9:$C$65,0),1),[19]設定!$I44))</f>
        <v>393786</v>
      </c>
      <c r="F69" s="53">
        <f>IF($D69="","",IF([19]設定!$I44="",INDEX([19]第４表!$F$9:$P$65,MATCH([19]設定!$D44,[19]第４表!$C$9:$C$65,0),2),[19]設定!$I44))</f>
        <v>393786</v>
      </c>
      <c r="G69" s="53">
        <f>IF($D69="","",IF([19]設定!$I44="",INDEX([19]第４表!$F$9:$P$65,MATCH([19]設定!$D44,[19]第４表!$C$9:$C$65,0),3),[19]設定!$I44))</f>
        <v>346150</v>
      </c>
      <c r="H69" s="53">
        <f>IF($D69="","",IF([19]設定!$I44="",INDEX([19]第４表!$F$9:$P$65,MATCH([19]設定!$D44,[19]第４表!$C$9:$C$65,0),4),[19]設定!$I44))</f>
        <v>47636</v>
      </c>
      <c r="I69" s="53">
        <f>IF($D69="","",IF([19]設定!$I44="",INDEX([19]第４表!$F$9:$P$65,MATCH([19]設定!$D44,[19]第４表!$C$9:$C$65,0),5),[19]設定!$I44))</f>
        <v>0</v>
      </c>
      <c r="J69" s="53">
        <f>IF($D69="","",IF([19]設定!$I44="",INDEX([19]第４表!$F$9:$P$65,MATCH([19]設定!$D44,[19]第４表!$C$9:$C$65,0),6),[19]設定!$I44))</f>
        <v>405293</v>
      </c>
      <c r="K69" s="53">
        <f>IF($D69="","",IF([19]設定!$I44="",INDEX([19]第４表!$F$9:$P$65,MATCH([19]設定!$D44,[19]第４表!$C$9:$C$65,0),7),[19]設定!$I44))</f>
        <v>405293</v>
      </c>
      <c r="L69" s="53">
        <f>IF($D69="","",IF([19]設定!$I44="",INDEX([19]第４表!$F$9:$P$65,MATCH([19]設定!$D44,[19]第４表!$C$9:$C$65,0),8),[19]設定!$I44))</f>
        <v>0</v>
      </c>
      <c r="M69" s="53">
        <f>IF($D69="","",IF([19]設定!$I44="",INDEX([19]第４表!$F$9:$P$65,MATCH([19]設定!$D44,[19]第４表!$C$9:$C$65,0),9),[19]設定!$I44))</f>
        <v>250198</v>
      </c>
      <c r="N69" s="53">
        <f>IF($D69="","",IF([19]設定!$I44="",INDEX([19]第４表!$F$9:$P$65,MATCH([19]設定!$D44,[19]第４表!$C$9:$C$65,0),10),[19]設定!$I44))</f>
        <v>250198</v>
      </c>
      <c r="O69" s="53">
        <f>IF($D69="","",IF([19]設定!$I44="",INDEX([19]第４表!$F$9:$P$65,MATCH([19]設定!$D44,[19]第４表!$C$9:$C$65,0),11),[19]設定!$I44))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IF($D70="","",IF([19]設定!$I45="",INDEX([19]第４表!$F$9:$P$65,MATCH([19]設定!$D45,[19]第４表!$C$9:$C$65,0),1),[19]設定!$I45))</f>
        <v>236267</v>
      </c>
      <c r="F70" s="53">
        <f>IF($D70="","",IF([19]設定!$I45="",INDEX([19]第４表!$F$9:$P$65,MATCH([19]設定!$D45,[19]第４表!$C$9:$C$65,0),2),[19]設定!$I45))</f>
        <v>236267</v>
      </c>
      <c r="G70" s="53">
        <f>IF($D70="","",IF([19]設定!$I45="",INDEX([19]第４表!$F$9:$P$65,MATCH([19]設定!$D45,[19]第４表!$C$9:$C$65,0),3),[19]設定!$I45))</f>
        <v>212267</v>
      </c>
      <c r="H70" s="53">
        <f>IF($D70="","",IF([19]設定!$I45="",INDEX([19]第４表!$F$9:$P$65,MATCH([19]設定!$D45,[19]第４表!$C$9:$C$65,0),4),[19]設定!$I45))</f>
        <v>24000</v>
      </c>
      <c r="I70" s="53">
        <f>IF($D70="","",IF([19]設定!$I45="",INDEX([19]第４表!$F$9:$P$65,MATCH([19]設定!$D45,[19]第４表!$C$9:$C$65,0),5),[19]設定!$I45))</f>
        <v>0</v>
      </c>
      <c r="J70" s="53">
        <f>IF($D70="","",IF([19]設定!$I45="",INDEX([19]第４表!$F$9:$P$65,MATCH([19]設定!$D45,[19]第４表!$C$9:$C$65,0),6),[19]設定!$I45))</f>
        <v>274057</v>
      </c>
      <c r="K70" s="53">
        <f>IF($D70="","",IF([19]設定!$I45="",INDEX([19]第４表!$F$9:$P$65,MATCH([19]設定!$D45,[19]第４表!$C$9:$C$65,0),7),[19]設定!$I45))</f>
        <v>274057</v>
      </c>
      <c r="L70" s="53">
        <f>IF($D70="","",IF([19]設定!$I45="",INDEX([19]第４表!$F$9:$P$65,MATCH([19]設定!$D45,[19]第４表!$C$9:$C$65,0),8),[19]設定!$I45))</f>
        <v>0</v>
      </c>
      <c r="M70" s="53">
        <f>IF($D70="","",IF([19]設定!$I45="",INDEX([19]第４表!$F$9:$P$65,MATCH([19]設定!$D45,[19]第４表!$C$9:$C$65,0),9),[19]設定!$I45))</f>
        <v>140261</v>
      </c>
      <c r="N70" s="53">
        <f>IF($D70="","",IF([19]設定!$I45="",INDEX([19]第４表!$F$9:$P$65,MATCH([19]設定!$D45,[19]第４表!$C$9:$C$65,0),10),[19]設定!$I45))</f>
        <v>140261</v>
      </c>
      <c r="O70" s="53">
        <f>IF($D70="","",IF([19]設定!$I45="",INDEX([19]第４表!$F$9:$P$65,MATCH([19]設定!$D45,[19]第４表!$C$9:$C$65,0),11),[19]設定!$I45))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IF($D71="","",IF([19]設定!$I46="",INDEX([19]第４表!$F$9:$P$65,MATCH([19]設定!$D46,[19]第４表!$C$9:$C$65,0),1),[19]設定!$I46))</f>
        <v>335220</v>
      </c>
      <c r="F71" s="53">
        <f>IF($D71="","",IF([19]設定!$I46="",INDEX([19]第４表!$F$9:$P$65,MATCH([19]設定!$D46,[19]第４表!$C$9:$C$65,0),2),[19]設定!$I46))</f>
        <v>335220</v>
      </c>
      <c r="G71" s="53">
        <f>IF($D71="","",IF([19]設定!$I46="",INDEX([19]第４表!$F$9:$P$65,MATCH([19]設定!$D46,[19]第４表!$C$9:$C$65,0),3),[19]設定!$I46))</f>
        <v>263654</v>
      </c>
      <c r="H71" s="53">
        <f>IF($D71="","",IF([19]設定!$I46="",INDEX([19]第４表!$F$9:$P$65,MATCH([19]設定!$D46,[19]第４表!$C$9:$C$65,0),4),[19]設定!$I46))</f>
        <v>71566</v>
      </c>
      <c r="I71" s="53">
        <f>IF($D71="","",IF([19]設定!$I46="",INDEX([19]第４表!$F$9:$P$65,MATCH([19]設定!$D46,[19]第４表!$C$9:$C$65,0),5),[19]設定!$I46))</f>
        <v>0</v>
      </c>
      <c r="J71" s="53">
        <f>IF($D71="","",IF([19]設定!$I46="",INDEX([19]第４表!$F$9:$P$65,MATCH([19]設定!$D46,[19]第４表!$C$9:$C$65,0),6),[19]設定!$I46))</f>
        <v>356431</v>
      </c>
      <c r="K71" s="53">
        <f>IF($D71="","",IF([19]設定!$I46="",INDEX([19]第４表!$F$9:$P$65,MATCH([19]設定!$D46,[19]第４表!$C$9:$C$65,0),7),[19]設定!$I46))</f>
        <v>356431</v>
      </c>
      <c r="L71" s="53">
        <f>IF($D71="","",IF([19]設定!$I46="",INDEX([19]第４表!$F$9:$P$65,MATCH([19]設定!$D46,[19]第４表!$C$9:$C$65,0),8),[19]設定!$I46))</f>
        <v>0</v>
      </c>
      <c r="M71" s="53">
        <f>IF($D71="","",IF([19]設定!$I46="",INDEX([19]第４表!$F$9:$P$65,MATCH([19]設定!$D46,[19]第４表!$C$9:$C$65,0),9),[19]設定!$I46))</f>
        <v>198771</v>
      </c>
      <c r="N71" s="53">
        <f>IF($D71="","",IF([19]設定!$I46="",INDEX([19]第４表!$F$9:$P$65,MATCH([19]設定!$D46,[19]第４表!$C$9:$C$65,0),10),[19]設定!$I46))</f>
        <v>198771</v>
      </c>
      <c r="O71" s="53">
        <f>IF($D71="","",IF([19]設定!$I46="",INDEX([19]第４表!$F$9:$P$65,MATCH([19]設定!$D46,[19]第４表!$C$9:$C$65,0),11),[19]設定!$I46))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IF($D72="","",IF([19]設定!$I47="",INDEX([19]第４表!$F$9:$P$65,MATCH([19]設定!$D47,[19]第４表!$C$9:$C$65,0),1),[19]設定!$I47))</f>
        <v>264301</v>
      </c>
      <c r="F72" s="53">
        <f>IF($D72="","",IF([19]設定!$I47="",INDEX([19]第４表!$F$9:$P$65,MATCH([19]設定!$D47,[19]第４表!$C$9:$C$65,0),2),[19]設定!$I47))</f>
        <v>264301</v>
      </c>
      <c r="G72" s="53">
        <f>IF($D72="","",IF([19]設定!$I47="",INDEX([19]第４表!$F$9:$P$65,MATCH([19]設定!$D47,[19]第４表!$C$9:$C$65,0),3),[19]設定!$I47))</f>
        <v>248966</v>
      </c>
      <c r="H72" s="53">
        <f>IF($D72="","",IF([19]設定!$I47="",INDEX([19]第４表!$F$9:$P$65,MATCH([19]設定!$D47,[19]第４表!$C$9:$C$65,0),4),[19]設定!$I47))</f>
        <v>15335</v>
      </c>
      <c r="I72" s="53">
        <f>IF($D72="","",IF([19]設定!$I47="",INDEX([19]第４表!$F$9:$P$65,MATCH([19]設定!$D47,[19]第４表!$C$9:$C$65,0),5),[19]設定!$I47))</f>
        <v>0</v>
      </c>
      <c r="J72" s="53">
        <f>IF($D72="","",IF([19]設定!$I47="",INDEX([19]第４表!$F$9:$P$65,MATCH([19]設定!$D47,[19]第４表!$C$9:$C$65,0),6),[19]設定!$I47))</f>
        <v>286669</v>
      </c>
      <c r="K72" s="53">
        <f>IF($D72="","",IF([19]設定!$I47="",INDEX([19]第４表!$F$9:$P$65,MATCH([19]設定!$D47,[19]第４表!$C$9:$C$65,0),7),[19]設定!$I47))</f>
        <v>286669</v>
      </c>
      <c r="L72" s="53">
        <f>IF($D72="","",IF([19]設定!$I47="",INDEX([19]第４表!$F$9:$P$65,MATCH([19]設定!$D47,[19]第４表!$C$9:$C$65,0),8),[19]設定!$I47))</f>
        <v>0</v>
      </c>
      <c r="M72" s="53">
        <f>IF($D72="","",IF([19]設定!$I47="",INDEX([19]第４表!$F$9:$P$65,MATCH([19]設定!$D47,[19]第４表!$C$9:$C$65,0),9),[19]設定!$I47))</f>
        <v>187361</v>
      </c>
      <c r="N72" s="53">
        <f>IF($D72="","",IF([19]設定!$I47="",INDEX([19]第４表!$F$9:$P$65,MATCH([19]設定!$D47,[19]第４表!$C$9:$C$65,0),10),[19]設定!$I47))</f>
        <v>187361</v>
      </c>
      <c r="O72" s="53">
        <f>IF($D72="","",IF([19]設定!$I47="",INDEX([19]第４表!$F$9:$P$65,MATCH([19]設定!$D47,[19]第４表!$C$9:$C$65,0),11),[19]設定!$I47))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IF($D73="","",IF([19]設定!$I48="",INDEX([19]第４表!$F$9:$P$65,MATCH([19]設定!$D48,[19]第４表!$C$9:$C$65,0),1),[19]設定!$I48))</f>
        <v>237899</v>
      </c>
      <c r="F73" s="58">
        <f>IF($D73="","",IF([19]設定!$I48="",INDEX([19]第４表!$F$9:$P$65,MATCH([19]設定!$D48,[19]第４表!$C$9:$C$65,0),2),[19]設定!$I48))</f>
        <v>237899</v>
      </c>
      <c r="G73" s="58">
        <f>IF($D73="","",IF([19]設定!$I48="",INDEX([19]第４表!$F$9:$P$65,MATCH([19]設定!$D48,[19]第４表!$C$9:$C$65,0),3),[19]設定!$I48))</f>
        <v>221613</v>
      </c>
      <c r="H73" s="53">
        <f>IF($D73="","",IF([19]設定!$I48="",INDEX([19]第４表!$F$9:$P$65,MATCH([19]設定!$D48,[19]第４表!$C$9:$C$65,0),4),[19]設定!$I48))</f>
        <v>16286</v>
      </c>
      <c r="I73" s="53">
        <f>IF($D73="","",IF([19]設定!$I48="",INDEX([19]第４表!$F$9:$P$65,MATCH([19]設定!$D48,[19]第４表!$C$9:$C$65,0),5),[19]設定!$I48))</f>
        <v>0</v>
      </c>
      <c r="J73" s="53">
        <f>IF($D73="","",IF([19]設定!$I48="",INDEX([19]第４表!$F$9:$P$65,MATCH([19]設定!$D48,[19]第４表!$C$9:$C$65,0),6),[19]設定!$I48))</f>
        <v>253760</v>
      </c>
      <c r="K73" s="53">
        <f>IF($D73="","",IF([19]設定!$I48="",INDEX([19]第４表!$F$9:$P$65,MATCH([19]設定!$D48,[19]第４表!$C$9:$C$65,0),7),[19]設定!$I48))</f>
        <v>253760</v>
      </c>
      <c r="L73" s="53">
        <f>IF($D73="","",IF([19]設定!$I48="",INDEX([19]第４表!$F$9:$P$65,MATCH([19]設定!$D48,[19]第４表!$C$9:$C$65,0),8),[19]設定!$I48))</f>
        <v>0</v>
      </c>
      <c r="M73" s="53">
        <f>IF($D73="","",IF([19]設定!$I48="",INDEX([19]第４表!$F$9:$P$65,MATCH([19]設定!$D48,[19]第４表!$C$9:$C$65,0),9),[19]設定!$I48))</f>
        <v>186771</v>
      </c>
      <c r="N73" s="53">
        <f>IF($D73="","",IF([19]設定!$I48="",INDEX([19]第４表!$F$9:$P$65,MATCH([19]設定!$D48,[19]第４表!$C$9:$C$65,0),10),[19]設定!$I48))</f>
        <v>186771</v>
      </c>
      <c r="O73" s="53">
        <f>IF($D73="","",IF([19]設定!$I48="",INDEX([19]第４表!$F$9:$P$65,MATCH([19]設定!$D48,[19]第４表!$C$9:$C$65,0),11),[19]設定!$I48))</f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IF($D74="","",IF([19]設定!$I49="",INDEX([19]第４表!$F$9:$P$65,MATCH([19]設定!$D49,[19]第４表!$C$9:$C$65,0),1),[19]設定!$I49))</f>
        <v>241673</v>
      </c>
      <c r="F74" s="58">
        <f>IF($D74="","",IF([19]設定!$I49="",INDEX([19]第４表!$F$9:$P$65,MATCH([19]設定!$D49,[19]第４表!$C$9:$C$65,0),2),[19]設定!$I49))</f>
        <v>241673</v>
      </c>
      <c r="G74" s="58">
        <f>IF($D74="","",IF([19]設定!$I49="",INDEX([19]第４表!$F$9:$P$65,MATCH([19]設定!$D49,[19]第４表!$C$9:$C$65,0),3),[19]設定!$I49))</f>
        <v>220945</v>
      </c>
      <c r="H74" s="53">
        <f>IF($D74="","",IF([19]設定!$I49="",INDEX([19]第４表!$F$9:$P$65,MATCH([19]設定!$D49,[19]第４表!$C$9:$C$65,0),4),[19]設定!$I49))</f>
        <v>20728</v>
      </c>
      <c r="I74" s="53">
        <f>IF($D74="","",IF([19]設定!$I49="",INDEX([19]第４表!$F$9:$P$65,MATCH([19]設定!$D49,[19]第４表!$C$9:$C$65,0),5),[19]設定!$I49))</f>
        <v>0</v>
      </c>
      <c r="J74" s="53">
        <f>IF($D74="","",IF([19]設定!$I49="",INDEX([19]第４表!$F$9:$P$65,MATCH([19]設定!$D49,[19]第４表!$C$9:$C$65,0),6),[19]設定!$I49))</f>
        <v>305936</v>
      </c>
      <c r="K74" s="53">
        <f>IF($D74="","",IF([19]設定!$I49="",INDEX([19]第４表!$F$9:$P$65,MATCH([19]設定!$D49,[19]第４表!$C$9:$C$65,0),7),[19]設定!$I49))</f>
        <v>305936</v>
      </c>
      <c r="L74" s="53">
        <f>IF($D74="","",IF([19]設定!$I49="",INDEX([19]第４表!$F$9:$P$65,MATCH([19]設定!$D49,[19]第４表!$C$9:$C$65,0),8),[19]設定!$I49))</f>
        <v>0</v>
      </c>
      <c r="M74" s="53">
        <f>IF($D74="","",IF([19]設定!$I49="",INDEX([19]第４表!$F$9:$P$65,MATCH([19]設定!$D49,[19]第４表!$C$9:$C$65,0),9),[19]設定!$I49))</f>
        <v>180435</v>
      </c>
      <c r="N74" s="53">
        <f>IF($D74="","",IF([19]設定!$I49="",INDEX([19]第４表!$F$9:$P$65,MATCH([19]設定!$D49,[19]第４表!$C$9:$C$65,0),10),[19]設定!$I49))</f>
        <v>180435</v>
      </c>
      <c r="O74" s="53">
        <f>IF($D74="","",IF([19]設定!$I49="",INDEX([19]第４表!$F$9:$P$65,MATCH([19]設定!$D49,[19]第４表!$C$9:$C$65,0),11),[19]設定!$I49))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IF($D75="","",IF([19]設定!$I50="",INDEX([19]第４表!$F$9:$P$65,MATCH([19]設定!$D50,[19]第４表!$C$9:$C$65,0),1),[19]設定!$I50))</f>
        <v>227012</v>
      </c>
      <c r="F75" s="58">
        <f>IF($D75="","",IF([19]設定!$I50="",INDEX([19]第４表!$F$9:$P$65,MATCH([19]設定!$D50,[19]第４表!$C$9:$C$65,0),2),[19]設定!$I50))</f>
        <v>226914</v>
      </c>
      <c r="G75" s="58">
        <f>IF($D75="","",IF([19]設定!$I50="",INDEX([19]第４表!$F$9:$P$65,MATCH([19]設定!$D50,[19]第４表!$C$9:$C$65,0),3),[19]設定!$I50))</f>
        <v>201158</v>
      </c>
      <c r="H75" s="53">
        <f>IF($D75="","",IF([19]設定!$I50="",INDEX([19]第４表!$F$9:$P$65,MATCH([19]設定!$D50,[19]第４表!$C$9:$C$65,0),4),[19]設定!$I50))</f>
        <v>25756</v>
      </c>
      <c r="I75" s="53">
        <f>IF($D75="","",IF([19]設定!$I50="",INDEX([19]第４表!$F$9:$P$65,MATCH([19]設定!$D50,[19]第４表!$C$9:$C$65,0),5),[19]設定!$I50))</f>
        <v>98</v>
      </c>
      <c r="J75" s="53">
        <f>IF($D75="","",IF([19]設定!$I50="",INDEX([19]第４表!$F$9:$P$65,MATCH([19]設定!$D50,[19]第４表!$C$9:$C$65,0),6),[19]設定!$I50))</f>
        <v>250199</v>
      </c>
      <c r="K75" s="53">
        <f>IF($D75="","",IF([19]設定!$I50="",INDEX([19]第４表!$F$9:$P$65,MATCH([19]設定!$D50,[19]第４表!$C$9:$C$65,0),7),[19]設定!$I50))</f>
        <v>250090</v>
      </c>
      <c r="L75" s="53">
        <f>IF($D75="","",IF([19]設定!$I50="",INDEX([19]第４表!$F$9:$P$65,MATCH([19]設定!$D50,[19]第４表!$C$9:$C$65,0),8),[19]設定!$I50))</f>
        <v>109</v>
      </c>
      <c r="M75" s="53">
        <f>IF($D75="","",IF([19]設定!$I50="",INDEX([19]第４表!$F$9:$P$65,MATCH([19]設定!$D50,[19]第４表!$C$9:$C$65,0),9),[19]設定!$I50))</f>
        <v>182732</v>
      </c>
      <c r="N75" s="53">
        <f>IF($D75="","",IF([19]設定!$I50="",INDEX([19]第４表!$F$9:$P$65,MATCH([19]設定!$D50,[19]第４表!$C$9:$C$65,0),10),[19]設定!$I50))</f>
        <v>182655</v>
      </c>
      <c r="O75" s="53">
        <f>IF($D75="","",IF([19]設定!$I50="",INDEX([19]第４表!$F$9:$P$65,MATCH([19]設定!$D50,[19]第４表!$C$9:$C$65,0),11),[19]設定!$I50))</f>
        <v>77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IF($D76="","",IF([19]設定!$I51="",INDEX([19]第４表!$F$9:$P$65,MATCH([19]設定!$D51,[19]第４表!$C$9:$C$65,0),1),[19]設定!$I51))</f>
        <v>256571</v>
      </c>
      <c r="F76" s="58">
        <f>IF($D76="","",IF([19]設定!$I51="",INDEX([19]第４表!$F$9:$P$65,MATCH([19]設定!$D51,[19]第４表!$C$9:$C$65,0),2),[19]設定!$I51))</f>
        <v>256571</v>
      </c>
      <c r="G76" s="58">
        <f>IF($D76="","",IF([19]設定!$I51="",INDEX([19]第４表!$F$9:$P$65,MATCH([19]設定!$D51,[19]第４表!$C$9:$C$65,0),3),[19]設定!$I51))</f>
        <v>246974</v>
      </c>
      <c r="H76" s="53">
        <f>IF($D76="","",IF([19]設定!$I51="",INDEX([19]第４表!$F$9:$P$65,MATCH([19]設定!$D51,[19]第４表!$C$9:$C$65,0),4),[19]設定!$I51))</f>
        <v>9597</v>
      </c>
      <c r="I76" s="53">
        <f>IF($D76="","",IF([19]設定!$I51="",INDEX([19]第４表!$F$9:$P$65,MATCH([19]設定!$D51,[19]第４表!$C$9:$C$65,0),5),[19]設定!$I51))</f>
        <v>0</v>
      </c>
      <c r="J76" s="53">
        <f>IF($D76="","",IF([19]設定!$I51="",INDEX([19]第４表!$F$9:$P$65,MATCH([19]設定!$D51,[19]第４表!$C$9:$C$65,0),6),[19]設定!$I51))</f>
        <v>299631</v>
      </c>
      <c r="K76" s="53">
        <f>IF($D76="","",IF([19]設定!$I51="",INDEX([19]第４表!$F$9:$P$65,MATCH([19]設定!$D51,[19]第４表!$C$9:$C$65,0),7),[19]設定!$I51))</f>
        <v>299631</v>
      </c>
      <c r="L76" s="53">
        <f>IF($D76="","",IF([19]設定!$I51="",INDEX([19]第４表!$F$9:$P$65,MATCH([19]設定!$D51,[19]第４表!$C$9:$C$65,0),8),[19]設定!$I51))</f>
        <v>0</v>
      </c>
      <c r="M76" s="53">
        <f>IF($D76="","",IF([19]設定!$I51="",INDEX([19]第４表!$F$9:$P$65,MATCH([19]設定!$D51,[19]第４表!$C$9:$C$65,0),9),[19]設定!$I51))</f>
        <v>169290</v>
      </c>
      <c r="N76" s="53">
        <f>IF($D76="","",IF([19]設定!$I51="",INDEX([19]第４表!$F$9:$P$65,MATCH([19]設定!$D51,[19]第４表!$C$9:$C$65,0),10),[19]設定!$I51))</f>
        <v>169290</v>
      </c>
      <c r="O76" s="53">
        <f>IF($D76="","",IF([19]設定!$I51="",INDEX([19]第４表!$F$9:$P$65,MATCH([19]設定!$D51,[19]第４表!$C$9:$C$65,0),11),[19]設定!$I51))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IF($D77="","",IF([19]設定!$I52="",INDEX([19]第４表!$F$9:$P$65,MATCH([19]設定!$D52,[19]第４表!$C$9:$C$65,0),1),[19]設定!$I52))</f>
        <v>333098</v>
      </c>
      <c r="F77" s="58">
        <f>IF($D77="","",IF([19]設定!$I52="",INDEX([19]第４表!$F$9:$P$65,MATCH([19]設定!$D52,[19]第４表!$C$9:$C$65,0),2),[19]設定!$I52))</f>
        <v>332856</v>
      </c>
      <c r="G77" s="58">
        <f>IF($D77="","",IF([19]設定!$I52="",INDEX([19]第４表!$F$9:$P$65,MATCH([19]設定!$D52,[19]第４表!$C$9:$C$65,0),3),[19]設定!$I52))</f>
        <v>281244</v>
      </c>
      <c r="H77" s="53">
        <f>IF($D77="","",IF([19]設定!$I52="",INDEX([19]第４表!$F$9:$P$65,MATCH([19]設定!$D52,[19]第４表!$C$9:$C$65,0),4),[19]設定!$I52))</f>
        <v>51612</v>
      </c>
      <c r="I77" s="53">
        <f>IF($D77="","",IF([19]設定!$I52="",INDEX([19]第４表!$F$9:$P$65,MATCH([19]設定!$D52,[19]第４表!$C$9:$C$65,0),5),[19]設定!$I52))</f>
        <v>242</v>
      </c>
      <c r="J77" s="53">
        <f>IF($D77="","",IF([19]設定!$I52="",INDEX([19]第４表!$F$9:$P$65,MATCH([19]設定!$D52,[19]第４表!$C$9:$C$65,0),6),[19]設定!$I52))</f>
        <v>345100</v>
      </c>
      <c r="K77" s="53">
        <f>IF($D77="","",IF([19]設定!$I52="",INDEX([19]第４表!$F$9:$P$65,MATCH([19]設定!$D52,[19]第４表!$C$9:$C$65,0),7),[19]設定!$I52))</f>
        <v>344937</v>
      </c>
      <c r="L77" s="53">
        <f>IF($D77="","",IF([19]設定!$I52="",INDEX([19]第４表!$F$9:$P$65,MATCH([19]設定!$D52,[19]第４表!$C$9:$C$65,0),8),[19]設定!$I52))</f>
        <v>163</v>
      </c>
      <c r="M77" s="53">
        <f>IF($D77="","",IF([19]設定!$I52="",INDEX([19]第４表!$F$9:$P$65,MATCH([19]設定!$D52,[19]第４表!$C$9:$C$65,0),9),[19]設定!$I52))</f>
        <v>281726</v>
      </c>
      <c r="N77" s="53">
        <f>IF($D77="","",IF([19]設定!$I52="",INDEX([19]第４表!$F$9:$P$65,MATCH([19]設定!$D52,[19]第４表!$C$9:$C$65,0),10),[19]設定!$I52))</f>
        <v>281146</v>
      </c>
      <c r="O77" s="53">
        <f>IF($D77="","",IF([19]設定!$I52="",INDEX([19]第４表!$F$9:$P$65,MATCH([19]設定!$D52,[19]第４表!$C$9:$C$65,0),11),[19]設定!$I52))</f>
        <v>580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IF($D78="","",IF([19]設定!$I53="",INDEX([19]第４表!$F$9:$P$65,MATCH([19]設定!$D53,[19]第４表!$C$9:$C$65,0),1),[19]設定!$I53))</f>
        <v>226646</v>
      </c>
      <c r="F78" s="62">
        <f>IF($D78="","",IF([19]設定!$I53="",INDEX([19]第４表!$F$9:$P$65,MATCH([19]設定!$D53,[19]第４表!$C$9:$C$65,0),2),[19]設定!$I53))</f>
        <v>226646</v>
      </c>
      <c r="G78" s="62">
        <f>IF($D78="","",IF([19]設定!$I53="",INDEX([19]第４表!$F$9:$P$65,MATCH([19]設定!$D53,[19]第４表!$C$9:$C$65,0),3),[19]設定!$I53))</f>
        <v>206050</v>
      </c>
      <c r="H78" s="63">
        <f>IF($D78="","",IF([19]設定!$I53="",INDEX([19]第４表!$F$9:$P$65,MATCH([19]設定!$D53,[19]第４表!$C$9:$C$65,0),4),[19]設定!$I53))</f>
        <v>20596</v>
      </c>
      <c r="I78" s="63">
        <f>IF($D78="","",IF([19]設定!$I53="",INDEX([19]第４表!$F$9:$P$65,MATCH([19]設定!$D53,[19]第４表!$C$9:$C$65,0),5),[19]設定!$I53))</f>
        <v>0</v>
      </c>
      <c r="J78" s="63">
        <f>IF($D78="","",IF([19]設定!$I53="",INDEX([19]第４表!$F$9:$P$65,MATCH([19]設定!$D53,[19]第４表!$C$9:$C$65,0),6),[19]設定!$I53))</f>
        <v>253407</v>
      </c>
      <c r="K78" s="63">
        <f>IF($D78="","",IF([19]設定!$I53="",INDEX([19]第４表!$F$9:$P$65,MATCH([19]設定!$D53,[19]第４表!$C$9:$C$65,0),7),[19]設定!$I53))</f>
        <v>253407</v>
      </c>
      <c r="L78" s="63">
        <f>IF($D78="","",IF([19]設定!$I53="",INDEX([19]第４表!$F$9:$P$65,MATCH([19]設定!$D53,[19]第４表!$C$9:$C$65,0),8),[19]設定!$I53))</f>
        <v>0</v>
      </c>
      <c r="M78" s="63">
        <f>IF($D78="","",IF([19]設定!$I53="",INDEX([19]第４表!$F$9:$P$65,MATCH([19]設定!$D53,[19]第４表!$C$9:$C$65,0),9),[19]設定!$I53))</f>
        <v>185709</v>
      </c>
      <c r="N78" s="63">
        <f>IF($D78="","",IF([19]設定!$I53="",INDEX([19]第４表!$F$9:$P$65,MATCH([19]設定!$D53,[19]第４表!$C$9:$C$65,0),10),[19]設定!$I53))</f>
        <v>185709</v>
      </c>
      <c r="O78" s="63">
        <f>IF($D78="","",IF([19]設定!$I53="",INDEX([19]第４表!$F$9:$P$65,MATCH([19]設定!$D53,[19]第４表!$C$9:$C$65,0),11),[19]設定!$I53))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IF($D79="","",IF([19]設定!$I54="",INDEX([19]第４表!$F$9:$P$65,MATCH([19]設定!$D54,[19]第４表!$C$9:$C$65,0),1),[19]設定!$I54))</f>
        <v>178483</v>
      </c>
      <c r="F79" s="67">
        <f>IF($D79="","",IF([19]設定!$I54="",INDEX([19]第４表!$F$9:$P$65,MATCH([19]設定!$D54,[19]第４表!$C$9:$C$65,0),2),[19]設定!$I54))</f>
        <v>178145</v>
      </c>
      <c r="G79" s="67">
        <f>IF($D79="","",IF([19]設定!$I54="",INDEX([19]第４表!$F$9:$P$65,MATCH([19]設定!$D54,[19]第４表!$C$9:$C$65,0),3),[19]設定!$I54))</f>
        <v>163675</v>
      </c>
      <c r="H79" s="68">
        <f>IF($D79="","",IF([19]設定!$I54="",INDEX([19]第４表!$F$9:$P$65,MATCH([19]設定!$D54,[19]第４表!$C$9:$C$65,0),4),[19]設定!$I54))</f>
        <v>14470</v>
      </c>
      <c r="I79" s="68">
        <f>IF($D79="","",IF([19]設定!$I54="",INDEX([19]第４表!$F$9:$P$65,MATCH([19]設定!$D54,[19]第４表!$C$9:$C$65,0),5),[19]設定!$I54))</f>
        <v>338</v>
      </c>
      <c r="J79" s="68">
        <f>IF($D79="","",IF([19]設定!$I54="",INDEX([19]第４表!$F$9:$P$65,MATCH([19]設定!$D54,[19]第４表!$C$9:$C$65,0),6),[19]設定!$I54))</f>
        <v>206268</v>
      </c>
      <c r="K79" s="68">
        <f>IF($D79="","",IF([19]設定!$I54="",INDEX([19]第４表!$F$9:$P$65,MATCH([19]設定!$D54,[19]第４表!$C$9:$C$65,0),7),[19]設定!$I54))</f>
        <v>205968</v>
      </c>
      <c r="L79" s="68">
        <f>IF($D79="","",IF([19]設定!$I54="",INDEX([19]第４表!$F$9:$P$65,MATCH([19]設定!$D54,[19]第４表!$C$9:$C$65,0),8),[19]設定!$I54))</f>
        <v>300</v>
      </c>
      <c r="M79" s="68">
        <f>IF($D79="","",IF([19]設定!$I54="",INDEX([19]第４表!$F$9:$P$65,MATCH([19]設定!$D54,[19]第４表!$C$9:$C$65,0),9),[19]設定!$I54))</f>
        <v>158515</v>
      </c>
      <c r="N79" s="68">
        <f>IF($D79="","",IF([19]設定!$I54="",INDEX([19]第４表!$F$9:$P$65,MATCH([19]設定!$D54,[19]第４表!$C$9:$C$65,0),10),[19]設定!$I54))</f>
        <v>158149</v>
      </c>
      <c r="O79" s="68">
        <f>IF($D79="","",IF([19]設定!$I54="",INDEX([19]第４表!$F$9:$P$65,MATCH([19]設定!$D54,[19]第４表!$C$9:$C$65,0),11),[19]設定!$I54))</f>
        <v>366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scale="50" orientation="portrait" blackAndWhite="1" cellComments="atEnd" r:id="rId1"/>
  <headerFooter scaleWithDoc="0" alignWithMargins="0">
    <oddFooter>&amp;C- 14 -</oddFooter>
  </headerFooter>
  <rowBreaks count="1" manualBreakCount="1">
    <brk id="79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39EF-7594-4AEF-9DBC-E44B9255C8DF}">
  <sheetPr>
    <pageSetUpPr fitToPage="1"/>
  </sheetPr>
  <dimension ref="B1:Q79"/>
  <sheetViews>
    <sheetView showGridLines="0" view="pageBreakPreview" topLeftCell="A60" zoomScale="80" zoomScaleNormal="80" zoomScaleSheetLayoutView="80" workbookViewId="0">
      <selection activeCell="Q79" sqref="Q79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78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79" t="str">
        <f>"        超過労働給与及び特別に支払われた給与（"&amp;[21]設定!D8&amp;DBCS([21]設定!E8)&amp;"年"&amp;DBCS([21]設定!F8)&amp;"月）"</f>
        <v xml:space="preserve">        超過労働給与及び特別に支払われた給与（令和５年１１月）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+[22]第５表!B9</f>
        <v>TL</v>
      </c>
      <c r="C9" s="32"/>
      <c r="D9" s="33" t="str">
        <f>+[22]第５表!D9</f>
        <v>調査産業計</v>
      </c>
      <c r="E9" s="34">
        <f>IF($D9="","",IF([21]設定!$H23="",INDEX([21]第４表!$F$77:$P$133,MATCH([21]設定!$D23,[21]第４表!$C$77:$C$133,0),1),[21]設定!$H23))</f>
        <v>237613</v>
      </c>
      <c r="F9" s="34">
        <f>IF($D9="","",IF([21]設定!$H23="",INDEX([21]第４表!$F$77:$P$133,MATCH([21]設定!$D23,[21]第４表!$C$77:$C$133,0),2),[21]設定!$H23))</f>
        <v>225627</v>
      </c>
      <c r="G9" s="35">
        <f>IF($D9="","",IF([21]設定!$H23="",INDEX([21]第４表!$F$77:$P$133,MATCH([21]設定!$D23,[21]第４表!$C$77:$C$133,0),3),[21]設定!$H23))</f>
        <v>212726</v>
      </c>
      <c r="H9" s="36">
        <f>IF($D9="","",IF([21]設定!$H23="",INDEX([21]第４表!$F$77:$P$133,MATCH([21]設定!$D23,[21]第４表!$C$77:$C$133,0),4),[21]設定!$H23))</f>
        <v>12901</v>
      </c>
      <c r="I9" s="37">
        <f>IF($D9="","",IF([21]設定!$H23="",INDEX([21]第４表!$F$77:$P$133,MATCH([21]設定!$D23,[21]第４表!$C$77:$C$133,0),5),[21]設定!$H23))</f>
        <v>11986</v>
      </c>
      <c r="J9" s="38">
        <f>IF($D9="","",IF([21]設定!$H23="",INDEX([21]第４表!$F$77:$P$133,MATCH([21]設定!$D23,[21]第４表!$C$77:$C$133,0),6),[21]設定!$H23))</f>
        <v>290756</v>
      </c>
      <c r="K9" s="35">
        <f>IF($D9="","",IF([21]設定!$H23="",INDEX([21]第４表!$F$77:$P$133,MATCH([21]設定!$D23,[21]第４表!$C$77:$C$133,0),7),[21]設定!$H23))</f>
        <v>274521</v>
      </c>
      <c r="L9" s="36">
        <f>IF($D9="","",IF([21]設定!$H23="",INDEX([21]第４表!$F$77:$P$133,MATCH([21]設定!$D23,[21]第４表!$C$77:$C$133,0),8),[21]設定!$H23))</f>
        <v>16235</v>
      </c>
      <c r="M9" s="39">
        <f>IF($D9="","",IF([21]設定!$H23="",INDEX([21]第４表!$F$77:$P$133,MATCH([21]設定!$D23,[21]第４表!$C$77:$C$133,0),9),[21]設定!$H23))</f>
        <v>186053</v>
      </c>
      <c r="N9" s="39">
        <f>IF($D9="","",IF([21]設定!$H23="",INDEX([21]第４表!$F$77:$P$133,MATCH([21]設定!$D23,[21]第４表!$C$77:$C$133,0),10),[21]設定!$H23))</f>
        <v>178189</v>
      </c>
      <c r="O9" s="37">
        <f>IF($D9="","",IF([21]設定!$H23="",INDEX([21]第４表!$F$77:$P$133,MATCH([21]設定!$D23,[21]第４表!$C$77:$C$133,0),11),[21]設定!$H23))</f>
        <v>7864</v>
      </c>
      <c r="P9" s="4"/>
      <c r="Q9" s="40"/>
    </row>
    <row r="10" spans="2:17" s="2" customFormat="1" ht="18" customHeight="1" x14ac:dyDescent="0.2">
      <c r="B10" s="41" t="str">
        <f>+[22]第５表!B10</f>
        <v>D</v>
      </c>
      <c r="C10" s="42"/>
      <c r="D10" s="43" t="str">
        <f>+[22]第５表!D10</f>
        <v>建設業</v>
      </c>
      <c r="E10" s="34">
        <f>IF($D10="","",IF([21]設定!$H24="",INDEX([21]第４表!$F$77:$P$133,MATCH([21]設定!$D24,[21]第４表!$C$77:$C$133,0),1),[21]設定!$H24))</f>
        <v>308663</v>
      </c>
      <c r="F10" s="34">
        <f>IF($D10="","",IF([21]設定!$H24="",INDEX([21]第４表!$F$77:$P$133,MATCH([21]設定!$D24,[21]第４表!$C$77:$C$133,0),2),[21]設定!$H24))</f>
        <v>285768</v>
      </c>
      <c r="G10" s="35">
        <f>IF($D10="","",IF([21]設定!$H24="",INDEX([21]第４表!$F$77:$P$133,MATCH([21]設定!$D24,[21]第４表!$C$77:$C$133,0),3),[21]設定!$H24))</f>
        <v>276696</v>
      </c>
      <c r="H10" s="44">
        <f>IF($D10="","",IF([21]設定!$H24="",INDEX([21]第４表!$F$77:$P$133,MATCH([21]設定!$D24,[21]第４表!$C$77:$C$133,0),4),[21]設定!$H24))</f>
        <v>9072</v>
      </c>
      <c r="I10" s="45">
        <f>IF($D10="","",IF([21]設定!$H24="",INDEX([21]第４表!$F$77:$P$133,MATCH([21]設定!$D24,[21]第４表!$C$77:$C$133,0),5),[21]設定!$H24))</f>
        <v>22895</v>
      </c>
      <c r="J10" s="38">
        <f>IF($D10="","",IF([21]設定!$H24="",INDEX([21]第４表!$F$77:$P$133,MATCH([21]設定!$D24,[21]第４表!$C$77:$C$133,0),6),[21]設定!$H24))</f>
        <v>326256</v>
      </c>
      <c r="K10" s="35">
        <f>IF($D10="","",IF([21]設定!$H24="",INDEX([21]第４表!$F$77:$P$133,MATCH([21]設定!$D24,[21]第４表!$C$77:$C$133,0),7),[21]設定!$H24))</f>
        <v>299323</v>
      </c>
      <c r="L10" s="44">
        <f>IF($D10="","",IF([21]設定!$H24="",INDEX([21]第４表!$F$77:$P$133,MATCH([21]設定!$D24,[21]第４表!$C$77:$C$133,0),8),[21]設定!$H24))</f>
        <v>26933</v>
      </c>
      <c r="M10" s="34">
        <f>IF($D10="","",IF([21]設定!$H24="",INDEX([21]第４表!$F$77:$P$133,MATCH([21]設定!$D24,[21]第４表!$C$77:$C$133,0),9),[21]設定!$H24))</f>
        <v>208911</v>
      </c>
      <c r="N10" s="34">
        <f>IF($D10="","",IF([21]設定!$H24="",INDEX([21]第４表!$F$77:$P$133,MATCH([21]設定!$D24,[21]第４表!$C$77:$C$133,0),10),[21]設定!$H24))</f>
        <v>208911</v>
      </c>
      <c r="O10" s="45">
        <f>IF($D10="","",IF([21]設定!$H24="",INDEX([21]第４表!$F$77:$P$133,MATCH([21]設定!$D24,[21]第４表!$C$77:$C$133,0),11),[21]設定!$H24))</f>
        <v>0</v>
      </c>
      <c r="P10" s="4"/>
      <c r="Q10" s="40"/>
    </row>
    <row r="11" spans="2:17" s="2" customFormat="1" ht="18" customHeight="1" x14ac:dyDescent="0.2">
      <c r="B11" s="41" t="str">
        <f>+[22]第５表!B11</f>
        <v>E</v>
      </c>
      <c r="C11" s="42"/>
      <c r="D11" s="43" t="str">
        <f>+[22]第５表!D11</f>
        <v>製造業</v>
      </c>
      <c r="E11" s="34">
        <f>IF($D11="","",IF([21]設定!$H25="",INDEX([21]第４表!$F$77:$P$133,MATCH([21]設定!$D25,[21]第４表!$C$77:$C$133,0),1),[21]設定!$H25))</f>
        <v>249831</v>
      </c>
      <c r="F11" s="34">
        <f>IF($D11="","",IF([21]設定!$H25="",INDEX([21]第４表!$F$77:$P$133,MATCH([21]設定!$D25,[21]第４表!$C$77:$C$133,0),2),[21]設定!$H25))</f>
        <v>241428</v>
      </c>
      <c r="G11" s="35">
        <f>IF($D11="","",IF([21]設定!$H25="",INDEX([21]第４表!$F$77:$P$133,MATCH([21]設定!$D25,[21]第４表!$C$77:$C$133,0),3),[21]設定!$H25))</f>
        <v>217367</v>
      </c>
      <c r="H11" s="44">
        <f>IF($D11="","",IF([21]設定!$H25="",INDEX([21]第４表!$F$77:$P$133,MATCH([21]設定!$D25,[21]第４表!$C$77:$C$133,0),4),[21]設定!$H25))</f>
        <v>24061</v>
      </c>
      <c r="I11" s="45">
        <f>IF($D11="","",IF([21]設定!$H25="",INDEX([21]第４表!$F$77:$P$133,MATCH([21]設定!$D25,[21]第４表!$C$77:$C$133,0),5),[21]設定!$H25))</f>
        <v>8403</v>
      </c>
      <c r="J11" s="38">
        <f>IF($D11="","",IF([21]設定!$H25="",INDEX([21]第４表!$F$77:$P$133,MATCH([21]設定!$D25,[21]第４表!$C$77:$C$133,0),6),[21]設定!$H25))</f>
        <v>307417</v>
      </c>
      <c r="K11" s="35">
        <f>IF($D11="","",IF([21]設定!$H25="",INDEX([21]第４表!$F$77:$P$133,MATCH([21]設定!$D25,[21]第４表!$C$77:$C$133,0),7),[21]設定!$H25))</f>
        <v>295912</v>
      </c>
      <c r="L11" s="44">
        <f>IF($D11="","",IF([21]設定!$H25="",INDEX([21]第４表!$F$77:$P$133,MATCH([21]設定!$D25,[21]第４表!$C$77:$C$133,0),8),[21]設定!$H25))</f>
        <v>11505</v>
      </c>
      <c r="M11" s="34">
        <f>IF($D11="","",IF([21]設定!$H25="",INDEX([21]第４表!$F$77:$P$133,MATCH([21]設定!$D25,[21]第４表!$C$77:$C$133,0),9),[21]設定!$H25))</f>
        <v>170065</v>
      </c>
      <c r="N11" s="34">
        <f>IF($D11="","",IF([21]設定!$H25="",INDEX([21]第４表!$F$77:$P$133,MATCH([21]設定!$D25,[21]第４表!$C$77:$C$133,0),10),[21]設定!$H25))</f>
        <v>165959</v>
      </c>
      <c r="O11" s="45">
        <f>IF($D11="","",IF([21]設定!$H25="",INDEX([21]第４表!$F$77:$P$133,MATCH([21]設定!$D25,[21]第４表!$C$77:$C$133,0),11),[21]設定!$H25))</f>
        <v>4106</v>
      </c>
      <c r="P11" s="4"/>
      <c r="Q11" s="40"/>
    </row>
    <row r="12" spans="2:17" s="2" customFormat="1" ht="18" customHeight="1" x14ac:dyDescent="0.2">
      <c r="B12" s="41" t="str">
        <f>+[22]第５表!B12</f>
        <v>F</v>
      </c>
      <c r="C12" s="42"/>
      <c r="D12" s="46" t="str">
        <f>+[22]第５表!D12</f>
        <v>電気・ガス・熱供給・水道業</v>
      </c>
      <c r="E12" s="34">
        <f>IF($D12="","",IF([21]設定!$H26="",INDEX([21]第４表!$F$77:$P$133,MATCH([21]設定!$D26,[21]第４表!$C$77:$C$133,0),1),[21]設定!$H26))</f>
        <v>414910</v>
      </c>
      <c r="F12" s="34">
        <f>IF($D12="","",IF([21]設定!$H26="",INDEX([21]第４表!$F$77:$P$133,MATCH([21]設定!$D26,[21]第４表!$C$77:$C$133,0),2),[21]設定!$H26))</f>
        <v>414829</v>
      </c>
      <c r="G12" s="35">
        <f>IF($D12="","",IF([21]設定!$H26="",INDEX([21]第４表!$F$77:$P$133,MATCH([21]設定!$D26,[21]第４表!$C$77:$C$133,0),3),[21]設定!$H26))</f>
        <v>355625</v>
      </c>
      <c r="H12" s="47">
        <f>IF($D12="","",IF([21]設定!$H26="",INDEX([21]第４表!$F$77:$P$133,MATCH([21]設定!$D26,[21]第４表!$C$77:$C$133,0),4),[21]設定!$H26))</f>
        <v>59204</v>
      </c>
      <c r="I12" s="45">
        <f>IF($D12="","",IF([21]設定!$H26="",INDEX([21]第４表!$F$77:$P$133,MATCH([21]設定!$D26,[21]第４表!$C$77:$C$133,0),5),[21]設定!$H26))</f>
        <v>81</v>
      </c>
      <c r="J12" s="38">
        <f>IF($D12="","",IF([21]設定!$H26="",INDEX([21]第４表!$F$77:$P$133,MATCH([21]設定!$D26,[21]第４表!$C$77:$C$133,0),6),[21]設定!$H26))</f>
        <v>441997</v>
      </c>
      <c r="K12" s="35">
        <f>IF($D12="","",IF([21]設定!$H26="",INDEX([21]第４表!$F$77:$P$133,MATCH([21]設定!$D26,[21]第４表!$C$77:$C$133,0),7),[21]設定!$H26))</f>
        <v>441904</v>
      </c>
      <c r="L12" s="44">
        <f>IF($D12="","",IF([21]設定!$H26="",INDEX([21]第４表!$F$77:$P$133,MATCH([21]設定!$D26,[21]第４表!$C$77:$C$133,0),8),[21]設定!$H26))</f>
        <v>93</v>
      </c>
      <c r="M12" s="34">
        <f>IF($D12="","",IF([21]設定!$H26="",INDEX([21]第４表!$F$77:$P$133,MATCH([21]設定!$D26,[21]第４表!$C$77:$C$133,0),9),[21]設定!$H26))</f>
        <v>239554</v>
      </c>
      <c r="N12" s="34">
        <f>IF($D12="","",IF([21]設定!$H26="",INDEX([21]第４表!$F$77:$P$133,MATCH([21]設定!$D26,[21]第４表!$C$77:$C$133,0),10),[21]設定!$H26))</f>
        <v>239554</v>
      </c>
      <c r="O12" s="45">
        <f>IF($D12="","",IF([21]設定!$H26="",INDEX([21]第４表!$F$77:$P$133,MATCH([21]設定!$D26,[21]第４表!$C$77:$C$133,0),11),[21]設定!$H26))</f>
        <v>0</v>
      </c>
      <c r="P12" s="4"/>
      <c r="Q12" s="40"/>
    </row>
    <row r="13" spans="2:17" s="2" customFormat="1" ht="18" customHeight="1" x14ac:dyDescent="0.45">
      <c r="B13" s="41" t="str">
        <f>+[22]第５表!B13</f>
        <v>G</v>
      </c>
      <c r="C13" s="42"/>
      <c r="D13" s="43" t="str">
        <f>+[22]第５表!D13</f>
        <v>情報通信業</v>
      </c>
      <c r="E13" s="34">
        <f>IF($D13="","",IF([21]設定!$H27="",INDEX([21]第４表!$F$77:$P$133,MATCH([21]設定!$D27,[21]第４表!$C$77:$C$133,0),1),[21]設定!$H27))</f>
        <v>383001</v>
      </c>
      <c r="F13" s="34">
        <f>IF($D13="","",IF([21]設定!$H27="",INDEX([21]第４表!$F$77:$P$133,MATCH([21]設定!$D27,[21]第４表!$C$77:$C$133,0),2),[21]設定!$H27))</f>
        <v>368220</v>
      </c>
      <c r="G13" s="35">
        <f>IF($D13="","",IF([21]設定!$H27="",INDEX([21]第４表!$F$77:$P$133,MATCH([21]設定!$D27,[21]第４表!$C$77:$C$133,0),3),[21]設定!$H27))</f>
        <v>333260</v>
      </c>
      <c r="H13" s="44">
        <f>IF($D13="","",IF([21]設定!$H27="",INDEX([21]第４表!$F$77:$P$133,MATCH([21]設定!$D27,[21]第４表!$C$77:$C$133,0),4),[21]設定!$H27))</f>
        <v>34960</v>
      </c>
      <c r="I13" s="45">
        <f>IF($D13="","",IF([21]設定!$H27="",INDEX([21]第４表!$F$77:$P$133,MATCH([21]設定!$D27,[21]第４表!$C$77:$C$133,0),5),[21]設定!$H27))</f>
        <v>14781</v>
      </c>
      <c r="J13" s="38">
        <f>IF($D13="","",IF([21]設定!$H27="",INDEX([21]第４表!$F$77:$P$133,MATCH([21]設定!$D27,[21]第４表!$C$77:$C$133,0),6),[21]設定!$H27))</f>
        <v>419963</v>
      </c>
      <c r="K13" s="35">
        <f>IF($D13="","",IF([21]設定!$H27="",INDEX([21]第４表!$F$77:$P$133,MATCH([21]設定!$D27,[21]第４表!$C$77:$C$133,0),7),[21]設定!$H27))</f>
        <v>405139</v>
      </c>
      <c r="L13" s="44">
        <f>IF($D13="","",IF([21]設定!$H27="",INDEX([21]第４表!$F$77:$P$133,MATCH([21]設定!$D27,[21]第４表!$C$77:$C$133,0),8),[21]設定!$H27))</f>
        <v>14824</v>
      </c>
      <c r="M13" s="34">
        <f>IF($D13="","",IF([21]設定!$H27="",INDEX([21]第４表!$F$77:$P$133,MATCH([21]設定!$D27,[21]第４表!$C$77:$C$133,0),9),[21]設定!$H27))</f>
        <v>301904</v>
      </c>
      <c r="N13" s="34">
        <f>IF($D13="","",IF([21]設定!$H27="",INDEX([21]第４表!$F$77:$P$133,MATCH([21]設定!$D27,[21]第４表!$C$77:$C$133,0),10),[21]設定!$H27))</f>
        <v>287220</v>
      </c>
      <c r="O13" s="45">
        <f>IF($D13="","",IF([21]設定!$H27="",INDEX([21]第４表!$F$77:$P$133,MATCH([21]設定!$D27,[21]第４表!$C$77:$C$133,0),11),[21]設定!$H27))</f>
        <v>14684</v>
      </c>
      <c r="Q13" s="48"/>
    </row>
    <row r="14" spans="2:17" s="2" customFormat="1" ht="18" customHeight="1" x14ac:dyDescent="0.45">
      <c r="B14" s="41" t="str">
        <f>+[22]第５表!B14</f>
        <v>H</v>
      </c>
      <c r="C14" s="42"/>
      <c r="D14" s="43" t="str">
        <f>+[22]第５表!D14</f>
        <v>運輸業，郵便業</v>
      </c>
      <c r="E14" s="34">
        <f>IF($D14="","",IF([21]設定!$H28="",INDEX([21]第４表!$F$77:$P$133,MATCH([21]設定!$D28,[21]第４表!$C$77:$C$133,0),1),[21]設定!$H28))</f>
        <v>267789</v>
      </c>
      <c r="F14" s="34">
        <f>IF($D14="","",IF([21]設定!$H28="",INDEX([21]第４表!$F$77:$P$133,MATCH([21]設定!$D28,[21]第４表!$C$77:$C$133,0),2),[21]設定!$H28))</f>
        <v>267637</v>
      </c>
      <c r="G14" s="35">
        <f>IF($D14="","",IF([21]設定!$H28="",INDEX([21]第４表!$F$77:$P$133,MATCH([21]設定!$D28,[21]第４表!$C$77:$C$133,0),3),[21]設定!$H28))</f>
        <v>220196</v>
      </c>
      <c r="H14" s="44">
        <f>IF($D14="","",IF([21]設定!$H28="",INDEX([21]第４表!$F$77:$P$133,MATCH([21]設定!$D28,[21]第４表!$C$77:$C$133,0),4),[21]設定!$H28))</f>
        <v>47441</v>
      </c>
      <c r="I14" s="45">
        <f>IF($D14="","",IF([21]設定!$H28="",INDEX([21]第４表!$F$77:$P$133,MATCH([21]設定!$D28,[21]第４表!$C$77:$C$133,0),5),[21]設定!$H28))</f>
        <v>152</v>
      </c>
      <c r="J14" s="38">
        <f>IF($D14="","",IF([21]設定!$H28="",INDEX([21]第４表!$F$77:$P$133,MATCH([21]設定!$D28,[21]第４表!$C$77:$C$133,0),6),[21]設定!$H28))</f>
        <v>276596</v>
      </c>
      <c r="K14" s="35">
        <f>IF($D14="","",IF([21]設定!$H28="",INDEX([21]第４表!$F$77:$P$133,MATCH([21]設定!$D28,[21]第４表!$C$77:$C$133,0),7),[21]設定!$H28))</f>
        <v>276446</v>
      </c>
      <c r="L14" s="44">
        <f>IF($D14="","",IF([21]設定!$H28="",INDEX([21]第４表!$F$77:$P$133,MATCH([21]設定!$D28,[21]第４表!$C$77:$C$133,0),8),[21]設定!$H28))</f>
        <v>150</v>
      </c>
      <c r="M14" s="34">
        <f>IF($D14="","",IF([21]設定!$H28="",INDEX([21]第４表!$F$77:$P$133,MATCH([21]設定!$D28,[21]第４表!$C$77:$C$133,0),9),[21]設定!$H28))</f>
        <v>173434</v>
      </c>
      <c r="N14" s="34">
        <f>IF($D14="","",IF([21]設定!$H28="",INDEX([21]第４表!$F$77:$P$133,MATCH([21]設定!$D28,[21]第４表!$C$77:$C$133,0),10),[21]設定!$H28))</f>
        <v>173262</v>
      </c>
      <c r="O14" s="45">
        <f>IF($D14="","",IF([21]設定!$H28="",INDEX([21]第４表!$F$77:$P$133,MATCH([21]設定!$D28,[21]第４表!$C$77:$C$133,0),11),[21]設定!$H28))</f>
        <v>172</v>
      </c>
      <c r="P14" s="4"/>
    </row>
    <row r="15" spans="2:17" s="2" customFormat="1" ht="18" customHeight="1" x14ac:dyDescent="0.45">
      <c r="B15" s="41" t="str">
        <f>+[22]第５表!B15</f>
        <v>I</v>
      </c>
      <c r="C15" s="42"/>
      <c r="D15" s="43" t="str">
        <f>+[22]第５表!D15</f>
        <v>卸売業，小売業</v>
      </c>
      <c r="E15" s="34">
        <f>IF($D15="","",IF([21]設定!$H29="",INDEX([21]第４表!$F$77:$P$133,MATCH([21]設定!$D29,[21]第４表!$C$77:$C$133,0),1),[21]設定!$H29))</f>
        <v>188991</v>
      </c>
      <c r="F15" s="34">
        <f>IF($D15="","",IF([21]設定!$H29="",INDEX([21]第４表!$F$77:$P$133,MATCH([21]設定!$D29,[21]第４表!$C$77:$C$133,0),2),[21]設定!$H29))</f>
        <v>183446</v>
      </c>
      <c r="G15" s="35">
        <f>IF($D15="","",IF([21]設定!$H29="",INDEX([21]第４表!$F$77:$P$133,MATCH([21]設定!$D29,[21]第４表!$C$77:$C$133,0),3),[21]設定!$H29))</f>
        <v>173309</v>
      </c>
      <c r="H15" s="44">
        <f>IF($D15="","",IF([21]設定!$H29="",INDEX([21]第４表!$F$77:$P$133,MATCH([21]設定!$D29,[21]第４表!$C$77:$C$133,0),4),[21]設定!$H29))</f>
        <v>10137</v>
      </c>
      <c r="I15" s="45">
        <f>IF($D15="","",IF([21]設定!$H29="",INDEX([21]第４表!$F$77:$P$133,MATCH([21]設定!$D29,[21]第４表!$C$77:$C$133,0),5),[21]設定!$H29))</f>
        <v>5545</v>
      </c>
      <c r="J15" s="38">
        <f>IF($D15="","",IF([21]設定!$H29="",INDEX([21]第４表!$F$77:$P$133,MATCH([21]設定!$D29,[21]第４表!$C$77:$C$133,0),6),[21]設定!$H29))</f>
        <v>245569</v>
      </c>
      <c r="K15" s="35">
        <f>IF($D15="","",IF([21]設定!$H29="",INDEX([21]第４表!$F$77:$P$133,MATCH([21]設定!$D29,[21]第４表!$C$77:$C$133,0),7),[21]設定!$H29))</f>
        <v>235134</v>
      </c>
      <c r="L15" s="44">
        <f>IF($D15="","",IF([21]設定!$H29="",INDEX([21]第４表!$F$77:$P$133,MATCH([21]設定!$D29,[21]第４表!$C$77:$C$133,0),8),[21]設定!$H29))</f>
        <v>10435</v>
      </c>
      <c r="M15" s="34">
        <f>IF($D15="","",IF([21]設定!$H29="",INDEX([21]第４表!$F$77:$P$133,MATCH([21]設定!$D29,[21]第４表!$C$77:$C$133,0),9),[21]設定!$H29))</f>
        <v>131497</v>
      </c>
      <c r="N15" s="34">
        <f>IF($D15="","",IF([21]設定!$H29="",INDEX([21]第４表!$F$77:$P$133,MATCH([21]設定!$D29,[21]第４表!$C$77:$C$133,0),10),[21]設定!$H29))</f>
        <v>130922</v>
      </c>
      <c r="O15" s="45">
        <f>IF($D15="","",IF([21]設定!$H29="",INDEX([21]第４表!$F$77:$P$133,MATCH([21]設定!$D29,[21]第４表!$C$77:$C$133,0),11),[21]設定!$H29))</f>
        <v>575</v>
      </c>
      <c r="P15" s="4"/>
    </row>
    <row r="16" spans="2:17" s="2" customFormat="1" ht="18" customHeight="1" x14ac:dyDescent="0.45">
      <c r="B16" s="41" t="str">
        <f>+[22]第５表!B16</f>
        <v>J</v>
      </c>
      <c r="C16" s="42"/>
      <c r="D16" s="43" t="str">
        <f>+[22]第５表!D16</f>
        <v>金融業，保険業</v>
      </c>
      <c r="E16" s="34">
        <f>IF($D16="","",IF([21]設定!$H30="",INDEX([21]第４表!$F$77:$P$133,MATCH([21]設定!$D30,[21]第４表!$C$77:$C$133,0),1),[21]設定!$H30))</f>
        <v>312747</v>
      </c>
      <c r="F16" s="34">
        <f>IF($D16="","",IF([21]設定!$H30="",INDEX([21]第４表!$F$77:$P$133,MATCH([21]設定!$D30,[21]第４表!$C$77:$C$133,0),2),[21]設定!$H30))</f>
        <v>312381</v>
      </c>
      <c r="G16" s="35">
        <f>IF($D16="","",IF([21]設定!$H30="",INDEX([21]第４表!$F$77:$P$133,MATCH([21]設定!$D30,[21]第４表!$C$77:$C$133,0),3),[21]設定!$H30))</f>
        <v>303245</v>
      </c>
      <c r="H16" s="44">
        <f>IF($D16="","",IF([21]設定!$H30="",INDEX([21]第４表!$F$77:$P$133,MATCH([21]設定!$D30,[21]第４表!$C$77:$C$133,0),4),[21]設定!$H30))</f>
        <v>9136</v>
      </c>
      <c r="I16" s="45">
        <f>IF($D16="","",IF([21]設定!$H30="",INDEX([21]第４表!$F$77:$P$133,MATCH([21]設定!$D30,[21]第４表!$C$77:$C$133,0),5),[21]設定!$H30))</f>
        <v>366</v>
      </c>
      <c r="J16" s="38">
        <f>IF($D16="","",IF([21]設定!$H30="",INDEX([21]第４表!$F$77:$P$133,MATCH([21]設定!$D30,[21]第４表!$C$77:$C$133,0),6),[21]設定!$H30))</f>
        <v>421499</v>
      </c>
      <c r="K16" s="35">
        <f>IF($D16="","",IF([21]設定!$H30="",INDEX([21]第４表!$F$77:$P$133,MATCH([21]設定!$D30,[21]第４表!$C$77:$C$133,0),7),[21]設定!$H30))</f>
        <v>421140</v>
      </c>
      <c r="L16" s="44">
        <f>IF($D16="","",IF([21]設定!$H30="",INDEX([21]第４表!$F$77:$P$133,MATCH([21]設定!$D30,[21]第４表!$C$77:$C$133,0),8),[21]設定!$H30))</f>
        <v>359</v>
      </c>
      <c r="M16" s="34">
        <f>IF($D16="","",IF([21]設定!$H30="",INDEX([21]第４表!$F$77:$P$133,MATCH([21]設定!$D30,[21]第４表!$C$77:$C$133,0),9),[21]設定!$H30))</f>
        <v>222449</v>
      </c>
      <c r="N16" s="34">
        <f>IF($D16="","",IF([21]設定!$H30="",INDEX([21]第４表!$F$77:$P$133,MATCH([21]設定!$D30,[21]第４表!$C$77:$C$133,0),10),[21]設定!$H30))</f>
        <v>222078</v>
      </c>
      <c r="O16" s="45">
        <f>IF($D16="","",IF([21]設定!$H30="",INDEX([21]第４表!$F$77:$P$133,MATCH([21]設定!$D30,[21]第４表!$C$77:$C$133,0),11),[21]設定!$H30))</f>
        <v>371</v>
      </c>
      <c r="P16" s="4"/>
    </row>
    <row r="17" spans="2:16" s="2" customFormat="1" ht="18" customHeight="1" x14ac:dyDescent="0.45">
      <c r="B17" s="41" t="str">
        <f>+[22]第５表!B17</f>
        <v>K</v>
      </c>
      <c r="C17" s="42"/>
      <c r="D17" s="49" t="str">
        <f>+[22]第５表!D17</f>
        <v>不動産業，物品賃貸業</v>
      </c>
      <c r="E17" s="34">
        <f>IF($D17="","",IF([21]設定!$H31="",INDEX([21]第４表!$F$77:$P$133,MATCH([21]設定!$D31,[21]第４表!$C$77:$C$133,0),1),[21]設定!$H31))</f>
        <v>187584</v>
      </c>
      <c r="F17" s="34">
        <f>IF($D17="","",IF([21]設定!$H31="",INDEX([21]第４表!$F$77:$P$133,MATCH([21]設定!$D31,[21]第４表!$C$77:$C$133,0),2),[21]設定!$H31))</f>
        <v>173756</v>
      </c>
      <c r="G17" s="35">
        <f>IF($D17="","",IF([21]設定!$H31="",INDEX([21]第４表!$F$77:$P$133,MATCH([21]設定!$D31,[21]第４表!$C$77:$C$133,0),3),[21]設定!$H31))</f>
        <v>171182</v>
      </c>
      <c r="H17" s="44">
        <f>IF($D17="","",IF([21]設定!$H31="",INDEX([21]第４表!$F$77:$P$133,MATCH([21]設定!$D31,[21]第４表!$C$77:$C$133,0),4),[21]設定!$H31))</f>
        <v>2574</v>
      </c>
      <c r="I17" s="45">
        <f>IF($D17="","",IF([21]設定!$H31="",INDEX([21]第４表!$F$77:$P$133,MATCH([21]設定!$D31,[21]第４表!$C$77:$C$133,0),5),[21]設定!$H31))</f>
        <v>13828</v>
      </c>
      <c r="J17" s="38">
        <f>IF($D17="","",IF([21]設定!$H31="",INDEX([21]第４表!$F$77:$P$133,MATCH([21]設定!$D31,[21]第４表!$C$77:$C$133,0),6),[21]設定!$H31))</f>
        <v>225349</v>
      </c>
      <c r="K17" s="35">
        <f>IF($D17="","",IF([21]設定!$H31="",INDEX([21]第４表!$F$77:$P$133,MATCH([21]設定!$D31,[21]第４表!$C$77:$C$133,0),7),[21]設定!$H31))</f>
        <v>203314</v>
      </c>
      <c r="L17" s="44">
        <f>IF($D17="","",IF([21]設定!$H31="",INDEX([21]第４表!$F$77:$P$133,MATCH([21]設定!$D31,[21]第４表!$C$77:$C$133,0),8),[21]設定!$H31))</f>
        <v>22035</v>
      </c>
      <c r="M17" s="34">
        <f>IF($D17="","",IF([21]設定!$H31="",INDEX([21]第４表!$F$77:$P$133,MATCH([21]設定!$D31,[21]第４表!$C$77:$C$133,0),9),[21]設定!$H31))</f>
        <v>140068</v>
      </c>
      <c r="N17" s="34">
        <f>IF($D17="","",IF([21]設定!$H31="",INDEX([21]第４表!$F$77:$P$133,MATCH([21]設定!$D31,[21]第４表!$C$77:$C$133,0),10),[21]設定!$H31))</f>
        <v>136566</v>
      </c>
      <c r="O17" s="45">
        <f>IF($D17="","",IF([21]設定!$H31="",INDEX([21]第４表!$F$77:$P$133,MATCH([21]設定!$D31,[21]第４表!$C$77:$C$133,0),11),[21]設定!$H31))</f>
        <v>3502</v>
      </c>
      <c r="P17" s="4"/>
    </row>
    <row r="18" spans="2:16" s="2" customFormat="1" ht="18" customHeight="1" x14ac:dyDescent="0.45">
      <c r="B18" s="41" t="str">
        <f>+[22]第５表!B18</f>
        <v>L</v>
      </c>
      <c r="C18" s="42"/>
      <c r="D18" s="50" t="str">
        <f>+[22]第５表!D18</f>
        <v>学術研究，専門・技術サービス業</v>
      </c>
      <c r="E18" s="34">
        <f>IF($D18="","",IF([21]設定!$H32="",INDEX([21]第４表!$F$77:$P$133,MATCH([21]設定!$D32,[21]第４表!$C$77:$C$133,0),1),[21]設定!$H32))</f>
        <v>303650</v>
      </c>
      <c r="F18" s="34">
        <f>IF($D18="","",IF([21]設定!$H32="",INDEX([21]第４表!$F$77:$P$133,MATCH([21]設定!$D32,[21]第４表!$C$77:$C$133,0),2),[21]設定!$H32))</f>
        <v>285754</v>
      </c>
      <c r="G18" s="35">
        <f>IF($D18="","",IF([21]設定!$H32="",INDEX([21]第４表!$F$77:$P$133,MATCH([21]設定!$D32,[21]第４表!$C$77:$C$133,0),3),[21]設定!$H32))</f>
        <v>273572</v>
      </c>
      <c r="H18" s="44">
        <f>IF($D18="","",IF([21]設定!$H32="",INDEX([21]第４表!$F$77:$P$133,MATCH([21]設定!$D32,[21]第４表!$C$77:$C$133,0),4),[21]設定!$H32))</f>
        <v>12182</v>
      </c>
      <c r="I18" s="45">
        <f>IF($D18="","",IF([21]設定!$H32="",INDEX([21]第４表!$F$77:$P$133,MATCH([21]設定!$D32,[21]第４表!$C$77:$C$133,0),5),[21]設定!$H32))</f>
        <v>17896</v>
      </c>
      <c r="J18" s="38">
        <f>IF($D18="","",IF([21]設定!$H32="",INDEX([21]第４表!$F$77:$P$133,MATCH([21]設定!$D32,[21]第４表!$C$77:$C$133,0),6),[21]設定!$H32))</f>
        <v>339192</v>
      </c>
      <c r="K18" s="35">
        <f>IF($D18="","",IF([21]設定!$H32="",INDEX([21]第４表!$F$77:$P$133,MATCH([21]設定!$D32,[21]第４表!$C$77:$C$133,0),7),[21]設定!$H32))</f>
        <v>326563</v>
      </c>
      <c r="L18" s="44">
        <f>IF($D18="","",IF([21]設定!$H32="",INDEX([21]第４表!$F$77:$P$133,MATCH([21]設定!$D32,[21]第４表!$C$77:$C$133,0),8),[21]設定!$H32))</f>
        <v>12629</v>
      </c>
      <c r="M18" s="34">
        <f>IF($D18="","",IF([21]設定!$H32="",INDEX([21]第４表!$F$77:$P$133,MATCH([21]設定!$D32,[21]第４表!$C$77:$C$133,0),9),[21]設定!$H32))</f>
        <v>245196</v>
      </c>
      <c r="N18" s="34">
        <f>IF($D18="","",IF([21]設定!$H32="",INDEX([21]第４表!$F$77:$P$133,MATCH([21]設定!$D32,[21]第４表!$C$77:$C$133,0),10),[21]設定!$H32))</f>
        <v>218639</v>
      </c>
      <c r="O18" s="45">
        <f>IF($D18="","",IF([21]設定!$H32="",INDEX([21]第４表!$F$77:$P$133,MATCH([21]設定!$D32,[21]第４表!$C$77:$C$133,0),11),[21]設定!$H32))</f>
        <v>26557</v>
      </c>
    </row>
    <row r="19" spans="2:16" s="2" customFormat="1" ht="18" customHeight="1" x14ac:dyDescent="0.45">
      <c r="B19" s="41" t="str">
        <f>+[22]第５表!B19</f>
        <v>M</v>
      </c>
      <c r="C19" s="42"/>
      <c r="D19" s="51" t="str">
        <f>+[22]第５表!D19</f>
        <v>宿泊業，飲食サービス業</v>
      </c>
      <c r="E19" s="34">
        <f>IF($D19="","",IF([21]設定!$H33="",INDEX([21]第４表!$F$77:$P$133,MATCH([21]設定!$D33,[21]第４表!$C$77:$C$133,0),1),[21]設定!$H33))</f>
        <v>87966</v>
      </c>
      <c r="F19" s="34">
        <f>IF($D19="","",IF([21]設定!$H33="",INDEX([21]第４表!$F$77:$P$133,MATCH([21]設定!$D33,[21]第４表!$C$77:$C$133,0),2),[21]設定!$H33))</f>
        <v>87481</v>
      </c>
      <c r="G19" s="35">
        <f>IF($D19="","",IF([21]設定!$H33="",INDEX([21]第４表!$F$77:$P$133,MATCH([21]設定!$D33,[21]第４表!$C$77:$C$133,0),3),[21]設定!$H33))</f>
        <v>83199</v>
      </c>
      <c r="H19" s="44">
        <f>IF($D19="","",IF([21]設定!$H33="",INDEX([21]第４表!$F$77:$P$133,MATCH([21]設定!$D33,[21]第４表!$C$77:$C$133,0),4),[21]設定!$H33))</f>
        <v>4282</v>
      </c>
      <c r="I19" s="45">
        <f>IF($D19="","",IF([21]設定!$H33="",INDEX([21]第４表!$F$77:$P$133,MATCH([21]設定!$D33,[21]第４表!$C$77:$C$133,0),5),[21]設定!$H33))</f>
        <v>485</v>
      </c>
      <c r="J19" s="38">
        <f>IF($D19="","",IF([21]設定!$H33="",INDEX([21]第４表!$F$77:$P$133,MATCH([21]設定!$D33,[21]第４表!$C$77:$C$133,0),6),[21]設定!$H33))</f>
        <v>113039</v>
      </c>
      <c r="K19" s="35">
        <f>IF($D19="","",IF([21]設定!$H33="",INDEX([21]第４表!$F$77:$P$133,MATCH([21]設定!$D33,[21]第４表!$C$77:$C$133,0),7),[21]設定!$H33))</f>
        <v>112123</v>
      </c>
      <c r="L19" s="44">
        <f>IF($D19="","",IF([21]設定!$H33="",INDEX([21]第４表!$F$77:$P$133,MATCH([21]設定!$D33,[21]第４表!$C$77:$C$133,0),8),[21]設定!$H33))</f>
        <v>916</v>
      </c>
      <c r="M19" s="34">
        <f>IF($D19="","",IF([21]設定!$H33="",INDEX([21]第４表!$F$77:$P$133,MATCH([21]設定!$D33,[21]第４表!$C$77:$C$133,0),9),[21]設定!$H33))</f>
        <v>74128</v>
      </c>
      <c r="N19" s="34">
        <f>IF($D19="","",IF([21]設定!$H33="",INDEX([21]第４表!$F$77:$P$133,MATCH([21]設定!$D33,[21]第４表!$C$77:$C$133,0),10),[21]設定!$H33))</f>
        <v>73881</v>
      </c>
      <c r="O19" s="45">
        <f>IF($D19="","",IF([21]設定!$H33="",INDEX([21]第４表!$F$77:$P$133,MATCH([21]設定!$D33,[21]第４表!$C$77:$C$133,0),11),[21]設定!$H33))</f>
        <v>247</v>
      </c>
    </row>
    <row r="20" spans="2:16" s="2" customFormat="1" ht="18" customHeight="1" x14ac:dyDescent="0.45">
      <c r="B20" s="41" t="str">
        <f>+[22]第５表!B20</f>
        <v>N</v>
      </c>
      <c r="C20" s="42"/>
      <c r="D20" s="52" t="str">
        <f>+[22]第５表!D20</f>
        <v>生活関連サービス業，娯楽業</v>
      </c>
      <c r="E20" s="34">
        <f>IF($D20="","",IF([21]設定!$H34="",INDEX([21]第４表!$F$77:$P$133,MATCH([21]設定!$D34,[21]第４表!$C$77:$C$133,0),1),[21]設定!$H34))</f>
        <v>183276</v>
      </c>
      <c r="F20" s="34">
        <f>IF($D20="","",IF([21]設定!$H34="",INDEX([21]第４表!$F$77:$P$133,MATCH([21]設定!$D34,[21]第４表!$C$77:$C$133,0),2),[21]設定!$H34))</f>
        <v>183276</v>
      </c>
      <c r="G20" s="35">
        <f>IF($D20="","",IF([21]設定!$H34="",INDEX([21]第４表!$F$77:$P$133,MATCH([21]設定!$D34,[21]第４表!$C$77:$C$133,0),3),[21]設定!$H34))</f>
        <v>178122</v>
      </c>
      <c r="H20" s="44">
        <f>IF($D20="","",IF([21]設定!$H34="",INDEX([21]第４表!$F$77:$P$133,MATCH([21]設定!$D34,[21]第４表!$C$77:$C$133,0),4),[21]設定!$H34))</f>
        <v>5154</v>
      </c>
      <c r="I20" s="45">
        <f>IF($D20="","",IF([21]設定!$H34="",INDEX([21]第４表!$F$77:$P$133,MATCH([21]設定!$D34,[21]第４表!$C$77:$C$133,0),5),[21]設定!$H34))</f>
        <v>0</v>
      </c>
      <c r="J20" s="38">
        <f>IF($D20="","",IF([21]設定!$H34="",INDEX([21]第４表!$F$77:$P$133,MATCH([21]設定!$D34,[21]第４表!$C$77:$C$133,0),6),[21]設定!$H34))</f>
        <v>196725</v>
      </c>
      <c r="K20" s="35">
        <f>IF($D20="","",IF([21]設定!$H34="",INDEX([21]第４表!$F$77:$P$133,MATCH([21]設定!$D34,[21]第４表!$C$77:$C$133,0),7),[21]設定!$H34))</f>
        <v>196725</v>
      </c>
      <c r="L20" s="44">
        <f>IF($D20="","",IF([21]設定!$H34="",INDEX([21]第４表!$F$77:$P$133,MATCH([21]設定!$D34,[21]第４表!$C$77:$C$133,0),8),[21]設定!$H34))</f>
        <v>0</v>
      </c>
      <c r="M20" s="34">
        <f>IF($D20="","",IF([21]設定!$H34="",INDEX([21]第４表!$F$77:$P$133,MATCH([21]設定!$D34,[21]第４表!$C$77:$C$133,0),9),[21]設定!$H34))</f>
        <v>162155</v>
      </c>
      <c r="N20" s="34">
        <f>IF($D20="","",IF([21]設定!$H34="",INDEX([21]第４表!$F$77:$P$133,MATCH([21]設定!$D34,[21]第４表!$C$77:$C$133,0),10),[21]設定!$H34))</f>
        <v>162155</v>
      </c>
      <c r="O20" s="45">
        <f>IF($D20="","",IF([21]設定!$H34="",INDEX([21]第４表!$F$77:$P$133,MATCH([21]設定!$D34,[21]第４表!$C$77:$C$133,0),11),[21]設定!$H34))</f>
        <v>0</v>
      </c>
    </row>
    <row r="21" spans="2:16" s="2" customFormat="1" ht="18" customHeight="1" x14ac:dyDescent="0.45">
      <c r="B21" s="41" t="str">
        <f>+[22]第５表!B21</f>
        <v>O</v>
      </c>
      <c r="C21" s="42"/>
      <c r="D21" s="43" t="str">
        <f>+[22]第５表!D21</f>
        <v>教育，学習支援業</v>
      </c>
      <c r="E21" s="53">
        <f>IF($D21="","",IF([21]設定!$H35="",INDEX([21]第４表!$F$77:$P$133,MATCH([21]設定!$D35,[21]第４表!$C$77:$C$133,0),1),[21]設定!$H35))</f>
        <v>403878</v>
      </c>
      <c r="F21" s="38">
        <f>IF($D21="","",IF([21]設定!$H35="",INDEX([21]第４表!$F$77:$P$133,MATCH([21]設定!$D35,[21]第４表!$C$77:$C$133,0),2),[21]設定!$H35))</f>
        <v>317069</v>
      </c>
      <c r="G21" s="35">
        <f>IF($D21="","",IF([21]設定!$H35="",INDEX([21]第４表!$F$77:$P$133,MATCH([21]設定!$D35,[21]第４表!$C$77:$C$133,0),3),[21]設定!$H35))</f>
        <v>315372</v>
      </c>
      <c r="H21" s="44">
        <f>IF($D21="","",IF([21]設定!$H35="",INDEX([21]第４表!$F$77:$P$133,MATCH([21]設定!$D35,[21]第４表!$C$77:$C$133,0),4),[21]設定!$H35))</f>
        <v>1697</v>
      </c>
      <c r="I21" s="45">
        <f>IF($D21="","",IF([21]設定!$H35="",INDEX([21]第４表!$F$77:$P$133,MATCH([21]設定!$D35,[21]第４表!$C$77:$C$133,0),5),[21]設定!$H35))</f>
        <v>86809</v>
      </c>
      <c r="J21" s="38">
        <f>IF($D21="","",IF([21]設定!$H35="",INDEX([21]第４表!$F$77:$P$133,MATCH([21]設定!$D35,[21]第４表!$C$77:$C$133,0),6),[21]設定!$H35))</f>
        <v>466377</v>
      </c>
      <c r="K21" s="35">
        <f>IF($D21="","",IF([21]設定!$H35="",INDEX([21]第４表!$F$77:$P$133,MATCH([21]設定!$D35,[21]第４表!$C$77:$C$133,0),7),[21]設定!$H35))</f>
        <v>363609</v>
      </c>
      <c r="L21" s="44">
        <f>IF($D21="","",IF([21]設定!$H35="",INDEX([21]第４表!$F$77:$P$133,MATCH([21]設定!$D35,[21]第４表!$C$77:$C$133,0),8),[21]設定!$H35))</f>
        <v>102768</v>
      </c>
      <c r="M21" s="34">
        <f>IF($D21="","",IF([21]設定!$H35="",INDEX([21]第４表!$F$77:$P$133,MATCH([21]設定!$D35,[21]第４表!$C$77:$C$133,0),9),[21]設定!$H35))</f>
        <v>356065</v>
      </c>
      <c r="N21" s="34">
        <f>IF($D21="","",IF([21]設定!$H35="",INDEX([21]第４表!$F$77:$P$133,MATCH([21]設定!$D35,[21]第４表!$C$77:$C$133,0),10),[21]設定!$H35))</f>
        <v>281465</v>
      </c>
      <c r="O21" s="45">
        <f>IF($D21="","",IF([21]設定!$H35="",INDEX([21]第４表!$F$77:$P$133,MATCH([21]設定!$D35,[21]第４表!$C$77:$C$133,0),11),[21]設定!$H35))</f>
        <v>74600</v>
      </c>
    </row>
    <row r="22" spans="2:16" s="2" customFormat="1" ht="18" customHeight="1" x14ac:dyDescent="0.45">
      <c r="B22" s="41" t="str">
        <f>+[22]第５表!B22</f>
        <v>P</v>
      </c>
      <c r="C22" s="42"/>
      <c r="D22" s="43" t="str">
        <f>+[22]第５表!D22</f>
        <v>医療，福祉</v>
      </c>
      <c r="E22" s="53">
        <f>IF($D22="","",IF([21]設定!$H36="",INDEX([21]第４表!$F$77:$P$133,MATCH([21]設定!$D36,[21]第４表!$C$77:$C$133,0),1),[21]設定!$H36))</f>
        <v>234325</v>
      </c>
      <c r="F22" s="38">
        <f>IF($D22="","",IF([21]設定!$H36="",INDEX([21]第４表!$F$77:$P$133,MATCH([21]設定!$D36,[21]第４表!$C$77:$C$133,0),2),[21]設定!$H36))</f>
        <v>234090</v>
      </c>
      <c r="G22" s="35">
        <f>IF($D22="","",IF([21]設定!$H36="",INDEX([21]第４表!$F$77:$P$133,MATCH([21]設定!$D36,[21]第４表!$C$77:$C$133,0),3),[21]設定!$H36))</f>
        <v>224783</v>
      </c>
      <c r="H22" s="44">
        <f>IF($D22="","",IF([21]設定!$H36="",INDEX([21]第４表!$F$77:$P$133,MATCH([21]設定!$D36,[21]第４表!$C$77:$C$133,0),4),[21]設定!$H36))</f>
        <v>9307</v>
      </c>
      <c r="I22" s="45">
        <f>IF($D22="","",IF([21]設定!$H36="",INDEX([21]第４表!$F$77:$P$133,MATCH([21]設定!$D36,[21]第４表!$C$77:$C$133,0),5),[21]設定!$H36))</f>
        <v>235</v>
      </c>
      <c r="J22" s="38">
        <f>IF($D22="","",IF([21]設定!$H36="",INDEX([21]第４表!$F$77:$P$133,MATCH([21]設定!$D36,[21]第４表!$C$77:$C$133,0),6),[21]設定!$H36))</f>
        <v>303392</v>
      </c>
      <c r="K22" s="35">
        <f>IF($D22="","",IF([21]設定!$H36="",INDEX([21]第４表!$F$77:$P$133,MATCH([21]設定!$D36,[21]第４表!$C$77:$C$133,0),7),[21]設定!$H36))</f>
        <v>303371</v>
      </c>
      <c r="L22" s="44">
        <f>IF($D22="","",IF([21]設定!$H36="",INDEX([21]第４表!$F$77:$P$133,MATCH([21]設定!$D36,[21]第４表!$C$77:$C$133,0),8),[21]設定!$H36))</f>
        <v>21</v>
      </c>
      <c r="M22" s="34">
        <f>IF($D22="","",IF([21]設定!$H36="",INDEX([21]第４表!$F$77:$P$133,MATCH([21]設定!$D36,[21]第４表!$C$77:$C$133,0),9),[21]設定!$H36))</f>
        <v>210905</v>
      </c>
      <c r="N22" s="35">
        <f>IF($D22="","",IF([21]設定!$H36="",INDEX([21]第４表!$F$77:$P$133,MATCH([21]設定!$D36,[21]第４表!$C$77:$C$133,0),10),[21]設定!$H36))</f>
        <v>210597</v>
      </c>
      <c r="O22" s="45">
        <f>IF($D22="","",IF([21]設定!$H36="",INDEX([21]第４表!$F$77:$P$133,MATCH([21]設定!$D36,[21]第４表!$C$77:$C$133,0),11),[21]設定!$H36))</f>
        <v>308</v>
      </c>
    </row>
    <row r="23" spans="2:16" s="2" customFormat="1" ht="18" customHeight="1" x14ac:dyDescent="0.45">
      <c r="B23" s="41" t="str">
        <f>+[22]第５表!B23</f>
        <v>Q</v>
      </c>
      <c r="C23" s="42"/>
      <c r="D23" s="43" t="str">
        <f>+[22]第５表!D23</f>
        <v>複合サービス事業</v>
      </c>
      <c r="E23" s="53">
        <f>IF($D23="","",IF([21]設定!$H37="",INDEX([21]第４表!$F$77:$P$133,MATCH([21]設定!$D37,[21]第４表!$C$77:$C$133,0),1),[21]設定!$H37))</f>
        <v>268832</v>
      </c>
      <c r="F23" s="38">
        <f>IF($D23="","",IF([21]設定!$H37="",INDEX([21]第４表!$F$77:$P$133,MATCH([21]設定!$D37,[21]第４表!$C$77:$C$133,0),2),[21]設定!$H37))</f>
        <v>268723</v>
      </c>
      <c r="G23" s="35">
        <f>IF($D23="","",IF([21]設定!$H37="",INDEX([21]第４表!$F$77:$P$133,MATCH([21]設定!$D37,[21]第４表!$C$77:$C$133,0),3),[21]設定!$H37))</f>
        <v>260493</v>
      </c>
      <c r="H23" s="44">
        <f>IF($D23="","",IF([21]設定!$H37="",INDEX([21]第４表!$F$77:$P$133,MATCH([21]設定!$D37,[21]第４表!$C$77:$C$133,0),4),[21]設定!$H37))</f>
        <v>8230</v>
      </c>
      <c r="I23" s="45">
        <f>IF($D23="","",IF([21]設定!$H37="",INDEX([21]第４表!$F$77:$P$133,MATCH([21]設定!$D37,[21]第４表!$C$77:$C$133,0),5),[21]設定!$H37))</f>
        <v>109</v>
      </c>
      <c r="J23" s="38">
        <f>IF($D23="","",IF([21]設定!$H37="",INDEX([21]第４表!$F$77:$P$133,MATCH([21]設定!$D37,[21]第４表!$C$77:$C$133,0),6),[21]設定!$H37))</f>
        <v>304421</v>
      </c>
      <c r="K23" s="35">
        <f>IF($D23="","",IF([21]設定!$H37="",INDEX([21]第４表!$F$77:$P$133,MATCH([21]設定!$D37,[21]第４表!$C$77:$C$133,0),7),[21]設定!$H37))</f>
        <v>304357</v>
      </c>
      <c r="L23" s="44">
        <f>IF($D23="","",IF([21]設定!$H37="",INDEX([21]第４表!$F$77:$P$133,MATCH([21]設定!$D37,[21]第４表!$C$77:$C$133,0),8),[21]設定!$H37))</f>
        <v>64</v>
      </c>
      <c r="M23" s="34">
        <f>IF($D23="","",IF([21]設定!$H37="",INDEX([21]第４表!$F$77:$P$133,MATCH([21]設定!$D37,[21]第４表!$C$77:$C$133,0),9),[21]設定!$H37))</f>
        <v>204764</v>
      </c>
      <c r="N23" s="35">
        <f>IF($D23="","",IF([21]設定!$H37="",INDEX([21]第４表!$F$77:$P$133,MATCH([21]設定!$D37,[21]第４表!$C$77:$C$133,0),10),[21]設定!$H37))</f>
        <v>204573</v>
      </c>
      <c r="O23" s="45">
        <f>IF($D23="","",IF([21]設定!$H37="",INDEX([21]第４表!$F$77:$P$133,MATCH([21]設定!$D37,[21]第４表!$C$77:$C$133,0),11),[21]設定!$H37))</f>
        <v>191</v>
      </c>
    </row>
    <row r="24" spans="2:16" s="2" customFormat="1" ht="18" customHeight="1" x14ac:dyDescent="0.45">
      <c r="B24" s="41" t="str">
        <f>+[22]第５表!B24</f>
        <v>R</v>
      </c>
      <c r="C24" s="42"/>
      <c r="D24" s="54" t="str">
        <f>+[22]第５表!D24</f>
        <v>サービス業（他に分類されないもの）</v>
      </c>
      <c r="E24" s="53">
        <f>IF($D24="","",IF([21]設定!$H38="",INDEX([21]第４表!$F$77:$P$133,MATCH([21]設定!$D38,[21]第４表!$C$77:$C$133,0),1),[21]設定!$H38))</f>
        <v>201826</v>
      </c>
      <c r="F24" s="38">
        <f>IF($D24="","",IF([21]設定!$H38="",INDEX([21]第４表!$F$77:$P$133,MATCH([21]設定!$D38,[21]第４表!$C$77:$C$133,0),2),[21]設定!$H38))</f>
        <v>188141</v>
      </c>
      <c r="G24" s="35">
        <f>IF($D24="","",IF([21]設定!$H38="",INDEX([21]第４表!$F$77:$P$133,MATCH([21]設定!$D38,[21]第４表!$C$77:$C$133,0),3),[21]設定!$H38))</f>
        <v>176941</v>
      </c>
      <c r="H24" s="44">
        <f>IF($D24="","",IF([21]設定!$H38="",INDEX([21]第４表!$F$77:$P$133,MATCH([21]設定!$D38,[21]第４表!$C$77:$C$133,0),4),[21]設定!$H38))</f>
        <v>11200</v>
      </c>
      <c r="I24" s="45">
        <f>IF($D24="","",IF([21]設定!$H38="",INDEX([21]第４表!$F$77:$P$133,MATCH([21]設定!$D38,[21]第４表!$C$77:$C$133,0),5),[21]設定!$H38))</f>
        <v>13685</v>
      </c>
      <c r="J24" s="38">
        <f>IF($D24="","",IF([21]設定!$H38="",INDEX([21]第４表!$F$77:$P$133,MATCH([21]設定!$D38,[21]第４表!$C$77:$C$133,0),6),[21]設定!$H38))</f>
        <v>242736</v>
      </c>
      <c r="K24" s="35">
        <f>IF($D24="","",IF([21]設定!$H38="",INDEX([21]第４表!$F$77:$P$133,MATCH([21]設定!$D38,[21]第４表!$C$77:$C$133,0),7),[21]設定!$H38))</f>
        <v>219639</v>
      </c>
      <c r="L24" s="44">
        <f>IF($D24="","",IF([21]設定!$H38="",INDEX([21]第４表!$F$77:$P$133,MATCH([21]設定!$D38,[21]第４表!$C$77:$C$133,0),8),[21]設定!$H38))</f>
        <v>23097</v>
      </c>
      <c r="M24" s="34">
        <f>IF($D24="","",IF([21]設定!$H38="",INDEX([21]第４表!$F$77:$P$133,MATCH([21]設定!$D38,[21]第４表!$C$77:$C$133,0),9),[21]設定!$H38))</f>
        <v>154041</v>
      </c>
      <c r="N24" s="35">
        <f>IF($D24="","",IF([21]設定!$H38="",INDEX([21]第４表!$F$77:$P$133,MATCH([21]設定!$D38,[21]第４表!$C$77:$C$133,0),10),[21]設定!$H38))</f>
        <v>151350</v>
      </c>
      <c r="O24" s="45">
        <f>IF($D24="","",IF([21]設定!$H38="",INDEX([21]第４表!$F$77:$P$133,MATCH([21]設定!$D38,[21]第４表!$C$77:$C$133,0),11),[21]設定!$H38))</f>
        <v>2691</v>
      </c>
    </row>
    <row r="25" spans="2:16" s="2" customFormat="1" ht="18" customHeight="1" x14ac:dyDescent="0.45">
      <c r="B25" s="31" t="str">
        <f>+[22]第５表!B25</f>
        <v>E09,10</v>
      </c>
      <c r="C25" s="32"/>
      <c r="D25" s="55" t="str">
        <f>+[22]第５表!D25</f>
        <v>食料品・たばこ</v>
      </c>
      <c r="E25" s="56">
        <f>IF($D25="","",IF([21]設定!$H39="",INDEX([21]第４表!$F$77:$P$133,MATCH([21]設定!$D39,[21]第４表!$C$77:$C$133,0),1),[21]設定!$H39))</f>
        <v>192715</v>
      </c>
      <c r="F25" s="56">
        <f>IF($D25="","",IF([21]設定!$H39="",INDEX([21]第４表!$F$77:$P$133,MATCH([21]設定!$D39,[21]第４表!$C$77:$C$133,0),2),[21]設定!$H39))</f>
        <v>192046</v>
      </c>
      <c r="G25" s="56">
        <f>IF($D25="","",IF([21]設定!$H39="",INDEX([21]第４表!$F$77:$P$133,MATCH([21]設定!$D39,[21]第４表!$C$77:$C$133,0),3),[21]設定!$H39))</f>
        <v>176321</v>
      </c>
      <c r="H25" s="56">
        <f>IF($D25="","",IF([21]設定!$H39="",INDEX([21]第４表!$F$77:$P$133,MATCH([21]設定!$D39,[21]第４表!$C$77:$C$133,0),4),[21]設定!$H39))</f>
        <v>15725</v>
      </c>
      <c r="I25" s="56">
        <f>IF($D25="","",IF([21]設定!$H39="",INDEX([21]第４表!$F$77:$P$133,MATCH([21]設定!$D39,[21]第４表!$C$77:$C$133,0),5),[21]設定!$H39))</f>
        <v>669</v>
      </c>
      <c r="J25" s="56">
        <f>IF($D25="","",IF([21]設定!$H39="",INDEX([21]第４表!$F$77:$P$133,MATCH([21]設定!$D39,[21]第４表!$C$77:$C$133,0),6),[21]設定!$H39))</f>
        <v>255584</v>
      </c>
      <c r="K25" s="56">
        <f>IF($D25="","",IF([21]設定!$H39="",INDEX([21]第４表!$F$77:$P$133,MATCH([21]設定!$D39,[21]第４表!$C$77:$C$133,0),7),[21]設定!$H39))</f>
        <v>254127</v>
      </c>
      <c r="L25" s="56">
        <f>IF($D25="","",IF([21]設定!$H39="",INDEX([21]第４表!$F$77:$P$133,MATCH([21]設定!$D39,[21]第４表!$C$77:$C$133,0),8),[21]設定!$H39))</f>
        <v>1457</v>
      </c>
      <c r="M25" s="56">
        <f>IF($D25="","",IF([21]設定!$H39="",INDEX([21]第４表!$F$77:$P$133,MATCH([21]設定!$D39,[21]第４表!$C$77:$C$133,0),9),[21]設定!$H39))</f>
        <v>150199</v>
      </c>
      <c r="N25" s="56">
        <f>IF($D25="","",IF([21]設定!$H39="",INDEX([21]第４表!$F$77:$P$133,MATCH([21]設定!$D39,[21]第４表!$C$77:$C$133,0),10),[21]設定!$H39))</f>
        <v>150063</v>
      </c>
      <c r="O25" s="56">
        <f>IF($D25="","",IF([21]設定!$H39="",INDEX([21]第４表!$F$77:$P$133,MATCH([21]設定!$D39,[21]第４表!$C$77:$C$133,0),11),[21]設定!$H39))</f>
        <v>136</v>
      </c>
    </row>
    <row r="26" spans="2:16" s="2" customFormat="1" ht="18" customHeight="1" x14ac:dyDescent="0.45">
      <c r="B26" s="41" t="str">
        <f>+[22]第５表!B26</f>
        <v>E11</v>
      </c>
      <c r="C26" s="42"/>
      <c r="D26" s="57" t="str">
        <f>+[22]第５表!D26</f>
        <v>繊維工業</v>
      </c>
      <c r="E26" s="53">
        <f>IF($D26="","",IF([21]設定!$H40="",INDEX([21]第４表!$F$77:$P$133,MATCH([21]設定!$D40,[21]第４表!$C$77:$C$133,0),1),[21]設定!$H40))</f>
        <v>226451</v>
      </c>
      <c r="F26" s="53">
        <f>IF($D26="","",IF([21]設定!$H40="",INDEX([21]第４表!$F$77:$P$133,MATCH([21]設定!$D40,[21]第４表!$C$77:$C$133,0),2),[21]設定!$H40))</f>
        <v>221537</v>
      </c>
      <c r="G26" s="53">
        <f>IF($D26="","",IF([21]設定!$H40="",INDEX([21]第４表!$F$77:$P$133,MATCH([21]設定!$D40,[21]第４表!$C$77:$C$133,0),3),[21]設定!$H40))</f>
        <v>194716</v>
      </c>
      <c r="H26" s="53">
        <f>IF($D26="","",IF([21]設定!$H40="",INDEX([21]第４表!$F$77:$P$133,MATCH([21]設定!$D40,[21]第４表!$C$77:$C$133,0),4),[21]設定!$H40))</f>
        <v>26821</v>
      </c>
      <c r="I26" s="53">
        <f>IF($D26="","",IF([21]設定!$H40="",INDEX([21]第４表!$F$77:$P$133,MATCH([21]設定!$D40,[21]第４表!$C$77:$C$133,0),5),[21]設定!$H40))</f>
        <v>4914</v>
      </c>
      <c r="J26" s="53">
        <f>IF($D26="","",IF([21]設定!$H40="",INDEX([21]第４表!$F$77:$P$133,MATCH([21]設定!$D40,[21]第４表!$C$77:$C$133,0),6),[21]設定!$H40))</f>
        <v>325829</v>
      </c>
      <c r="K26" s="53">
        <f>IF($D26="","",IF([21]設定!$H40="",INDEX([21]第４表!$F$77:$P$133,MATCH([21]設定!$D40,[21]第４表!$C$77:$C$133,0),7),[21]設定!$H40))</f>
        <v>325690</v>
      </c>
      <c r="L26" s="53">
        <f>IF($D26="","",IF([21]設定!$H40="",INDEX([21]第４表!$F$77:$P$133,MATCH([21]設定!$D40,[21]第４表!$C$77:$C$133,0),8),[21]設定!$H40))</f>
        <v>139</v>
      </c>
      <c r="M26" s="53">
        <f>IF($D26="","",IF([21]設定!$H40="",INDEX([21]第４表!$F$77:$P$133,MATCH([21]設定!$D40,[21]第４表!$C$77:$C$133,0),9),[21]設定!$H40))</f>
        <v>172013</v>
      </c>
      <c r="N26" s="53">
        <f>IF($D26="","",IF([21]設定!$H40="",INDEX([21]第４表!$F$77:$P$133,MATCH([21]設定!$D40,[21]第４表!$C$77:$C$133,0),10),[21]設定!$H40))</f>
        <v>164484</v>
      </c>
      <c r="O26" s="53">
        <f>IF($D26="","",IF([21]設定!$H40="",INDEX([21]第４表!$F$77:$P$133,MATCH([21]設定!$D40,[21]第４表!$C$77:$C$133,0),11),[21]設定!$H40))</f>
        <v>7529</v>
      </c>
    </row>
    <row r="27" spans="2:16" s="2" customFormat="1" ht="18" customHeight="1" x14ac:dyDescent="0.45">
      <c r="B27" s="41" t="str">
        <f>+[22]第５表!B27</f>
        <v>E12</v>
      </c>
      <c r="C27" s="42"/>
      <c r="D27" s="57" t="str">
        <f>+[22]第５表!D27</f>
        <v>木材・木製品</v>
      </c>
      <c r="E27" s="53">
        <f>IF($D27="","",IF([21]設定!$H41="",INDEX([21]第４表!$F$77:$P$133,MATCH([21]設定!$D41,[21]第４表!$C$77:$C$133,0),1),[21]設定!$H41))</f>
        <v>237458</v>
      </c>
      <c r="F27" s="53">
        <f>IF($D27="","",IF([21]設定!$H41="",INDEX([21]第４表!$F$77:$P$133,MATCH([21]設定!$D41,[21]第４表!$C$77:$C$133,0),2),[21]設定!$H41))</f>
        <v>224563</v>
      </c>
      <c r="G27" s="53">
        <f>IF($D27="","",IF([21]設定!$H41="",INDEX([21]第４表!$F$77:$P$133,MATCH([21]設定!$D41,[21]第４表!$C$77:$C$133,0),3),[21]設定!$H41))</f>
        <v>211931</v>
      </c>
      <c r="H27" s="53">
        <f>IF($D27="","",IF([21]設定!$H41="",INDEX([21]第４表!$F$77:$P$133,MATCH([21]設定!$D41,[21]第４表!$C$77:$C$133,0),4),[21]設定!$H41))</f>
        <v>12632</v>
      </c>
      <c r="I27" s="53">
        <f>IF($D27="","",IF([21]設定!$H41="",INDEX([21]第４表!$F$77:$P$133,MATCH([21]設定!$D41,[21]第４表!$C$77:$C$133,0),5),[21]設定!$H41))</f>
        <v>12895</v>
      </c>
      <c r="J27" s="53">
        <f>IF($D27="","",IF([21]設定!$H41="",INDEX([21]第４表!$F$77:$P$133,MATCH([21]設定!$D41,[21]第４表!$C$77:$C$133,0),6),[21]設定!$H41))</f>
        <v>254467</v>
      </c>
      <c r="K27" s="53">
        <f>IF($D27="","",IF([21]設定!$H41="",INDEX([21]第４表!$F$77:$P$133,MATCH([21]設定!$D41,[21]第４表!$C$77:$C$133,0),7),[21]設定!$H41))</f>
        <v>238209</v>
      </c>
      <c r="L27" s="53">
        <f>IF($D27="","",IF([21]設定!$H41="",INDEX([21]第４表!$F$77:$P$133,MATCH([21]設定!$D41,[21]第４表!$C$77:$C$133,0),8),[21]設定!$H41))</f>
        <v>16258</v>
      </c>
      <c r="M27" s="53">
        <f>IF($D27="","",IF([21]設定!$H41="",INDEX([21]第４表!$F$77:$P$133,MATCH([21]設定!$D41,[21]第４表!$C$77:$C$133,0),9),[21]設定!$H41))</f>
        <v>190305</v>
      </c>
      <c r="N27" s="53">
        <f>IF($D27="","",IF([21]設定!$H41="",INDEX([21]第４表!$F$77:$P$133,MATCH([21]設定!$D41,[21]第４表!$C$77:$C$133,0),10),[21]設定!$H41))</f>
        <v>186733</v>
      </c>
      <c r="O27" s="53">
        <f>IF($D27="","",IF([21]設定!$H41="",INDEX([21]第４表!$F$77:$P$133,MATCH([21]設定!$D41,[21]第４表!$C$77:$C$133,0),11),[21]設定!$H41))</f>
        <v>3572</v>
      </c>
    </row>
    <row r="28" spans="2:16" s="2" customFormat="1" ht="18" customHeight="1" x14ac:dyDescent="0.45">
      <c r="B28" s="41" t="str">
        <f>+[22]第５表!B28</f>
        <v>E13</v>
      </c>
      <c r="C28" s="42"/>
      <c r="D28" s="57" t="str">
        <f>+[22]第５表!D28</f>
        <v>家具・装備品</v>
      </c>
      <c r="E28" s="53" t="str">
        <f>IF($D28="","",IF([21]設定!$H42="",INDEX([21]第４表!$F$77:$P$133,MATCH([21]設定!$D42,[21]第４表!$C$77:$C$133,0),1),[21]設定!$H42))</f>
        <v>x</v>
      </c>
      <c r="F28" s="53" t="str">
        <f>IF($D28="","",IF([21]設定!$H42="",INDEX([21]第４表!$F$77:$P$133,MATCH([21]設定!$D42,[21]第４表!$C$77:$C$133,0),2),[21]設定!$H42))</f>
        <v>x</v>
      </c>
      <c r="G28" s="53" t="str">
        <f>IF($D28="","",IF([21]設定!$H42="",INDEX([21]第４表!$F$77:$P$133,MATCH([21]設定!$D42,[21]第４表!$C$77:$C$133,0),3),[21]設定!$H42))</f>
        <v>x</v>
      </c>
      <c r="H28" s="53" t="str">
        <f>IF($D28="","",IF([21]設定!$H42="",INDEX([21]第４表!$F$77:$P$133,MATCH([21]設定!$D42,[21]第４表!$C$77:$C$133,0),4),[21]設定!$H42))</f>
        <v>x</v>
      </c>
      <c r="I28" s="53" t="str">
        <f>IF($D28="","",IF([21]設定!$H42="",INDEX([21]第４表!$F$77:$P$133,MATCH([21]設定!$D42,[21]第４表!$C$77:$C$133,0),5),[21]設定!$H42))</f>
        <v>x</v>
      </c>
      <c r="J28" s="53" t="str">
        <f>IF($D28="","",IF([21]設定!$H42="",INDEX([21]第４表!$F$77:$P$133,MATCH([21]設定!$D42,[21]第４表!$C$77:$C$133,0),6),[21]設定!$H42))</f>
        <v>x</v>
      </c>
      <c r="K28" s="53" t="str">
        <f>IF($D28="","",IF([21]設定!$H42="",INDEX([21]第４表!$F$77:$P$133,MATCH([21]設定!$D42,[21]第４表!$C$77:$C$133,0),7),[21]設定!$H42))</f>
        <v>x</v>
      </c>
      <c r="L28" s="53" t="str">
        <f>IF($D28="","",IF([21]設定!$H42="",INDEX([21]第４表!$F$77:$P$133,MATCH([21]設定!$D42,[21]第４表!$C$77:$C$133,0),8),[21]設定!$H42))</f>
        <v>x</v>
      </c>
      <c r="M28" s="53" t="str">
        <f>IF($D28="","",IF([21]設定!$H42="",INDEX([21]第４表!$F$77:$P$133,MATCH([21]設定!$D42,[21]第４表!$C$77:$C$133,0),9),[21]設定!$H42))</f>
        <v>x</v>
      </c>
      <c r="N28" s="53" t="str">
        <f>IF($D28="","",IF([21]設定!$H42="",INDEX([21]第４表!$F$77:$P$133,MATCH([21]設定!$D42,[21]第４表!$C$77:$C$133,0),10),[21]設定!$H42))</f>
        <v>x</v>
      </c>
      <c r="O28" s="53" t="str">
        <f>IF($D28="","",IF([21]設定!$H42="",INDEX([21]第４表!$F$77:$P$133,MATCH([21]設定!$D42,[21]第４表!$C$77:$C$133,0),11),[21]設定!$H42))</f>
        <v>x</v>
      </c>
    </row>
    <row r="29" spans="2:16" s="2" customFormat="1" ht="18" customHeight="1" x14ac:dyDescent="0.45">
      <c r="B29" s="41" t="str">
        <f>+[22]第５表!B29</f>
        <v>E15</v>
      </c>
      <c r="C29" s="42"/>
      <c r="D29" s="57" t="str">
        <f>+[22]第５表!D29</f>
        <v>印刷・同関連業</v>
      </c>
      <c r="E29" s="53">
        <f>IF($D29="","",IF([21]設定!$H43="",INDEX([21]第４表!$F$77:$P$133,MATCH([21]設定!$D43,[21]第４表!$C$77:$C$133,0),1),[21]設定!$H43))</f>
        <v>263067</v>
      </c>
      <c r="F29" s="53">
        <f>IF($D29="","",IF([21]設定!$H43="",INDEX([21]第４表!$F$77:$P$133,MATCH([21]設定!$D43,[21]第４表!$C$77:$C$133,0),2),[21]設定!$H43))</f>
        <v>244895</v>
      </c>
      <c r="G29" s="53">
        <f>IF($D29="","",IF([21]設定!$H43="",INDEX([21]第４表!$F$77:$P$133,MATCH([21]設定!$D43,[21]第４表!$C$77:$C$133,0),3),[21]設定!$H43))</f>
        <v>224780</v>
      </c>
      <c r="H29" s="53">
        <f>IF($D29="","",IF([21]設定!$H43="",INDEX([21]第４表!$F$77:$P$133,MATCH([21]設定!$D43,[21]第４表!$C$77:$C$133,0),4),[21]設定!$H43))</f>
        <v>20115</v>
      </c>
      <c r="I29" s="53">
        <f>IF($D29="","",IF([21]設定!$H43="",INDEX([21]第４表!$F$77:$P$133,MATCH([21]設定!$D43,[21]第４表!$C$77:$C$133,0),5),[21]設定!$H43))</f>
        <v>18172</v>
      </c>
      <c r="J29" s="53">
        <f>IF($D29="","",IF([21]設定!$H43="",INDEX([21]第４表!$F$77:$P$133,MATCH([21]設定!$D43,[21]第４表!$C$77:$C$133,0),6),[21]設定!$H43))</f>
        <v>310772</v>
      </c>
      <c r="K29" s="53">
        <f>IF($D29="","",IF([21]設定!$H43="",INDEX([21]第４表!$F$77:$P$133,MATCH([21]設定!$D43,[21]第４表!$C$77:$C$133,0),7),[21]設定!$H43))</f>
        <v>287086</v>
      </c>
      <c r="L29" s="53">
        <f>IF($D29="","",IF([21]設定!$H43="",INDEX([21]第４表!$F$77:$P$133,MATCH([21]設定!$D43,[21]第４表!$C$77:$C$133,0),8),[21]設定!$H43))</f>
        <v>23686</v>
      </c>
      <c r="M29" s="53">
        <f>IF($D29="","",IF([21]設定!$H43="",INDEX([21]第４表!$F$77:$P$133,MATCH([21]設定!$D43,[21]第４表!$C$77:$C$133,0),9),[21]設定!$H43))</f>
        <v>156432</v>
      </c>
      <c r="N29" s="53">
        <f>IF($D29="","",IF([21]設定!$H43="",INDEX([21]第４表!$F$77:$P$133,MATCH([21]設定!$D43,[21]第４表!$C$77:$C$133,0),10),[21]設定!$H43))</f>
        <v>150585</v>
      </c>
      <c r="O29" s="53">
        <f>IF($D29="","",IF([21]設定!$H43="",INDEX([21]第４表!$F$77:$P$133,MATCH([21]設定!$D43,[21]第４表!$C$77:$C$133,0),11),[21]設定!$H43))</f>
        <v>5847</v>
      </c>
    </row>
    <row r="30" spans="2:16" s="2" customFormat="1" ht="18" customHeight="1" x14ac:dyDescent="0.45">
      <c r="B30" s="41" t="str">
        <f>+[22]第５表!B30</f>
        <v>E16,17</v>
      </c>
      <c r="C30" s="42"/>
      <c r="D30" s="57" t="str">
        <f>+[22]第５表!D30</f>
        <v>化学、石油・石炭</v>
      </c>
      <c r="E30" s="53">
        <f>IF($D30="","",IF([21]設定!$H44="",INDEX([21]第４表!$F$77:$P$133,MATCH([21]設定!$D44,[21]第４表!$C$77:$C$133,0),1),[21]設定!$H44))</f>
        <v>389715</v>
      </c>
      <c r="F30" s="53">
        <f>IF($D30="","",IF([21]設定!$H44="",INDEX([21]第４表!$F$77:$P$133,MATCH([21]設定!$D44,[21]第４表!$C$77:$C$133,0),2),[21]設定!$H44))</f>
        <v>389715</v>
      </c>
      <c r="G30" s="53">
        <f>IF($D30="","",IF([21]設定!$H44="",INDEX([21]第４表!$F$77:$P$133,MATCH([21]設定!$D44,[21]第４表!$C$77:$C$133,0),3),[21]設定!$H44))</f>
        <v>347494</v>
      </c>
      <c r="H30" s="53">
        <f>IF($D30="","",IF([21]設定!$H44="",INDEX([21]第４表!$F$77:$P$133,MATCH([21]設定!$D44,[21]第４表!$C$77:$C$133,0),4),[21]設定!$H44))</f>
        <v>42221</v>
      </c>
      <c r="I30" s="53">
        <f>IF($D30="","",IF([21]設定!$H44="",INDEX([21]第４表!$F$77:$P$133,MATCH([21]設定!$D44,[21]第４表!$C$77:$C$133,0),5),[21]設定!$H44))</f>
        <v>0</v>
      </c>
      <c r="J30" s="53">
        <f>IF($D30="","",IF([21]設定!$H44="",INDEX([21]第４表!$F$77:$P$133,MATCH([21]設定!$D44,[21]第４表!$C$77:$C$133,0),6),[21]設定!$H44))</f>
        <v>404154</v>
      </c>
      <c r="K30" s="53">
        <f>IF($D30="","",IF([21]設定!$H44="",INDEX([21]第４表!$F$77:$P$133,MATCH([21]設定!$D44,[21]第４表!$C$77:$C$133,0),7),[21]設定!$H44))</f>
        <v>404154</v>
      </c>
      <c r="L30" s="53">
        <f>IF($D30="","",IF([21]設定!$H44="",INDEX([21]第４表!$F$77:$P$133,MATCH([21]設定!$D44,[21]第４表!$C$77:$C$133,0),8),[21]設定!$H44))</f>
        <v>0</v>
      </c>
      <c r="M30" s="53">
        <f>IF($D30="","",IF([21]設定!$H44="",INDEX([21]第４表!$F$77:$P$133,MATCH([21]設定!$D44,[21]第４表!$C$77:$C$133,0),9),[21]設定!$H44))</f>
        <v>233013</v>
      </c>
      <c r="N30" s="53">
        <f>IF($D30="","",IF([21]設定!$H44="",INDEX([21]第４表!$F$77:$P$133,MATCH([21]設定!$D44,[21]第４表!$C$77:$C$133,0),10),[21]設定!$H44))</f>
        <v>233013</v>
      </c>
      <c r="O30" s="53">
        <f>IF($D30="","",IF([21]設定!$H44="",INDEX([21]第４表!$F$77:$P$133,MATCH([21]設定!$D44,[21]第４表!$C$77:$C$133,0),11),[21]設定!$H44))</f>
        <v>0</v>
      </c>
    </row>
    <row r="31" spans="2:16" s="2" customFormat="1" ht="18" customHeight="1" x14ac:dyDescent="0.45">
      <c r="B31" s="41" t="str">
        <f>+[22]第５表!B31</f>
        <v>E18</v>
      </c>
      <c r="C31" s="42"/>
      <c r="D31" s="57" t="str">
        <f>+[22]第５表!D31</f>
        <v>プラスチック製品</v>
      </c>
      <c r="E31" s="53">
        <f>IF($D31="","",IF([21]設定!$H45="",INDEX([21]第４表!$F$77:$P$133,MATCH([21]設定!$D45,[21]第４表!$C$77:$C$133,0),1),[21]設定!$H45))</f>
        <v>240253</v>
      </c>
      <c r="F31" s="53">
        <f>IF($D31="","",IF([21]設定!$H45="",INDEX([21]第４表!$F$77:$P$133,MATCH([21]設定!$D45,[21]第４表!$C$77:$C$133,0),2),[21]設定!$H45))</f>
        <v>240253</v>
      </c>
      <c r="G31" s="53">
        <f>IF($D31="","",IF([21]設定!$H45="",INDEX([21]第４表!$F$77:$P$133,MATCH([21]設定!$D45,[21]第４表!$C$77:$C$133,0),3),[21]設定!$H45))</f>
        <v>215613</v>
      </c>
      <c r="H31" s="53">
        <f>IF($D31="","",IF([21]設定!$H45="",INDEX([21]第４表!$F$77:$P$133,MATCH([21]設定!$D45,[21]第４表!$C$77:$C$133,0),4),[21]設定!$H45))</f>
        <v>24640</v>
      </c>
      <c r="I31" s="53">
        <f>IF($D31="","",IF([21]設定!$H45="",INDEX([21]第４表!$F$77:$P$133,MATCH([21]設定!$D45,[21]第４表!$C$77:$C$133,0),5),[21]設定!$H45))</f>
        <v>0</v>
      </c>
      <c r="J31" s="53">
        <f>IF($D31="","",IF([21]設定!$H45="",INDEX([21]第４表!$F$77:$P$133,MATCH([21]設定!$D45,[21]第４表!$C$77:$C$133,0),6),[21]設定!$H45))</f>
        <v>275644</v>
      </c>
      <c r="K31" s="53">
        <f>IF($D31="","",IF([21]設定!$H45="",INDEX([21]第４表!$F$77:$P$133,MATCH([21]設定!$D45,[21]第４表!$C$77:$C$133,0),7),[21]設定!$H45))</f>
        <v>275644</v>
      </c>
      <c r="L31" s="53">
        <f>IF($D31="","",IF([21]設定!$H45="",INDEX([21]第４表!$F$77:$P$133,MATCH([21]設定!$D45,[21]第４表!$C$77:$C$133,0),8),[21]設定!$H45))</f>
        <v>0</v>
      </c>
      <c r="M31" s="53">
        <f>IF($D31="","",IF([21]設定!$H45="",INDEX([21]第４表!$F$77:$P$133,MATCH([21]設定!$D45,[21]第４表!$C$77:$C$133,0),9),[21]設定!$H45))</f>
        <v>140901</v>
      </c>
      <c r="N31" s="53">
        <f>IF($D31="","",IF([21]設定!$H45="",INDEX([21]第４表!$F$77:$P$133,MATCH([21]設定!$D45,[21]第４表!$C$77:$C$133,0),10),[21]設定!$H45))</f>
        <v>140901</v>
      </c>
      <c r="O31" s="53">
        <f>IF($D31="","",IF([21]設定!$H45="",INDEX([21]第４表!$F$77:$P$133,MATCH([21]設定!$D45,[21]第４表!$C$77:$C$133,0),11),[21]設定!$H45))</f>
        <v>0</v>
      </c>
    </row>
    <row r="32" spans="2:16" s="2" customFormat="1" ht="18" customHeight="1" x14ac:dyDescent="0.45">
      <c r="B32" s="41" t="str">
        <f>+[22]第５表!B32</f>
        <v>E19</v>
      </c>
      <c r="C32" s="42"/>
      <c r="D32" s="57" t="str">
        <f>+[22]第５表!D32</f>
        <v>ゴム製品</v>
      </c>
      <c r="E32" s="53">
        <f>IF($D32="","",IF([21]設定!$H46="",INDEX([21]第４表!$F$77:$P$133,MATCH([21]設定!$D46,[21]第４表!$C$77:$C$133,0),1),[21]設定!$H46))</f>
        <v>373932</v>
      </c>
      <c r="F32" s="53">
        <f>IF($D32="","",IF([21]設定!$H46="",INDEX([21]第４表!$F$77:$P$133,MATCH([21]設定!$D46,[21]第４表!$C$77:$C$133,0),2),[21]設定!$H46))</f>
        <v>327354</v>
      </c>
      <c r="G32" s="53">
        <f>IF($D32="","",IF([21]設定!$H46="",INDEX([21]第４表!$F$77:$P$133,MATCH([21]設定!$D46,[21]第４表!$C$77:$C$133,0),3),[21]設定!$H46))</f>
        <v>263026</v>
      </c>
      <c r="H32" s="53">
        <f>IF($D32="","",IF([21]設定!$H46="",INDEX([21]第４表!$F$77:$P$133,MATCH([21]設定!$D46,[21]第４表!$C$77:$C$133,0),4),[21]設定!$H46))</f>
        <v>64328</v>
      </c>
      <c r="I32" s="53">
        <f>IF($D32="","",IF([21]設定!$H46="",INDEX([21]第４表!$F$77:$P$133,MATCH([21]設定!$D46,[21]第４表!$C$77:$C$133,0),5),[21]設定!$H46))</f>
        <v>46578</v>
      </c>
      <c r="J32" s="53">
        <f>IF($D32="","",IF([21]設定!$H46="",INDEX([21]第４表!$F$77:$P$133,MATCH([21]設定!$D46,[21]第４表!$C$77:$C$133,0),6),[21]設定!$H46))</f>
        <v>387517</v>
      </c>
      <c r="K32" s="53">
        <f>IF($D32="","",IF([21]設定!$H46="",INDEX([21]第４表!$F$77:$P$133,MATCH([21]設定!$D46,[21]第４表!$C$77:$C$133,0),7),[21]設定!$H46))</f>
        <v>347388</v>
      </c>
      <c r="L32" s="53">
        <f>IF($D32="","",IF([21]設定!$H46="",INDEX([21]第４表!$F$77:$P$133,MATCH([21]設定!$D46,[21]第４表!$C$77:$C$133,0),8),[21]設定!$H46))</f>
        <v>40129</v>
      </c>
      <c r="M32" s="53">
        <f>IF($D32="","",IF([21]設定!$H46="",INDEX([21]第４表!$F$77:$P$133,MATCH([21]設定!$D46,[21]第４表!$C$77:$C$133,0),9),[21]設定!$H46))</f>
        <v>286437</v>
      </c>
      <c r="N32" s="53">
        <f>IF($D32="","",IF([21]設定!$H46="",INDEX([21]第４表!$F$77:$P$133,MATCH([21]設定!$D46,[21]第４表!$C$77:$C$133,0),10),[21]設定!$H46))</f>
        <v>198327</v>
      </c>
      <c r="O32" s="53">
        <f>IF($D32="","",IF([21]設定!$H46="",INDEX([21]第４表!$F$77:$P$133,MATCH([21]設定!$D46,[21]第４表!$C$77:$C$133,0),11),[21]設定!$H46))</f>
        <v>88110</v>
      </c>
    </row>
    <row r="33" spans="2:17" s="2" customFormat="1" ht="18" customHeight="1" x14ac:dyDescent="0.45">
      <c r="B33" s="41" t="str">
        <f>+[22]第５表!B33</f>
        <v>E21</v>
      </c>
      <c r="C33" s="42"/>
      <c r="D33" s="57" t="str">
        <f>+[22]第５表!D33</f>
        <v>窯業・土石製品</v>
      </c>
      <c r="E33" s="53">
        <f>IF($D33="","",IF([21]設定!$H47="",INDEX([21]第４表!$F$77:$P$133,MATCH([21]設定!$D47,[21]第４表!$C$77:$C$133,0),1),[21]設定!$H47))</f>
        <v>282910</v>
      </c>
      <c r="F33" s="53">
        <f>IF($D33="","",IF([21]設定!$H47="",INDEX([21]第４表!$F$77:$P$133,MATCH([21]設定!$D47,[21]第４表!$C$77:$C$133,0),2),[21]設定!$H47))</f>
        <v>282910</v>
      </c>
      <c r="G33" s="53">
        <f>IF($D33="","",IF([21]設定!$H47="",INDEX([21]第４表!$F$77:$P$133,MATCH([21]設定!$D47,[21]第４表!$C$77:$C$133,0),3),[21]設定!$H47))</f>
        <v>273470</v>
      </c>
      <c r="H33" s="53">
        <f>IF($D33="","",IF([21]設定!$H47="",INDEX([21]第４表!$F$77:$P$133,MATCH([21]設定!$D47,[21]第４表!$C$77:$C$133,0),4),[21]設定!$H47))</f>
        <v>9440</v>
      </c>
      <c r="I33" s="53">
        <f>IF($D33="","",IF([21]設定!$H47="",INDEX([21]第４表!$F$77:$P$133,MATCH([21]設定!$D47,[21]第４表!$C$77:$C$133,0),5),[21]設定!$H47))</f>
        <v>0</v>
      </c>
      <c r="J33" s="53">
        <f>IF($D33="","",IF([21]設定!$H47="",INDEX([21]第４表!$F$77:$P$133,MATCH([21]設定!$D47,[21]第４表!$C$77:$C$133,0),6),[21]設定!$H47))</f>
        <v>299271</v>
      </c>
      <c r="K33" s="53">
        <f>IF($D33="","",IF([21]設定!$H47="",INDEX([21]第４表!$F$77:$P$133,MATCH([21]設定!$D47,[21]第４表!$C$77:$C$133,0),7),[21]設定!$H47))</f>
        <v>299271</v>
      </c>
      <c r="L33" s="53">
        <f>IF($D33="","",IF([21]設定!$H47="",INDEX([21]第４表!$F$77:$P$133,MATCH([21]設定!$D47,[21]第４表!$C$77:$C$133,0),8),[21]設定!$H47))</f>
        <v>0</v>
      </c>
      <c r="M33" s="53">
        <f>IF($D33="","",IF([21]設定!$H47="",INDEX([21]第４表!$F$77:$P$133,MATCH([21]設定!$D47,[21]第４表!$C$77:$C$133,0),9),[21]設定!$H47))</f>
        <v>222294</v>
      </c>
      <c r="N33" s="53">
        <f>IF($D33="","",IF([21]設定!$H47="",INDEX([21]第４表!$F$77:$P$133,MATCH([21]設定!$D47,[21]第４表!$C$77:$C$133,0),10),[21]設定!$H47))</f>
        <v>222294</v>
      </c>
      <c r="O33" s="53">
        <f>IF($D33="","",IF([21]設定!$H47="",INDEX([21]第４表!$F$77:$P$133,MATCH([21]設定!$D47,[21]第４表!$C$77:$C$133,0),11),[21]設定!$H47))</f>
        <v>0</v>
      </c>
    </row>
    <row r="34" spans="2:17" s="2" customFormat="1" ht="18" customHeight="1" x14ac:dyDescent="0.45">
      <c r="B34" s="41" t="str">
        <f>+[22]第５表!B34</f>
        <v>E24</v>
      </c>
      <c r="C34" s="42"/>
      <c r="D34" s="57" t="str">
        <f>+[22]第５表!D34</f>
        <v>金属製品製造業</v>
      </c>
      <c r="E34" s="58">
        <f>IF($D34="","",IF([21]設定!$H48="",INDEX([21]第４表!$F$77:$P$133,MATCH([21]設定!$D48,[21]第４表!$C$77:$C$133,0),1),[21]設定!$H48))</f>
        <v>233719</v>
      </c>
      <c r="F34" s="58">
        <f>IF($D34="","",IF([21]設定!$H48="",INDEX([21]第４表!$F$77:$P$133,MATCH([21]設定!$D48,[21]第４表!$C$77:$C$133,0),2),[21]設定!$H48))</f>
        <v>233719</v>
      </c>
      <c r="G34" s="58">
        <f>IF($D34="","",IF([21]設定!$H48="",INDEX([21]第４表!$F$77:$P$133,MATCH([21]設定!$D48,[21]第４表!$C$77:$C$133,0),3),[21]設定!$H48))</f>
        <v>223502</v>
      </c>
      <c r="H34" s="53">
        <f>IF($D34="","",IF([21]設定!$H48="",INDEX([21]第４表!$F$77:$P$133,MATCH([21]設定!$D48,[21]第４表!$C$77:$C$133,0),4),[21]設定!$H48))</f>
        <v>10217</v>
      </c>
      <c r="I34" s="53">
        <f>IF($D34="","",IF([21]設定!$H48="",INDEX([21]第４表!$F$77:$P$133,MATCH([21]設定!$D48,[21]第４表!$C$77:$C$133,0),5),[21]設定!$H48))</f>
        <v>0</v>
      </c>
      <c r="J34" s="53">
        <f>IF($D34="","",IF([21]設定!$H48="",INDEX([21]第４表!$F$77:$P$133,MATCH([21]設定!$D48,[21]第４表!$C$77:$C$133,0),6),[21]設定!$H48))</f>
        <v>270293</v>
      </c>
      <c r="K34" s="53">
        <f>IF($D34="","",IF([21]設定!$H48="",INDEX([21]第４表!$F$77:$P$133,MATCH([21]設定!$D48,[21]第４表!$C$77:$C$133,0),7),[21]設定!$H48))</f>
        <v>270293</v>
      </c>
      <c r="L34" s="53">
        <f>IF($D34="","",IF([21]設定!$H48="",INDEX([21]第４表!$F$77:$P$133,MATCH([21]設定!$D48,[21]第４表!$C$77:$C$133,0),8),[21]設定!$H48))</f>
        <v>0</v>
      </c>
      <c r="M34" s="53">
        <f>IF($D34="","",IF([21]設定!$H48="",INDEX([21]第４表!$F$77:$P$133,MATCH([21]設定!$D48,[21]第４表!$C$77:$C$133,0),9),[21]設定!$H48))</f>
        <v>173463</v>
      </c>
      <c r="N34" s="53">
        <f>IF($D34="","",IF([21]設定!$H48="",INDEX([21]第４表!$F$77:$P$133,MATCH([21]設定!$D48,[21]第４表!$C$77:$C$133,0),10),[21]設定!$H48))</f>
        <v>173463</v>
      </c>
      <c r="O34" s="53">
        <f>IF($D34="","",IF([21]設定!$H48="",INDEX([21]第４表!$F$77:$P$133,MATCH([21]設定!$D48,[21]第４表!$C$77:$C$133,0),11),[21]設定!$H48))</f>
        <v>0</v>
      </c>
    </row>
    <row r="35" spans="2:17" s="2" customFormat="1" ht="18" customHeight="1" x14ac:dyDescent="0.45">
      <c r="B35" s="41" t="str">
        <f>+[22]第５表!B35</f>
        <v>E27</v>
      </c>
      <c r="C35" s="42"/>
      <c r="D35" s="57" t="str">
        <f>+[22]第５表!D35</f>
        <v>業務用機械器具</v>
      </c>
      <c r="E35" s="58">
        <f>IF($D35="","",IF([21]設定!$H49="",INDEX([21]第４表!$F$77:$P$133,MATCH([21]設定!$D49,[21]第４表!$C$77:$C$133,0),1),[21]設定!$H49))</f>
        <v>243248</v>
      </c>
      <c r="F35" s="58">
        <f>IF($D35="","",IF([21]設定!$H49="",INDEX([21]第４表!$F$77:$P$133,MATCH([21]設定!$D49,[21]第４表!$C$77:$C$133,0),2),[21]設定!$H49))</f>
        <v>243248</v>
      </c>
      <c r="G35" s="58">
        <f>IF($D35="","",IF([21]設定!$H49="",INDEX([21]第４表!$F$77:$P$133,MATCH([21]設定!$D49,[21]第４表!$C$77:$C$133,0),3),[21]設定!$H49))</f>
        <v>221007</v>
      </c>
      <c r="H35" s="53">
        <f>IF($D35="","",IF([21]設定!$H49="",INDEX([21]第４表!$F$77:$P$133,MATCH([21]設定!$D49,[21]第４表!$C$77:$C$133,0),4),[21]設定!$H49))</f>
        <v>22241</v>
      </c>
      <c r="I35" s="53">
        <f>IF($D35="","",IF([21]設定!$H49="",INDEX([21]第４表!$F$77:$P$133,MATCH([21]設定!$D49,[21]第４表!$C$77:$C$133,0),5),[21]設定!$H49))</f>
        <v>0</v>
      </c>
      <c r="J35" s="53">
        <f>IF($D35="","",IF([21]設定!$H49="",INDEX([21]第４表!$F$77:$P$133,MATCH([21]設定!$D49,[21]第４表!$C$77:$C$133,0),6),[21]設定!$H49))</f>
        <v>307771</v>
      </c>
      <c r="K35" s="53">
        <f>IF($D35="","",IF([21]設定!$H49="",INDEX([21]第４表!$F$77:$P$133,MATCH([21]設定!$D49,[21]第４表!$C$77:$C$133,0),7),[21]設定!$H49))</f>
        <v>307771</v>
      </c>
      <c r="L35" s="53">
        <f>IF($D35="","",IF([21]設定!$H49="",INDEX([21]第４表!$F$77:$P$133,MATCH([21]設定!$D49,[21]第４表!$C$77:$C$133,0),8),[21]設定!$H49))</f>
        <v>0</v>
      </c>
      <c r="M35" s="53">
        <f>IF($D35="","",IF([21]設定!$H49="",INDEX([21]第４表!$F$77:$P$133,MATCH([21]設定!$D49,[21]第４表!$C$77:$C$133,0),9),[21]設定!$H49))</f>
        <v>182048</v>
      </c>
      <c r="N35" s="53">
        <f>IF($D35="","",IF([21]設定!$H49="",INDEX([21]第４表!$F$77:$P$133,MATCH([21]設定!$D49,[21]第４表!$C$77:$C$133,0),10),[21]設定!$H49))</f>
        <v>182048</v>
      </c>
      <c r="O35" s="53">
        <f>IF($D35="","",IF([21]設定!$H49="",INDEX([21]第４表!$F$77:$P$133,MATCH([21]設定!$D49,[21]第４表!$C$77:$C$133,0),11),[21]設定!$H49))</f>
        <v>0</v>
      </c>
    </row>
    <row r="36" spans="2:17" s="2" customFormat="1" ht="18" customHeight="1" x14ac:dyDescent="0.45">
      <c r="B36" s="41" t="str">
        <f>+[22]第５表!B36</f>
        <v>E28</v>
      </c>
      <c r="C36" s="42"/>
      <c r="D36" s="57" t="str">
        <f>+[22]第５表!D36</f>
        <v>電子・デバイス</v>
      </c>
      <c r="E36" s="58">
        <f>IF($D36="","",IF([21]設定!$H50="",INDEX([21]第４表!$F$77:$P$133,MATCH([21]設定!$D50,[21]第４表!$C$77:$C$133,0),1),[21]設定!$H50))</f>
        <v>305771</v>
      </c>
      <c r="F36" s="58">
        <f>IF($D36="","",IF([21]設定!$H50="",INDEX([21]第４表!$F$77:$P$133,MATCH([21]設定!$D50,[21]第４表!$C$77:$C$133,0),2),[21]設定!$H50))</f>
        <v>232559</v>
      </c>
      <c r="G36" s="58">
        <f>IF($D36="","",IF([21]設定!$H50="",INDEX([21]第４表!$F$77:$P$133,MATCH([21]設定!$D50,[21]第４表!$C$77:$C$133,0),3),[21]設定!$H50))</f>
        <v>207177</v>
      </c>
      <c r="H36" s="53">
        <f>IF($D36="","",IF([21]設定!$H50="",INDEX([21]第４表!$F$77:$P$133,MATCH([21]設定!$D50,[21]第４表!$C$77:$C$133,0),4),[21]設定!$H50))</f>
        <v>25382</v>
      </c>
      <c r="I36" s="53">
        <f>IF($D36="","",IF([21]設定!$H50="",INDEX([21]第４表!$F$77:$P$133,MATCH([21]設定!$D50,[21]第４表!$C$77:$C$133,0),5),[21]設定!$H50))</f>
        <v>73212</v>
      </c>
      <c r="J36" s="53">
        <f>IF($D36="","",IF([21]設定!$H50="",INDEX([21]第４表!$F$77:$P$133,MATCH([21]設定!$D50,[21]第４表!$C$77:$C$133,0),6),[21]設定!$H50))</f>
        <v>351616</v>
      </c>
      <c r="K36" s="53">
        <f>IF($D36="","",IF([21]設定!$H50="",INDEX([21]第４表!$F$77:$P$133,MATCH([21]設定!$D50,[21]第４表!$C$77:$C$133,0),7),[21]設定!$H50))</f>
        <v>257446</v>
      </c>
      <c r="L36" s="53">
        <f>IF($D36="","",IF([21]設定!$H50="",INDEX([21]第４表!$F$77:$P$133,MATCH([21]設定!$D50,[21]第４表!$C$77:$C$133,0),8),[21]設定!$H50))</f>
        <v>94170</v>
      </c>
      <c r="M36" s="53">
        <f>IF($D36="","",IF([21]設定!$H50="",INDEX([21]第４表!$F$77:$P$133,MATCH([21]設定!$D50,[21]第４表!$C$77:$C$133,0),9),[21]設定!$H50))</f>
        <v>217377</v>
      </c>
      <c r="N36" s="53">
        <f>IF($D36="","",IF([21]設定!$H50="",INDEX([21]第４表!$F$77:$P$133,MATCH([21]設定!$D50,[21]第４表!$C$77:$C$133,0),10),[21]設定!$H50))</f>
        <v>184574</v>
      </c>
      <c r="O36" s="53">
        <f>IF($D36="","",IF([21]設定!$H50="",INDEX([21]第４表!$F$77:$P$133,MATCH([21]設定!$D50,[21]第４表!$C$77:$C$133,0),11),[21]設定!$H50))</f>
        <v>32803</v>
      </c>
    </row>
    <row r="37" spans="2:17" s="2" customFormat="1" ht="18" customHeight="1" x14ac:dyDescent="0.45">
      <c r="B37" s="41" t="str">
        <f>+[22]第５表!B37</f>
        <v>E29</v>
      </c>
      <c r="C37" s="42"/>
      <c r="D37" s="57" t="str">
        <f>+[22]第５表!D37</f>
        <v>電気機械器具</v>
      </c>
      <c r="E37" s="58">
        <f>IF($D37="","",IF([21]設定!$H51="",INDEX([21]第４表!$F$77:$P$133,MATCH([21]設定!$D51,[21]第４表!$C$77:$C$133,0),1),[21]設定!$H51))</f>
        <v>276601</v>
      </c>
      <c r="F37" s="58">
        <f>IF($D37="","",IF([21]設定!$H51="",INDEX([21]第４表!$F$77:$P$133,MATCH([21]設定!$D51,[21]第４表!$C$77:$C$133,0),2),[21]設定!$H51))</f>
        <v>276601</v>
      </c>
      <c r="G37" s="58">
        <f>IF($D37="","",IF([21]設定!$H51="",INDEX([21]第４表!$F$77:$P$133,MATCH([21]設定!$D51,[21]第４表!$C$77:$C$133,0),3),[21]設定!$H51))</f>
        <v>262638</v>
      </c>
      <c r="H37" s="53">
        <f>IF($D37="","",IF([21]設定!$H51="",INDEX([21]第４表!$F$77:$P$133,MATCH([21]設定!$D51,[21]第４表!$C$77:$C$133,0),4),[21]設定!$H51))</f>
        <v>13963</v>
      </c>
      <c r="I37" s="53">
        <f>IF($D37="","",IF([21]設定!$H51="",INDEX([21]第４表!$F$77:$P$133,MATCH([21]設定!$D51,[21]第４表!$C$77:$C$133,0),5),[21]設定!$H51))</f>
        <v>0</v>
      </c>
      <c r="J37" s="53">
        <f>IF($D37="","",IF([21]設定!$H51="",INDEX([21]第４表!$F$77:$P$133,MATCH([21]設定!$D51,[21]第４表!$C$77:$C$133,0),6),[21]設定!$H51))</f>
        <v>316317</v>
      </c>
      <c r="K37" s="53">
        <f>IF($D37="","",IF([21]設定!$H51="",INDEX([21]第４表!$F$77:$P$133,MATCH([21]設定!$D51,[21]第４表!$C$77:$C$133,0),7),[21]設定!$H51))</f>
        <v>316317</v>
      </c>
      <c r="L37" s="53">
        <f>IF($D37="","",IF([21]設定!$H51="",INDEX([21]第４表!$F$77:$P$133,MATCH([21]設定!$D51,[21]第４表!$C$77:$C$133,0),8),[21]設定!$H51))</f>
        <v>0</v>
      </c>
      <c r="M37" s="53">
        <f>IF($D37="","",IF([21]設定!$H51="",INDEX([21]第４表!$F$77:$P$133,MATCH([21]設定!$D51,[21]第４表!$C$77:$C$133,0),9),[21]設定!$H51))</f>
        <v>173371</v>
      </c>
      <c r="N37" s="53">
        <f>IF($D37="","",IF([21]設定!$H51="",INDEX([21]第４表!$F$77:$P$133,MATCH([21]設定!$D51,[21]第４表!$C$77:$C$133,0),10),[21]設定!$H51))</f>
        <v>173371</v>
      </c>
      <c r="O37" s="53">
        <f>IF($D37="","",IF([21]設定!$H51="",INDEX([21]第４表!$F$77:$P$133,MATCH([21]設定!$D51,[21]第４表!$C$77:$C$133,0),11),[21]設定!$H51))</f>
        <v>0</v>
      </c>
    </row>
    <row r="38" spans="2:17" s="2" customFormat="1" ht="18" customHeight="1" x14ac:dyDescent="0.45">
      <c r="B38" s="41" t="str">
        <f>+[22]第５表!B38</f>
        <v>E31</v>
      </c>
      <c r="C38" s="42"/>
      <c r="D38" s="57" t="str">
        <f>+[22]第５表!D38</f>
        <v>輸送用機械器具</v>
      </c>
      <c r="E38" s="58">
        <f>IF($D38="","",IF([21]設定!$H52="",INDEX([21]第４表!$F$77:$P$133,MATCH([21]設定!$D52,[21]第４表!$C$77:$C$133,0),1),[21]設定!$H52))</f>
        <v>317432</v>
      </c>
      <c r="F38" s="58">
        <f>IF($D38="","",IF([21]設定!$H52="",INDEX([21]第４表!$F$77:$P$133,MATCH([21]設定!$D52,[21]第４表!$C$77:$C$133,0),2),[21]設定!$H52))</f>
        <v>317268</v>
      </c>
      <c r="G38" s="58">
        <f>IF($D38="","",IF([21]設定!$H52="",INDEX([21]第４表!$F$77:$P$133,MATCH([21]設定!$D52,[21]第４表!$C$77:$C$133,0),3),[21]設定!$H52))</f>
        <v>273853</v>
      </c>
      <c r="H38" s="53">
        <f>IF($D38="","",IF([21]設定!$H52="",INDEX([21]第４表!$F$77:$P$133,MATCH([21]設定!$D52,[21]第４表!$C$77:$C$133,0),4),[21]設定!$H52))</f>
        <v>43415</v>
      </c>
      <c r="I38" s="53">
        <f>IF($D38="","",IF([21]設定!$H52="",INDEX([21]第４表!$F$77:$P$133,MATCH([21]設定!$D52,[21]第４表!$C$77:$C$133,0),5),[21]設定!$H52))</f>
        <v>164</v>
      </c>
      <c r="J38" s="53">
        <f>IF($D38="","",IF([21]設定!$H52="",INDEX([21]第４表!$F$77:$P$133,MATCH([21]設定!$D52,[21]第４表!$C$77:$C$133,0),6),[21]設定!$H52))</f>
        <v>334558</v>
      </c>
      <c r="K38" s="53">
        <f>IF($D38="","",IF([21]設定!$H52="",INDEX([21]第４表!$F$77:$P$133,MATCH([21]設定!$D52,[21]第４表!$C$77:$C$133,0),7),[21]設定!$H52))</f>
        <v>334349</v>
      </c>
      <c r="L38" s="53">
        <f>IF($D38="","",IF([21]設定!$H52="",INDEX([21]第４表!$F$77:$P$133,MATCH([21]設定!$D52,[21]第４表!$C$77:$C$133,0),8),[21]設定!$H52))</f>
        <v>209</v>
      </c>
      <c r="M38" s="53">
        <f>IF($D38="","",IF([21]設定!$H52="",INDEX([21]第４表!$F$77:$P$133,MATCH([21]設定!$D52,[21]第４表!$C$77:$C$133,0),9),[21]設定!$H52))</f>
        <v>254400</v>
      </c>
      <c r="N38" s="53">
        <f>IF($D38="","",IF([21]設定!$H52="",INDEX([21]第４表!$F$77:$P$133,MATCH([21]設定!$D52,[21]第４表!$C$77:$C$133,0),10),[21]設定!$H52))</f>
        <v>254400</v>
      </c>
      <c r="O38" s="53">
        <f>IF($D38="","",IF([21]設定!$H52="",INDEX([21]第４表!$F$77:$P$133,MATCH([21]設定!$D52,[21]第４表!$C$77:$C$133,0),11),[21]設定!$H52))</f>
        <v>0</v>
      </c>
    </row>
    <row r="39" spans="2:17" s="2" customFormat="1" ht="18" customHeight="1" x14ac:dyDescent="0.45">
      <c r="B39" s="59" t="str">
        <f>+[22]第５表!B39</f>
        <v>ES</v>
      </c>
      <c r="C39" s="60"/>
      <c r="D39" s="61" t="str">
        <f>+[22]第５表!D39</f>
        <v>はん用・生産用機械器具</v>
      </c>
      <c r="E39" s="62">
        <f>IF($D39="","",IF([21]設定!$H53="",INDEX([21]第４表!$F$77:$P$133,MATCH([21]設定!$D53,[21]第４表!$C$77:$C$133,0),1),[21]設定!$H53))</f>
        <v>274584</v>
      </c>
      <c r="F39" s="62">
        <f>IF($D39="","",IF([21]設定!$H53="",INDEX([21]第４表!$F$77:$P$133,MATCH([21]設定!$D53,[21]第４表!$C$77:$C$133,0),2),[21]設定!$H53))</f>
        <v>274584</v>
      </c>
      <c r="G39" s="62">
        <f>IF($D39="","",IF([21]設定!$H53="",INDEX([21]第４表!$F$77:$P$133,MATCH([21]設定!$D53,[21]第４表!$C$77:$C$133,0),3),[21]設定!$H53))</f>
        <v>226340</v>
      </c>
      <c r="H39" s="63">
        <f>IF($D39="","",IF([21]設定!$H53="",INDEX([21]第４表!$F$77:$P$133,MATCH([21]設定!$D53,[21]第４表!$C$77:$C$133,0),4),[21]設定!$H53))</f>
        <v>48244</v>
      </c>
      <c r="I39" s="63">
        <f>IF($D39="","",IF([21]設定!$H53="",INDEX([21]第４表!$F$77:$P$133,MATCH([21]設定!$D53,[21]第４表!$C$77:$C$133,0),5),[21]設定!$H53))</f>
        <v>0</v>
      </c>
      <c r="J39" s="63">
        <f>IF($D39="","",IF([21]設定!$H53="",INDEX([21]第４表!$F$77:$P$133,MATCH([21]設定!$D53,[21]第４表!$C$77:$C$133,0),6),[21]設定!$H53))</f>
        <v>316754</v>
      </c>
      <c r="K39" s="63">
        <f>IF($D39="","",IF([21]設定!$H53="",INDEX([21]第４表!$F$77:$P$133,MATCH([21]設定!$D53,[21]第４表!$C$77:$C$133,0),7),[21]設定!$H53))</f>
        <v>316754</v>
      </c>
      <c r="L39" s="63">
        <f>IF($D39="","",IF([21]設定!$H53="",INDEX([21]第４表!$F$77:$P$133,MATCH([21]設定!$D53,[21]第４表!$C$77:$C$133,0),8),[21]設定!$H53))</f>
        <v>0</v>
      </c>
      <c r="M39" s="63">
        <f>IF($D39="","",IF([21]設定!$H53="",INDEX([21]第４表!$F$77:$P$133,MATCH([21]設定!$D53,[21]第４表!$C$77:$C$133,0),9),[21]設定!$H53))</f>
        <v>178603</v>
      </c>
      <c r="N39" s="63">
        <f>IF($D39="","",IF([21]設定!$H53="",INDEX([21]第４表!$F$77:$P$133,MATCH([21]設定!$D53,[21]第４表!$C$77:$C$133,0),10),[21]設定!$H53))</f>
        <v>178603</v>
      </c>
      <c r="O39" s="63">
        <f>IF($D39="","",IF([21]設定!$H53="",INDEX([21]第４表!$F$77:$P$133,MATCH([21]設定!$D53,[21]第４表!$C$77:$C$133,0),11),[21]設定!$H53))</f>
        <v>0</v>
      </c>
    </row>
    <row r="40" spans="2:17" s="2" customFormat="1" ht="18" customHeight="1" x14ac:dyDescent="0.45">
      <c r="B40" s="64" t="str">
        <f>+[22]第５表!B40</f>
        <v>R91</v>
      </c>
      <c r="C40" s="65"/>
      <c r="D40" s="66" t="str">
        <f>+[22]第５表!D40</f>
        <v>職業紹介・労働者派遣業</v>
      </c>
      <c r="E40" s="67">
        <f>IF($D40="","",IF([21]設定!$H54="",INDEX([21]第４表!$F$77:$P$133,MATCH([21]設定!$D54,[21]第４表!$C$77:$C$133,0),1),[21]設定!$H54))</f>
        <v>186121</v>
      </c>
      <c r="F40" s="67">
        <f>IF($D40="","",IF([21]設定!$H54="",INDEX([21]第４表!$F$77:$P$133,MATCH([21]設定!$D54,[21]第４表!$C$77:$C$133,0),2),[21]設定!$H54))</f>
        <v>179731</v>
      </c>
      <c r="G40" s="67">
        <f>IF($D40="","",IF([21]設定!$H54="",INDEX([21]第４表!$F$77:$P$133,MATCH([21]設定!$D54,[21]第４表!$C$77:$C$133,0),3),[21]設定!$H54))</f>
        <v>164932</v>
      </c>
      <c r="H40" s="68">
        <f>IF($D40="","",IF([21]設定!$H54="",INDEX([21]第４表!$F$77:$P$133,MATCH([21]設定!$D54,[21]第４表!$C$77:$C$133,0),4),[21]設定!$H54))</f>
        <v>14799</v>
      </c>
      <c r="I40" s="68">
        <f>IF($D40="","",IF([21]設定!$H54="",INDEX([21]第４表!$F$77:$P$133,MATCH([21]設定!$D54,[21]第４表!$C$77:$C$133,0),5),[21]設定!$H54))</f>
        <v>6390</v>
      </c>
      <c r="J40" s="68">
        <f>IF($D40="","",IF([21]設定!$H54="",INDEX([21]第４表!$F$77:$P$133,MATCH([21]設定!$D54,[21]第４表!$C$77:$C$133,0),6),[21]設定!$H54))</f>
        <v>211775</v>
      </c>
      <c r="K40" s="68">
        <f>IF($D40="","",IF([21]設定!$H54="",INDEX([21]第４表!$F$77:$P$133,MATCH([21]設定!$D54,[21]第４表!$C$77:$C$133,0),7),[21]設定!$H54))</f>
        <v>206592</v>
      </c>
      <c r="L40" s="68">
        <f>IF($D40="","",IF([21]設定!$H54="",INDEX([21]第４表!$F$77:$P$133,MATCH([21]設定!$D54,[21]第４表!$C$77:$C$133,0),8),[21]設定!$H54))</f>
        <v>5183</v>
      </c>
      <c r="M40" s="68">
        <f>IF($D40="","",IF([21]設定!$H54="",INDEX([21]第４表!$F$77:$P$133,MATCH([21]設定!$D54,[21]第４表!$C$77:$C$133,0),9),[21]設定!$H54))</f>
        <v>166502</v>
      </c>
      <c r="N40" s="68">
        <f>IF($D40="","",IF([21]設定!$H54="",INDEX([21]第４表!$F$77:$P$133,MATCH([21]設定!$D54,[21]第４表!$C$77:$C$133,0),10),[21]設定!$H54))</f>
        <v>159189</v>
      </c>
      <c r="O40" s="68">
        <f>IF($D40="","",IF([21]設定!$H54="",INDEX([21]第４表!$F$77:$P$133,MATCH([21]設定!$D54,[21]第４表!$C$77:$C$133,0),11),[21]設定!$H54))</f>
        <v>7313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IF($D48="","",IF([21]設定!$I23="",INDEX([21]第４表!$F$9:$P$65,MATCH([21]設定!$D23,[21]第４表!$C$9:$C$65,0),1),[21]設定!$I23))</f>
        <v>262657</v>
      </c>
      <c r="F48" s="34">
        <f>IF($D48="","",IF([21]設定!$I23="",INDEX([21]第４表!$F$9:$P$65,MATCH([21]設定!$D23,[21]第４表!$C$9:$C$65,0),2),[21]設定!$I23))</f>
        <v>244708</v>
      </c>
      <c r="G48" s="35">
        <f>IF($D48="","",IF([21]設定!$I23="",INDEX([21]第４表!$F$9:$P$65,MATCH([21]設定!$D23,[21]第４表!$C$9:$C$65,0),3),[21]設定!$I23))</f>
        <v>228913</v>
      </c>
      <c r="H48" s="36">
        <f>IF($D48="","",IF([21]設定!$I23="",INDEX([21]第４表!$F$9:$P$65,MATCH([21]設定!$D23,[21]第４表!$C$9:$C$65,0),4),[21]設定!$I23))</f>
        <v>15795</v>
      </c>
      <c r="I48" s="37">
        <f>IF($D48="","",IF([21]設定!$I23="",INDEX([21]第４表!$F$9:$P$65,MATCH([21]設定!$D23,[21]第４表!$C$9:$C$65,0),5),[21]設定!$I23))</f>
        <v>17949</v>
      </c>
      <c r="J48" s="38">
        <f>IF($D48="","",IF([21]設定!$I23="",INDEX([21]第４表!$F$9:$P$65,MATCH([21]設定!$D23,[21]第４表!$C$9:$C$65,0),6),[21]設定!$I23))</f>
        <v>316580</v>
      </c>
      <c r="K48" s="35">
        <f>IF($D48="","",IF([21]設定!$I23="",INDEX([21]第４表!$F$9:$P$65,MATCH([21]設定!$D23,[21]第４表!$C$9:$C$65,0),7),[21]設定!$I23))</f>
        <v>294936</v>
      </c>
      <c r="L48" s="36">
        <f>IF($D48="","",IF([21]設定!$I23="",INDEX([21]第４表!$F$9:$P$65,MATCH([21]設定!$D23,[21]第４表!$C$9:$C$65,0),8),[21]設定!$I23))</f>
        <v>21644</v>
      </c>
      <c r="M48" s="39">
        <f>IF($D48="","",IF([21]設定!$I23="",INDEX([21]第４表!$F$9:$P$65,MATCH([21]設定!$D23,[21]第４表!$C$9:$C$65,0),9),[21]設定!$I23))</f>
        <v>209595</v>
      </c>
      <c r="N48" s="39">
        <f>IF($D48="","",IF([21]設定!$I23="",INDEX([21]第４表!$F$9:$P$65,MATCH([21]設定!$D23,[21]第４表!$C$9:$C$65,0),10),[21]設定!$I23))</f>
        <v>195283</v>
      </c>
      <c r="O48" s="37">
        <f>IF($D48="","",IF([21]設定!$I23="",INDEX([21]第４表!$F$9:$P$65,MATCH([21]設定!$D23,[21]第４表!$C$9:$C$65,0),11),[21]設定!$I23))</f>
        <v>14312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IF($D49="","",IF([21]設定!$I24="",INDEX([21]第４表!$F$9:$P$65,MATCH([21]設定!$D24,[21]第４表!$C$9:$C$65,0),1),[21]設定!$I24))</f>
        <v>291253</v>
      </c>
      <c r="F49" s="34">
        <f>IF($D49="","",IF([21]設定!$I24="",INDEX([21]第４表!$F$9:$P$65,MATCH([21]設定!$D24,[21]第４表!$C$9:$C$65,0),2),[21]設定!$I24))</f>
        <v>291253</v>
      </c>
      <c r="G49" s="35">
        <f>IF($D49="","",IF([21]設定!$I24="",INDEX([21]第４表!$F$9:$P$65,MATCH([21]設定!$D24,[21]第４表!$C$9:$C$65,0),3),[21]設定!$I24))</f>
        <v>278861</v>
      </c>
      <c r="H49" s="44">
        <f>IF($D49="","",IF([21]設定!$I24="",INDEX([21]第４表!$F$9:$P$65,MATCH([21]設定!$D24,[21]第４表!$C$9:$C$65,0),4),[21]設定!$I24))</f>
        <v>12392</v>
      </c>
      <c r="I49" s="45">
        <f>IF($D49="","",IF([21]設定!$I24="",INDEX([21]第４表!$F$9:$P$65,MATCH([21]設定!$D24,[21]第４表!$C$9:$C$65,0),5),[21]設定!$I24))</f>
        <v>0</v>
      </c>
      <c r="J49" s="38">
        <f>IF($D49="","",IF([21]設定!$I24="",INDEX([21]第４表!$F$9:$P$65,MATCH([21]設定!$D24,[21]第４表!$C$9:$C$65,0),6),[21]設定!$I24))</f>
        <v>305609</v>
      </c>
      <c r="K49" s="35">
        <f>IF($D49="","",IF([21]設定!$I24="",INDEX([21]第４表!$F$9:$P$65,MATCH([21]設定!$D24,[21]第４表!$C$9:$C$65,0),7),[21]設定!$I24))</f>
        <v>305609</v>
      </c>
      <c r="L49" s="44">
        <f>IF($D49="","",IF([21]設定!$I24="",INDEX([21]第４表!$F$9:$P$65,MATCH([21]設定!$D24,[21]第４表!$C$9:$C$65,0),8),[21]設定!$I24))</f>
        <v>0</v>
      </c>
      <c r="M49" s="34">
        <f>IF($D49="","",IF([21]設定!$I24="",INDEX([21]第４表!$F$9:$P$65,MATCH([21]設定!$D24,[21]第４表!$C$9:$C$65,0),9),[21]設定!$I24))</f>
        <v>234176</v>
      </c>
      <c r="N49" s="34">
        <f>IF($D49="","",IF([21]設定!$I24="",INDEX([21]第４表!$F$9:$P$65,MATCH([21]設定!$D24,[21]第４表!$C$9:$C$65,0),10),[21]設定!$I24))</f>
        <v>234176</v>
      </c>
      <c r="O49" s="45">
        <f>IF($D49="","",IF([21]設定!$I24="",INDEX([21]第４表!$F$9:$P$65,MATCH([21]設定!$D24,[21]第４表!$C$9:$C$65,0),11),[21]設定!$I24))</f>
        <v>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IF($D50="","",IF([21]設定!$I25="",INDEX([21]第４表!$F$9:$P$65,MATCH([21]設定!$D25,[21]第４表!$C$9:$C$65,0),1),[21]設定!$I25))</f>
        <v>265921</v>
      </c>
      <c r="F50" s="34">
        <f>IF($D50="","",IF([21]設定!$I25="",INDEX([21]第４表!$F$9:$P$65,MATCH([21]設定!$D25,[21]第４表!$C$9:$C$65,0),2),[21]設定!$I25))</f>
        <v>255330</v>
      </c>
      <c r="G50" s="35">
        <f>IF($D50="","",IF([21]設定!$I25="",INDEX([21]第４表!$F$9:$P$65,MATCH([21]設定!$D25,[21]第４表!$C$9:$C$65,0),3),[21]設定!$I25))</f>
        <v>227832</v>
      </c>
      <c r="H50" s="44">
        <f>IF($D50="","",IF([21]設定!$I25="",INDEX([21]第４表!$F$9:$P$65,MATCH([21]設定!$D25,[21]第４表!$C$9:$C$65,0),4),[21]設定!$I25))</f>
        <v>27498</v>
      </c>
      <c r="I50" s="45">
        <f>IF($D50="","",IF([21]設定!$I25="",INDEX([21]第４表!$F$9:$P$65,MATCH([21]設定!$D25,[21]第４表!$C$9:$C$65,0),5),[21]設定!$I25))</f>
        <v>10591</v>
      </c>
      <c r="J50" s="38">
        <f>IF($D50="","",IF([21]設定!$I25="",INDEX([21]第４表!$F$9:$P$65,MATCH([21]設定!$D25,[21]第４表!$C$9:$C$65,0),6),[21]設定!$I25))</f>
        <v>316400</v>
      </c>
      <c r="K50" s="35">
        <f>IF($D50="","",IF([21]設定!$I25="",INDEX([21]第４表!$F$9:$P$65,MATCH([21]設定!$D25,[21]第４表!$C$9:$C$65,0),7),[21]設定!$I25))</f>
        <v>302166</v>
      </c>
      <c r="L50" s="44">
        <f>IF($D50="","",IF([21]設定!$I25="",INDEX([21]第４表!$F$9:$P$65,MATCH([21]設定!$D25,[21]第４表!$C$9:$C$65,0),8),[21]設定!$I25))</f>
        <v>14234</v>
      </c>
      <c r="M50" s="34">
        <f>IF($D50="","",IF([21]設定!$I25="",INDEX([21]第４表!$F$9:$P$65,MATCH([21]設定!$D25,[21]第４表!$C$9:$C$65,0),9),[21]設定!$I25))</f>
        <v>183572</v>
      </c>
      <c r="N50" s="34">
        <f>IF($D50="","",IF([21]設定!$I25="",INDEX([21]第４表!$F$9:$P$65,MATCH([21]設定!$D25,[21]第４表!$C$9:$C$65,0),10),[21]設定!$I25))</f>
        <v>178925</v>
      </c>
      <c r="O50" s="45">
        <f>IF($D50="","",IF([21]設定!$I25="",INDEX([21]第４表!$F$9:$P$65,MATCH([21]設定!$D25,[21]第４表!$C$9:$C$65,0),11),[21]設定!$I25))</f>
        <v>4647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IF($D51="","",IF([21]設定!$I26="",INDEX([21]第４表!$F$9:$P$65,MATCH([21]設定!$D26,[21]第４表!$C$9:$C$65,0),1),[21]設定!$I26))</f>
        <v>414910</v>
      </c>
      <c r="F51" s="34">
        <f>IF($D51="","",IF([21]設定!$I26="",INDEX([21]第４表!$F$9:$P$65,MATCH([21]設定!$D26,[21]第４表!$C$9:$C$65,0),2),[21]設定!$I26))</f>
        <v>414829</v>
      </c>
      <c r="G51" s="35">
        <f>IF($D51="","",IF([21]設定!$I26="",INDEX([21]第４表!$F$9:$P$65,MATCH([21]設定!$D26,[21]第４表!$C$9:$C$65,0),3),[21]設定!$I26))</f>
        <v>355625</v>
      </c>
      <c r="H51" s="47">
        <f>IF($D51="","",IF([21]設定!$I26="",INDEX([21]第４表!$F$9:$P$65,MATCH([21]設定!$D26,[21]第４表!$C$9:$C$65,0),4),[21]設定!$I26))</f>
        <v>59204</v>
      </c>
      <c r="I51" s="45">
        <f>IF($D51="","",IF([21]設定!$I26="",INDEX([21]第４表!$F$9:$P$65,MATCH([21]設定!$D26,[21]第４表!$C$9:$C$65,0),5),[21]設定!$I26))</f>
        <v>81</v>
      </c>
      <c r="J51" s="38">
        <f>IF($D51="","",IF([21]設定!$I26="",INDEX([21]第４表!$F$9:$P$65,MATCH([21]設定!$D26,[21]第４表!$C$9:$C$65,0),6),[21]設定!$I26))</f>
        <v>441997</v>
      </c>
      <c r="K51" s="35">
        <f>IF($D51="","",IF([21]設定!$I26="",INDEX([21]第４表!$F$9:$P$65,MATCH([21]設定!$D26,[21]第４表!$C$9:$C$65,0),7),[21]設定!$I26))</f>
        <v>441904</v>
      </c>
      <c r="L51" s="44">
        <f>IF($D51="","",IF([21]設定!$I26="",INDEX([21]第４表!$F$9:$P$65,MATCH([21]設定!$D26,[21]第４表!$C$9:$C$65,0),8),[21]設定!$I26))</f>
        <v>93</v>
      </c>
      <c r="M51" s="34">
        <f>IF($D51="","",IF([21]設定!$I26="",INDEX([21]第４表!$F$9:$P$65,MATCH([21]設定!$D26,[21]第４表!$C$9:$C$65,0),9),[21]設定!$I26))</f>
        <v>239554</v>
      </c>
      <c r="N51" s="34">
        <f>IF($D51="","",IF([21]設定!$I26="",INDEX([21]第４表!$F$9:$P$65,MATCH([21]設定!$D26,[21]第４表!$C$9:$C$65,0),10),[21]設定!$I26))</f>
        <v>239554</v>
      </c>
      <c r="O51" s="45">
        <f>IF($D51="","",IF([21]設定!$I26="",INDEX([21]第４表!$F$9:$P$65,MATCH([21]設定!$D26,[21]第４表!$C$9:$C$65,0),11),[21]設定!$I26))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IF($D52="","",IF([21]設定!$I27="",INDEX([21]第４表!$F$9:$P$65,MATCH([21]設定!$D27,[21]第４表!$C$9:$C$65,0),1),[21]設定!$I27))</f>
        <v>416900</v>
      </c>
      <c r="F52" s="34">
        <f>IF($D52="","",IF([21]設定!$I27="",INDEX([21]第４表!$F$9:$P$65,MATCH([21]設定!$D27,[21]第４表!$C$9:$C$65,0),2),[21]設定!$I27))</f>
        <v>397673</v>
      </c>
      <c r="G52" s="35">
        <f>IF($D52="","",IF([21]設定!$I27="",INDEX([21]第４表!$F$9:$P$65,MATCH([21]設定!$D27,[21]第４表!$C$9:$C$65,0),3),[21]設定!$I27))</f>
        <v>353502</v>
      </c>
      <c r="H52" s="44">
        <f>IF($D52="","",IF([21]設定!$I27="",INDEX([21]第４表!$F$9:$P$65,MATCH([21]設定!$D27,[21]第４表!$C$9:$C$65,0),4),[21]設定!$I27))</f>
        <v>44171</v>
      </c>
      <c r="I52" s="45">
        <f>IF($D52="","",IF([21]設定!$I27="",INDEX([21]第４表!$F$9:$P$65,MATCH([21]設定!$D27,[21]第４表!$C$9:$C$65,0),5),[21]設定!$I27))</f>
        <v>19227</v>
      </c>
      <c r="J52" s="38">
        <f>IF($D52="","",IF([21]設定!$I27="",INDEX([21]第４表!$F$9:$P$65,MATCH([21]設定!$D27,[21]第４表!$C$9:$C$65,0),6),[21]設定!$I27))</f>
        <v>462543</v>
      </c>
      <c r="K52" s="35">
        <f>IF($D52="","",IF([21]設定!$I27="",INDEX([21]第４表!$F$9:$P$65,MATCH([21]設定!$D27,[21]第４表!$C$9:$C$65,0),7),[21]設定!$I27))</f>
        <v>443067</v>
      </c>
      <c r="L52" s="44">
        <f>IF($D52="","",IF([21]設定!$I27="",INDEX([21]第４表!$F$9:$P$65,MATCH([21]設定!$D27,[21]第４表!$C$9:$C$65,0),8),[21]設定!$I27))</f>
        <v>19476</v>
      </c>
      <c r="M52" s="34">
        <f>IF($D52="","",IF([21]設定!$I27="",INDEX([21]第４表!$F$9:$P$65,MATCH([21]設定!$D27,[21]第４表!$C$9:$C$65,0),9),[21]設定!$I27))</f>
        <v>319834</v>
      </c>
      <c r="N52" s="34">
        <f>IF($D52="","",IF([21]設定!$I27="",INDEX([21]第４表!$F$9:$P$65,MATCH([21]設定!$D27,[21]第４表!$C$9:$C$65,0),10),[21]設定!$I27))</f>
        <v>301135</v>
      </c>
      <c r="O52" s="45">
        <f>IF($D52="","",IF([21]設定!$I27="",INDEX([21]第４表!$F$9:$P$65,MATCH([21]設定!$D27,[21]第４表!$C$9:$C$65,0),11),[21]設定!$I27))</f>
        <v>18699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IF($D53="","",IF([21]設定!$I28="",INDEX([21]第４表!$F$9:$P$65,MATCH([21]設定!$D28,[21]第４表!$C$9:$C$65,0),1),[21]設定!$I28))</f>
        <v>255225</v>
      </c>
      <c r="F53" s="34">
        <f>IF($D53="","",IF([21]設定!$I28="",INDEX([21]第４表!$F$9:$P$65,MATCH([21]設定!$D28,[21]第４表!$C$9:$C$65,0),2),[21]設定!$I28))</f>
        <v>254980</v>
      </c>
      <c r="G53" s="35">
        <f>IF($D53="","",IF([21]設定!$I28="",INDEX([21]第４表!$F$9:$P$65,MATCH([21]設定!$D28,[21]第４表!$C$9:$C$65,0),3),[21]設定!$I28))</f>
        <v>217622</v>
      </c>
      <c r="H53" s="44">
        <f>IF($D53="","",IF([21]設定!$I28="",INDEX([21]第４表!$F$9:$P$65,MATCH([21]設定!$D28,[21]第４表!$C$9:$C$65,0),4),[21]設定!$I28))</f>
        <v>37358</v>
      </c>
      <c r="I53" s="45">
        <f>IF($D53="","",IF([21]設定!$I28="",INDEX([21]第４表!$F$9:$P$65,MATCH([21]設定!$D28,[21]第４表!$C$9:$C$65,0),5),[21]設定!$I28))</f>
        <v>245</v>
      </c>
      <c r="J53" s="38">
        <f>IF($D53="","",IF([21]設定!$I28="",INDEX([21]第４表!$F$9:$P$65,MATCH([21]設定!$D28,[21]第４表!$C$9:$C$65,0),6),[21]設定!$I28))</f>
        <v>265237</v>
      </c>
      <c r="K53" s="35">
        <f>IF($D53="","",IF([21]設定!$I28="",INDEX([21]第４表!$F$9:$P$65,MATCH([21]設定!$D28,[21]第４表!$C$9:$C$65,0),7),[21]設定!$I28))</f>
        <v>264989</v>
      </c>
      <c r="L53" s="44">
        <f>IF($D53="","",IF([21]設定!$I28="",INDEX([21]第４表!$F$9:$P$65,MATCH([21]設定!$D28,[21]第４表!$C$9:$C$65,0),8),[21]設定!$I28))</f>
        <v>248</v>
      </c>
      <c r="M53" s="34">
        <f>IF($D53="","",IF([21]設定!$I28="",INDEX([21]第４表!$F$9:$P$65,MATCH([21]設定!$D28,[21]第４表!$C$9:$C$65,0),9),[21]設定!$I28))</f>
        <v>171513</v>
      </c>
      <c r="N53" s="34">
        <f>IF($D53="","",IF([21]設定!$I28="",INDEX([21]第４表!$F$9:$P$65,MATCH([21]設定!$D28,[21]第４表!$C$9:$C$65,0),10),[21]設定!$I28))</f>
        <v>171291</v>
      </c>
      <c r="O53" s="45">
        <f>IF($D53="","",IF([21]設定!$I28="",INDEX([21]第４表!$F$9:$P$65,MATCH([21]設定!$D28,[21]第４表!$C$9:$C$65,0),11),[21]設定!$I28))</f>
        <v>222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IF($D54="","",IF([21]設定!$I29="",INDEX([21]第４表!$F$9:$P$65,MATCH([21]設定!$D29,[21]第４表!$C$9:$C$65,0),1),[21]設定!$I29))</f>
        <v>169092</v>
      </c>
      <c r="F54" s="34">
        <f>IF($D54="","",IF([21]設定!$I29="",INDEX([21]第４表!$F$9:$P$65,MATCH([21]設定!$D29,[21]第４表!$C$9:$C$65,0),2),[21]設定!$I29))</f>
        <v>168540</v>
      </c>
      <c r="G54" s="35">
        <f>IF($D54="","",IF([21]設定!$I29="",INDEX([21]第４表!$F$9:$P$65,MATCH([21]設定!$D29,[21]第４表!$C$9:$C$65,0),3),[21]設定!$I29))</f>
        <v>159710</v>
      </c>
      <c r="H54" s="44">
        <f>IF($D54="","",IF([21]設定!$I29="",INDEX([21]第４表!$F$9:$P$65,MATCH([21]設定!$D29,[21]第４表!$C$9:$C$65,0),4),[21]設定!$I29))</f>
        <v>8830</v>
      </c>
      <c r="I54" s="45">
        <f>IF($D54="","",IF([21]設定!$I29="",INDEX([21]第４表!$F$9:$P$65,MATCH([21]設定!$D29,[21]第４表!$C$9:$C$65,0),5),[21]設定!$I29))</f>
        <v>552</v>
      </c>
      <c r="J54" s="38">
        <f>IF($D54="","",IF([21]設定!$I29="",INDEX([21]第４表!$F$9:$P$65,MATCH([21]設定!$D29,[21]第４表!$C$9:$C$65,0),6),[21]設定!$I29))</f>
        <v>234596</v>
      </c>
      <c r="K54" s="35">
        <f>IF($D54="","",IF([21]設定!$I29="",INDEX([21]第４表!$F$9:$P$65,MATCH([21]設定!$D29,[21]第４表!$C$9:$C$65,0),7),[21]設定!$I29))</f>
        <v>233396</v>
      </c>
      <c r="L54" s="44">
        <f>IF($D54="","",IF([21]設定!$I29="",INDEX([21]第４表!$F$9:$P$65,MATCH([21]設定!$D29,[21]第４表!$C$9:$C$65,0),8),[21]設定!$I29))</f>
        <v>1200</v>
      </c>
      <c r="M54" s="34">
        <f>IF($D54="","",IF([21]設定!$I29="",INDEX([21]第４表!$F$9:$P$65,MATCH([21]設定!$D29,[21]第４表!$C$9:$C$65,0),9),[21]設定!$I29))</f>
        <v>124847</v>
      </c>
      <c r="N54" s="34">
        <f>IF($D54="","",IF([21]設定!$I29="",INDEX([21]第４表!$F$9:$P$65,MATCH([21]設定!$D29,[21]第４表!$C$9:$C$65,0),10),[21]設定!$I29))</f>
        <v>124734</v>
      </c>
      <c r="O54" s="45">
        <f>IF($D54="","",IF([21]設定!$I29="",INDEX([21]第４表!$F$9:$P$65,MATCH([21]設定!$D29,[21]第４表!$C$9:$C$65,0),11),[21]設定!$I29))</f>
        <v>113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IF($D55="","",IF([21]設定!$I30="",INDEX([21]第４表!$F$9:$P$65,MATCH([21]設定!$D30,[21]第４表!$C$9:$C$65,0),1),[21]設定!$I30))</f>
        <v>330748</v>
      </c>
      <c r="F55" s="34">
        <f>IF($D55="","",IF([21]設定!$I30="",INDEX([21]第４表!$F$9:$P$65,MATCH([21]設定!$D30,[21]第４表!$C$9:$C$65,0),2),[21]設定!$I30))</f>
        <v>330748</v>
      </c>
      <c r="G55" s="35">
        <f>IF($D55="","",IF([21]設定!$I30="",INDEX([21]第４表!$F$9:$P$65,MATCH([21]設定!$D30,[21]第４表!$C$9:$C$65,0),3),[21]設定!$I30))</f>
        <v>327929</v>
      </c>
      <c r="H55" s="44">
        <f>IF($D55="","",IF([21]設定!$I30="",INDEX([21]第４表!$F$9:$P$65,MATCH([21]設定!$D30,[21]第４表!$C$9:$C$65,0),4),[21]設定!$I30))</f>
        <v>2819</v>
      </c>
      <c r="I55" s="45">
        <f>IF($D55="","",IF([21]設定!$I30="",INDEX([21]第４表!$F$9:$P$65,MATCH([21]設定!$D30,[21]第４表!$C$9:$C$65,0),5),[21]設定!$I30))</f>
        <v>0</v>
      </c>
      <c r="J55" s="38">
        <f>IF($D55="","",IF([21]設定!$I30="",INDEX([21]第４表!$F$9:$P$65,MATCH([21]設定!$D30,[21]第４表!$C$9:$C$65,0),6),[21]設定!$I30))</f>
        <v>435615</v>
      </c>
      <c r="K55" s="35">
        <f>IF($D55="","",IF([21]設定!$I30="",INDEX([21]第４表!$F$9:$P$65,MATCH([21]設定!$D30,[21]第４表!$C$9:$C$65,0),7),[21]設定!$I30))</f>
        <v>435615</v>
      </c>
      <c r="L55" s="44">
        <f>IF($D55="","",IF([21]設定!$I30="",INDEX([21]第４表!$F$9:$P$65,MATCH([21]設定!$D30,[21]第４表!$C$9:$C$65,0),8),[21]設定!$I30))</f>
        <v>0</v>
      </c>
      <c r="M55" s="34">
        <f>IF($D55="","",IF([21]設定!$I30="",INDEX([21]第４表!$F$9:$P$65,MATCH([21]設定!$D30,[21]第４表!$C$9:$C$65,0),9),[21]設定!$I30))</f>
        <v>247978</v>
      </c>
      <c r="N55" s="34">
        <f>IF($D55="","",IF([21]設定!$I30="",INDEX([21]第４表!$F$9:$P$65,MATCH([21]設定!$D30,[21]第４表!$C$9:$C$65,0),10),[21]設定!$I30))</f>
        <v>247978</v>
      </c>
      <c r="O55" s="45">
        <f>IF($D55="","",IF([21]設定!$I30="",INDEX([21]第４表!$F$9:$P$65,MATCH([21]設定!$D30,[21]第４表!$C$9:$C$65,0),11),[21]設定!$I30))</f>
        <v>0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IF($D56="","",IF([21]設定!$I31="",INDEX([21]第４表!$F$9:$P$65,MATCH([21]設定!$D31,[21]第４表!$C$9:$C$65,0),1),[21]設定!$I31))</f>
        <v>283938</v>
      </c>
      <c r="F56" s="34">
        <f>IF($D56="","",IF([21]設定!$I31="",INDEX([21]第４表!$F$9:$P$65,MATCH([21]設定!$D31,[21]第４表!$C$9:$C$65,0),2),[21]設定!$I31))</f>
        <v>252539</v>
      </c>
      <c r="G56" s="35">
        <f>IF($D56="","",IF([21]設定!$I31="",INDEX([21]第４表!$F$9:$P$65,MATCH([21]設定!$D31,[21]第４表!$C$9:$C$65,0),3),[21]設定!$I31))</f>
        <v>247791</v>
      </c>
      <c r="H56" s="44">
        <f>IF($D56="","",IF([21]設定!$I31="",INDEX([21]第４表!$F$9:$P$65,MATCH([21]設定!$D31,[21]第４表!$C$9:$C$65,0),4),[21]設定!$I31))</f>
        <v>4748</v>
      </c>
      <c r="I56" s="45">
        <f>IF($D56="","",IF([21]設定!$I31="",INDEX([21]第４表!$F$9:$P$65,MATCH([21]設定!$D31,[21]第４表!$C$9:$C$65,0),5),[21]設定!$I31))</f>
        <v>31399</v>
      </c>
      <c r="J56" s="38">
        <f>IF($D56="","",IF([21]設定!$I31="",INDEX([21]第４表!$F$9:$P$65,MATCH([21]設定!$D31,[21]第４表!$C$9:$C$65,0),6),[21]設定!$I31))</f>
        <v>330257</v>
      </c>
      <c r="K56" s="35">
        <f>IF($D56="","",IF([21]設定!$I31="",INDEX([21]第４表!$F$9:$P$65,MATCH([21]設定!$D31,[21]第４表!$C$9:$C$65,0),7),[21]設定!$I31))</f>
        <v>286913</v>
      </c>
      <c r="L56" s="44">
        <f>IF($D56="","",IF([21]設定!$I31="",INDEX([21]第４表!$F$9:$P$65,MATCH([21]設定!$D31,[21]第４表!$C$9:$C$65,0),8),[21]設定!$I31))</f>
        <v>43344</v>
      </c>
      <c r="M56" s="34">
        <f>IF($D56="","",IF([21]設定!$I31="",INDEX([21]第４表!$F$9:$P$65,MATCH([21]設定!$D31,[21]第４表!$C$9:$C$65,0),9),[21]設定!$I31))</f>
        <v>204346</v>
      </c>
      <c r="N56" s="34">
        <f>IF($D56="","",IF([21]設定!$I31="",INDEX([21]第４表!$F$9:$P$65,MATCH([21]設定!$D31,[21]第４表!$C$9:$C$65,0),10),[21]設定!$I31))</f>
        <v>193473</v>
      </c>
      <c r="O56" s="45">
        <f>IF($D56="","",IF([21]設定!$I31="",INDEX([21]第４表!$F$9:$P$65,MATCH([21]設定!$D31,[21]第４表!$C$9:$C$65,0),11),[21]設定!$I31))</f>
        <v>10873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IF($D57="","",IF([21]設定!$I32="",INDEX([21]第４表!$F$9:$P$65,MATCH([21]設定!$D32,[21]第４表!$C$9:$C$65,0),1),[21]設定!$I32))</f>
        <v>368807</v>
      </c>
      <c r="F57" s="34">
        <f>IF($D57="","",IF([21]設定!$I32="",INDEX([21]第４表!$F$9:$P$65,MATCH([21]設定!$D32,[21]第４表!$C$9:$C$65,0),2),[21]設定!$I32))</f>
        <v>364668</v>
      </c>
      <c r="G57" s="35">
        <f>IF($D57="","",IF([21]設定!$I32="",INDEX([21]第４表!$F$9:$P$65,MATCH([21]設定!$D32,[21]第４表!$C$9:$C$65,0),3),[21]設定!$I32))</f>
        <v>342712</v>
      </c>
      <c r="H57" s="44">
        <f>IF($D57="","",IF([21]設定!$I32="",INDEX([21]第４表!$F$9:$P$65,MATCH([21]設定!$D32,[21]第４表!$C$9:$C$65,0),4),[21]設定!$I32))</f>
        <v>21956</v>
      </c>
      <c r="I57" s="45">
        <f>IF($D57="","",IF([21]設定!$I32="",INDEX([21]第４表!$F$9:$P$65,MATCH([21]設定!$D32,[21]第４表!$C$9:$C$65,0),5),[21]設定!$I32))</f>
        <v>4139</v>
      </c>
      <c r="J57" s="38">
        <f>IF($D57="","",IF([21]設定!$I32="",INDEX([21]第４表!$F$9:$P$65,MATCH([21]設定!$D32,[21]第４表!$C$9:$C$65,0),6),[21]設定!$I32))</f>
        <v>396309</v>
      </c>
      <c r="K57" s="35">
        <f>IF($D57="","",IF([21]設定!$I32="",INDEX([21]第４表!$F$9:$P$65,MATCH([21]設定!$D32,[21]第４表!$C$9:$C$65,0),7),[21]設定!$I32))</f>
        <v>396220</v>
      </c>
      <c r="L57" s="44">
        <f>IF($D57="","",IF([21]設定!$I32="",INDEX([21]第４表!$F$9:$P$65,MATCH([21]設定!$D32,[21]第４表!$C$9:$C$65,0),8),[21]設定!$I32))</f>
        <v>89</v>
      </c>
      <c r="M57" s="34">
        <f>IF($D57="","",IF([21]設定!$I32="",INDEX([21]第４表!$F$9:$P$65,MATCH([21]設定!$D32,[21]第４表!$C$9:$C$65,0),9),[21]設定!$I32))</f>
        <v>262409</v>
      </c>
      <c r="N57" s="34">
        <f>IF($D57="","",IF([21]設定!$I32="",INDEX([21]第４表!$F$9:$P$65,MATCH([21]設定!$D32,[21]第４表!$C$9:$C$65,0),10),[21]設定!$I32))</f>
        <v>242603</v>
      </c>
      <c r="O57" s="45">
        <f>IF($D57="","",IF([21]設定!$I32="",INDEX([21]第４表!$F$9:$P$65,MATCH([21]設定!$D32,[21]第４表!$C$9:$C$65,0),11),[21]設定!$I32))</f>
        <v>19806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IF($D58="","",IF([21]設定!$I33="",INDEX([21]第４表!$F$9:$P$65,MATCH([21]設定!$D33,[21]第４表!$C$9:$C$65,0),1),[21]設定!$I33))</f>
        <v>118133</v>
      </c>
      <c r="F58" s="34">
        <f>IF($D58="","",IF([21]設定!$I33="",INDEX([21]第４表!$F$9:$P$65,MATCH([21]設定!$D33,[21]第４表!$C$9:$C$65,0),2),[21]設定!$I33))</f>
        <v>116375</v>
      </c>
      <c r="G58" s="35">
        <f>IF($D58="","",IF([21]設定!$I33="",INDEX([21]第４表!$F$9:$P$65,MATCH([21]設定!$D33,[21]第４表!$C$9:$C$65,0),3),[21]設定!$I33))</f>
        <v>110623</v>
      </c>
      <c r="H58" s="44">
        <f>IF($D58="","",IF([21]設定!$I33="",INDEX([21]第４表!$F$9:$P$65,MATCH([21]設定!$D33,[21]第４表!$C$9:$C$65,0),4),[21]設定!$I33))</f>
        <v>5752</v>
      </c>
      <c r="I58" s="45">
        <f>IF($D58="","",IF([21]設定!$I33="",INDEX([21]第４表!$F$9:$P$65,MATCH([21]設定!$D33,[21]第４表!$C$9:$C$65,0),5),[21]設定!$I33))</f>
        <v>1758</v>
      </c>
      <c r="J58" s="38">
        <f>IF($D58="","",IF([21]設定!$I33="",INDEX([21]第４表!$F$9:$P$65,MATCH([21]設定!$D33,[21]第４表!$C$9:$C$65,0),6),[21]設定!$I33))</f>
        <v>148448</v>
      </c>
      <c r="K58" s="35">
        <f>IF($D58="","",IF([21]設定!$I33="",INDEX([21]第４表!$F$9:$P$65,MATCH([21]設定!$D33,[21]第４表!$C$9:$C$65,0),7),[21]設定!$I33))</f>
        <v>145324</v>
      </c>
      <c r="L58" s="44">
        <f>IF($D58="","",IF([21]設定!$I33="",INDEX([21]第４表!$F$9:$P$65,MATCH([21]設定!$D33,[21]第４表!$C$9:$C$65,0),8),[21]設定!$I33))</f>
        <v>3124</v>
      </c>
      <c r="M58" s="34">
        <f>IF($D58="","",IF([21]設定!$I33="",INDEX([21]第４表!$F$9:$P$65,MATCH([21]設定!$D33,[21]第４表!$C$9:$C$65,0),9),[21]設定!$I33))</f>
        <v>99719</v>
      </c>
      <c r="N58" s="34">
        <f>IF($D58="","",IF([21]設定!$I33="",INDEX([21]第４表!$F$9:$P$65,MATCH([21]設定!$D33,[21]第４表!$C$9:$C$65,0),10),[21]設定!$I33))</f>
        <v>98791</v>
      </c>
      <c r="O58" s="45">
        <f>IF($D58="","",IF([21]設定!$I33="",INDEX([21]第４表!$F$9:$P$65,MATCH([21]設定!$D33,[21]第４表!$C$9:$C$65,0),11),[21]設定!$I33))</f>
        <v>928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IF($D59="","",IF([21]設定!$I34="",INDEX([21]第４表!$F$9:$P$65,MATCH([21]設定!$D34,[21]第４表!$C$9:$C$65,0),1),[21]設定!$I34))</f>
        <v>187078</v>
      </c>
      <c r="F59" s="34">
        <f>IF($D59="","",IF([21]設定!$I34="",INDEX([21]第４表!$F$9:$P$65,MATCH([21]設定!$D34,[21]第４表!$C$9:$C$65,0),2),[21]設定!$I34))</f>
        <v>187078</v>
      </c>
      <c r="G59" s="35">
        <f>IF($D59="","",IF([21]設定!$I34="",INDEX([21]第４表!$F$9:$P$65,MATCH([21]設定!$D34,[21]第４表!$C$9:$C$65,0),3),[21]設定!$I34))</f>
        <v>175895</v>
      </c>
      <c r="H59" s="44">
        <f>IF($D59="","",IF([21]設定!$I34="",INDEX([21]第４表!$F$9:$P$65,MATCH([21]設定!$D34,[21]第４表!$C$9:$C$65,0),4),[21]設定!$I34))</f>
        <v>11183</v>
      </c>
      <c r="I59" s="45">
        <f>IF($D59="","",IF([21]設定!$I34="",INDEX([21]第４表!$F$9:$P$65,MATCH([21]設定!$D34,[21]第４表!$C$9:$C$65,0),5),[21]設定!$I34))</f>
        <v>0</v>
      </c>
      <c r="J59" s="38">
        <f>IF($D59="","",IF([21]設定!$I34="",INDEX([21]第４表!$F$9:$P$65,MATCH([21]設定!$D34,[21]第４表!$C$9:$C$65,0),6),[21]設定!$I34))</f>
        <v>200485</v>
      </c>
      <c r="K59" s="35">
        <f>IF($D59="","",IF([21]設定!$I34="",INDEX([21]第４表!$F$9:$P$65,MATCH([21]設定!$D34,[21]第４表!$C$9:$C$65,0),7),[21]設定!$I34))</f>
        <v>200485</v>
      </c>
      <c r="L59" s="44">
        <f>IF($D59="","",IF([21]設定!$I34="",INDEX([21]第４表!$F$9:$P$65,MATCH([21]設定!$D34,[21]第４表!$C$9:$C$65,0),8),[21]設定!$I34))</f>
        <v>0</v>
      </c>
      <c r="M59" s="34">
        <f>IF($D59="","",IF([21]設定!$I34="",INDEX([21]第４表!$F$9:$P$65,MATCH([21]設定!$D34,[21]第４表!$C$9:$C$65,0),9),[21]設定!$I34))</f>
        <v>165376</v>
      </c>
      <c r="N59" s="34">
        <f>IF($D59="","",IF([21]設定!$I34="",INDEX([21]第４表!$F$9:$P$65,MATCH([21]設定!$D34,[21]第４表!$C$9:$C$65,0),10),[21]設定!$I34))</f>
        <v>165376</v>
      </c>
      <c r="O59" s="45">
        <f>IF($D59="","",IF([21]設定!$I34="",INDEX([21]第４表!$F$9:$P$65,MATCH([21]設定!$D34,[21]第４表!$C$9:$C$65,0),11),[21]設定!$I34))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IF($D60="","",IF([21]設定!$I35="",INDEX([21]第４表!$F$9:$P$65,MATCH([21]設定!$D35,[21]第４表!$C$9:$C$65,0),1),[21]設定!$I35))</f>
        <v>486799</v>
      </c>
      <c r="F60" s="38">
        <f>IF($D60="","",IF([21]設定!$I35="",INDEX([21]第４表!$F$9:$P$65,MATCH([21]設定!$D35,[21]第４表!$C$9:$C$65,0),2),[21]設定!$I35))</f>
        <v>338154</v>
      </c>
      <c r="G60" s="35">
        <f>IF($D60="","",IF([21]設定!$I35="",INDEX([21]第４表!$F$9:$P$65,MATCH([21]設定!$D35,[21]第４表!$C$9:$C$65,0),3),[21]設定!$I35))</f>
        <v>336428</v>
      </c>
      <c r="H60" s="44">
        <f>IF($D60="","",IF([21]設定!$I35="",INDEX([21]第４表!$F$9:$P$65,MATCH([21]設定!$D35,[21]第４表!$C$9:$C$65,0),4),[21]設定!$I35))</f>
        <v>1726</v>
      </c>
      <c r="I60" s="45">
        <f>IF($D60="","",IF([21]設定!$I35="",INDEX([21]第４表!$F$9:$P$65,MATCH([21]設定!$D35,[21]第４表!$C$9:$C$65,0),5),[21]設定!$I35))</f>
        <v>148645</v>
      </c>
      <c r="J60" s="38">
        <f>IF($D60="","",IF([21]設定!$I35="",INDEX([21]第４表!$F$9:$P$65,MATCH([21]設定!$D35,[21]第４表!$C$9:$C$65,0),6),[21]設定!$I35))</f>
        <v>534319</v>
      </c>
      <c r="K60" s="35">
        <f>IF($D60="","",IF([21]設定!$I35="",INDEX([21]第４表!$F$9:$P$65,MATCH([21]設定!$D35,[21]第４表!$C$9:$C$65,0),7),[21]設定!$I35))</f>
        <v>378198</v>
      </c>
      <c r="L60" s="44">
        <f>IF($D60="","",IF([21]設定!$I35="",INDEX([21]第４表!$F$9:$P$65,MATCH([21]設定!$D35,[21]第４表!$C$9:$C$65,0),8),[21]設定!$I35))</f>
        <v>156121</v>
      </c>
      <c r="M60" s="34">
        <f>IF($D60="","",IF([21]設定!$I35="",INDEX([21]第４表!$F$9:$P$65,MATCH([21]設定!$D35,[21]第４表!$C$9:$C$65,0),9),[21]設定!$I35))</f>
        <v>441406</v>
      </c>
      <c r="N60" s="34">
        <f>IF($D60="","",IF([21]設定!$I35="",INDEX([21]第４表!$F$9:$P$65,MATCH([21]設定!$D35,[21]第４表!$C$9:$C$65,0),10),[21]設定!$I35))</f>
        <v>299902</v>
      </c>
      <c r="O60" s="45">
        <f>IF($D60="","",IF([21]設定!$I35="",INDEX([21]第４表!$F$9:$P$65,MATCH([21]設定!$D35,[21]第４表!$C$9:$C$65,0),11),[21]設定!$I35))</f>
        <v>141504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IF($D61="","",IF([21]設定!$I36="",INDEX([21]第４表!$F$9:$P$65,MATCH([21]設定!$D36,[21]第４表!$C$9:$C$65,0),1),[21]設定!$I36))</f>
        <v>253713</v>
      </c>
      <c r="F61" s="38">
        <f>IF($D61="","",IF([21]設定!$I36="",INDEX([21]第４表!$F$9:$P$65,MATCH([21]設定!$D36,[21]第４表!$C$9:$C$65,0),2),[21]設定!$I36))</f>
        <v>253449</v>
      </c>
      <c r="G61" s="35">
        <f>IF($D61="","",IF([21]設定!$I36="",INDEX([21]第４表!$F$9:$P$65,MATCH([21]設定!$D36,[21]第４表!$C$9:$C$65,0),3),[21]設定!$I36))</f>
        <v>242388</v>
      </c>
      <c r="H61" s="44">
        <f>IF($D61="","",IF([21]設定!$I36="",INDEX([21]第４表!$F$9:$P$65,MATCH([21]設定!$D36,[21]第４表!$C$9:$C$65,0),4),[21]設定!$I36))</f>
        <v>11061</v>
      </c>
      <c r="I61" s="45">
        <f>IF($D61="","",IF([21]設定!$I36="",INDEX([21]第４表!$F$9:$P$65,MATCH([21]設定!$D36,[21]第４表!$C$9:$C$65,0),5),[21]設定!$I36))</f>
        <v>264</v>
      </c>
      <c r="J61" s="38">
        <f>IF($D61="","",IF([21]設定!$I36="",INDEX([21]第４表!$F$9:$P$65,MATCH([21]設定!$D36,[21]第４表!$C$9:$C$65,0),6),[21]設定!$I36))</f>
        <v>333184</v>
      </c>
      <c r="K61" s="35">
        <f>IF($D61="","",IF([21]設定!$I36="",INDEX([21]第４表!$F$9:$P$65,MATCH([21]設定!$D36,[21]第４表!$C$9:$C$65,0),7),[21]設定!$I36))</f>
        <v>333170</v>
      </c>
      <c r="L61" s="44">
        <f>IF($D61="","",IF([21]設定!$I36="",INDEX([21]第４表!$F$9:$P$65,MATCH([21]設定!$D36,[21]第４表!$C$9:$C$65,0),8),[21]設定!$I36))</f>
        <v>14</v>
      </c>
      <c r="M61" s="34">
        <f>IF($D61="","",IF([21]設定!$I36="",INDEX([21]第４表!$F$9:$P$65,MATCH([21]設定!$D36,[21]第４表!$C$9:$C$65,0),9),[21]設定!$I36))</f>
        <v>224198</v>
      </c>
      <c r="N61" s="35">
        <f>IF($D61="","",IF([21]設定!$I36="",INDEX([21]第４表!$F$9:$P$65,MATCH([21]設定!$D36,[21]第４表!$C$9:$C$65,0),10),[21]設定!$I36))</f>
        <v>223842</v>
      </c>
      <c r="O61" s="45">
        <f>IF($D61="","",IF([21]設定!$I36="",INDEX([21]第４表!$F$9:$P$65,MATCH([21]設定!$D36,[21]第４表!$C$9:$C$65,0),11),[21]設定!$I36))</f>
        <v>356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IF($D62="","",IF([21]設定!$I37="",INDEX([21]第４表!$F$9:$P$65,MATCH([21]設定!$D37,[21]第４表!$C$9:$C$65,0),1),[21]設定!$I37))</f>
        <v>263783</v>
      </c>
      <c r="F62" s="38">
        <f>IF($D62="","",IF([21]設定!$I37="",INDEX([21]第４表!$F$9:$P$65,MATCH([21]設定!$D37,[21]第４表!$C$9:$C$65,0),2),[21]設定!$I37))</f>
        <v>263610</v>
      </c>
      <c r="G62" s="35">
        <f>IF($D62="","",IF([21]設定!$I37="",INDEX([21]第４表!$F$9:$P$65,MATCH([21]設定!$D37,[21]第４表!$C$9:$C$65,0),3),[21]設定!$I37))</f>
        <v>256479</v>
      </c>
      <c r="H62" s="44">
        <f>IF($D62="","",IF([21]設定!$I37="",INDEX([21]第４表!$F$9:$P$65,MATCH([21]設定!$D37,[21]第４表!$C$9:$C$65,0),4),[21]設定!$I37))</f>
        <v>7131</v>
      </c>
      <c r="I62" s="45">
        <f>IF($D62="","",IF([21]設定!$I37="",INDEX([21]第４表!$F$9:$P$65,MATCH([21]設定!$D37,[21]第４表!$C$9:$C$65,0),5),[21]設定!$I37))</f>
        <v>173</v>
      </c>
      <c r="J62" s="38">
        <f>IF($D62="","",IF([21]設定!$I37="",INDEX([21]第４表!$F$9:$P$65,MATCH([21]設定!$D37,[21]第４表!$C$9:$C$65,0),6),[21]設定!$I37))</f>
        <v>308493</v>
      </c>
      <c r="K62" s="35">
        <f>IF($D62="","",IF([21]設定!$I37="",INDEX([21]第４表!$F$9:$P$65,MATCH([21]設定!$D37,[21]第４表!$C$9:$C$65,0),7),[21]設定!$I37))</f>
        <v>308386</v>
      </c>
      <c r="L62" s="44">
        <f>IF($D62="","",IF([21]設定!$I37="",INDEX([21]第４表!$F$9:$P$65,MATCH([21]設定!$D37,[21]第４表!$C$9:$C$65,0),8),[21]設定!$I37))</f>
        <v>107</v>
      </c>
      <c r="M62" s="34">
        <f>IF($D62="","",IF([21]設定!$I37="",INDEX([21]第４表!$F$9:$P$65,MATCH([21]設定!$D37,[21]第４表!$C$9:$C$65,0),9),[21]設定!$I37))</f>
        <v>194726</v>
      </c>
      <c r="N62" s="35">
        <f>IF($D62="","",IF([21]設定!$I37="",INDEX([21]第４表!$F$9:$P$65,MATCH([21]設定!$D37,[21]第４表!$C$9:$C$65,0),10),[21]設定!$I37))</f>
        <v>194451</v>
      </c>
      <c r="O62" s="45">
        <f>IF($D62="","",IF([21]設定!$I37="",INDEX([21]第４表!$F$9:$P$65,MATCH([21]設定!$D37,[21]第４表!$C$9:$C$65,0),11),[21]設定!$I37))</f>
        <v>275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IF($D63="","",IF([21]設定!$I38="",INDEX([21]第４表!$F$9:$P$65,MATCH([21]設定!$D38,[21]第４表!$C$9:$C$65,0),1),[21]設定!$I38))</f>
        <v>190377</v>
      </c>
      <c r="F63" s="38">
        <f>IF($D63="","",IF([21]設定!$I38="",INDEX([21]第４表!$F$9:$P$65,MATCH([21]設定!$D38,[21]第４表!$C$9:$C$65,0),2),[21]設定!$I38))</f>
        <v>170956</v>
      </c>
      <c r="G63" s="35">
        <f>IF($D63="","",IF([21]設定!$I38="",INDEX([21]第４表!$F$9:$P$65,MATCH([21]設定!$D38,[21]第４表!$C$9:$C$65,0),3),[21]設定!$I38))</f>
        <v>158379</v>
      </c>
      <c r="H63" s="44">
        <f>IF($D63="","",IF([21]設定!$I38="",INDEX([21]第４表!$F$9:$P$65,MATCH([21]設定!$D38,[21]第４表!$C$9:$C$65,0),4),[21]設定!$I38))</f>
        <v>12577</v>
      </c>
      <c r="I63" s="45">
        <f>IF($D63="","",IF([21]設定!$I38="",INDEX([21]第４表!$F$9:$P$65,MATCH([21]設定!$D38,[21]第４表!$C$9:$C$65,0),5),[21]設定!$I38))</f>
        <v>19421</v>
      </c>
      <c r="J63" s="38">
        <f>IF($D63="","",IF([21]設定!$I38="",INDEX([21]第４表!$F$9:$P$65,MATCH([21]設定!$D38,[21]第４表!$C$9:$C$65,0),6),[21]設定!$I38))</f>
        <v>231705</v>
      </c>
      <c r="K63" s="35">
        <f>IF($D63="","",IF([21]設定!$I38="",INDEX([21]第４表!$F$9:$P$65,MATCH([21]設定!$D38,[21]第４表!$C$9:$C$65,0),7),[21]設定!$I38))</f>
        <v>197828</v>
      </c>
      <c r="L63" s="44">
        <f>IF($D63="","",IF([21]設定!$I38="",INDEX([21]第４表!$F$9:$P$65,MATCH([21]設定!$D38,[21]第４表!$C$9:$C$65,0),8),[21]設定!$I38))</f>
        <v>33877</v>
      </c>
      <c r="M63" s="34">
        <f>IF($D63="","",IF([21]設定!$I38="",INDEX([21]第４表!$F$9:$P$65,MATCH([21]設定!$D38,[21]第４表!$C$9:$C$65,0),9),[21]設定!$I38))</f>
        <v>145373</v>
      </c>
      <c r="N63" s="35">
        <f>IF($D63="","",IF([21]設定!$I38="",INDEX([21]第４表!$F$9:$P$65,MATCH([21]設定!$D38,[21]第４表!$C$9:$C$65,0),10),[21]設定!$I38))</f>
        <v>141694</v>
      </c>
      <c r="O63" s="45">
        <f>IF($D63="","",IF([21]設定!$I38="",INDEX([21]第４表!$F$9:$P$65,MATCH([21]設定!$D38,[21]第４表!$C$9:$C$65,0),11),[21]設定!$I38))</f>
        <v>3679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IF($D64="","",IF([21]設定!$I39="",INDEX([21]第４表!$F$9:$P$65,MATCH([21]設定!$D39,[21]第４表!$C$9:$C$65,0),1),[21]設定!$I39))</f>
        <v>220281</v>
      </c>
      <c r="F64" s="56">
        <f>IF($D64="","",IF([21]設定!$I39="",INDEX([21]第４表!$F$9:$P$65,MATCH([21]設定!$D39,[21]第４表!$C$9:$C$65,0),2),[21]設定!$I39))</f>
        <v>219284</v>
      </c>
      <c r="G64" s="56">
        <f>IF($D64="","",IF([21]設定!$I39="",INDEX([21]第４表!$F$9:$P$65,MATCH([21]設定!$D39,[21]第４表!$C$9:$C$65,0),3),[21]設定!$I39))</f>
        <v>200766</v>
      </c>
      <c r="H64" s="56">
        <f>IF($D64="","",IF([21]設定!$I39="",INDEX([21]第４表!$F$9:$P$65,MATCH([21]設定!$D39,[21]第４表!$C$9:$C$65,0),4),[21]設定!$I39))</f>
        <v>18518</v>
      </c>
      <c r="I64" s="56">
        <f>IF($D64="","",IF([21]設定!$I39="",INDEX([21]第４表!$F$9:$P$65,MATCH([21]設定!$D39,[21]第４表!$C$9:$C$65,0),5),[21]設定!$I39))</f>
        <v>997</v>
      </c>
      <c r="J64" s="56">
        <f>IF($D64="","",IF([21]設定!$I39="",INDEX([21]第４表!$F$9:$P$65,MATCH([21]設定!$D39,[21]第４表!$C$9:$C$65,0),6),[21]設定!$I39))</f>
        <v>274995</v>
      </c>
      <c r="K64" s="56">
        <f>IF($D64="","",IF([21]設定!$I39="",INDEX([21]第４表!$F$9:$P$65,MATCH([21]設定!$D39,[21]第４表!$C$9:$C$65,0),7),[21]設定!$I39))</f>
        <v>273129</v>
      </c>
      <c r="L64" s="56">
        <f>IF($D64="","",IF([21]設定!$I39="",INDEX([21]第４表!$F$9:$P$65,MATCH([21]設定!$D39,[21]第４表!$C$9:$C$65,0),8),[21]設定!$I39))</f>
        <v>1866</v>
      </c>
      <c r="M64" s="56">
        <f>IF($D64="","",IF([21]設定!$I39="",INDEX([21]第４表!$F$9:$P$65,MATCH([21]設定!$D39,[21]第４表!$C$9:$C$65,0),9),[21]設定!$I39))</f>
        <v>171823</v>
      </c>
      <c r="N64" s="56">
        <f>IF($D64="","",IF([21]設定!$I39="",INDEX([21]第４表!$F$9:$P$65,MATCH([21]設定!$D39,[21]第４表!$C$9:$C$65,0),10),[21]設定!$I39))</f>
        <v>171595</v>
      </c>
      <c r="O64" s="56">
        <f>IF($D64="","",IF([21]設定!$I39="",INDEX([21]第４表!$F$9:$P$65,MATCH([21]設定!$D39,[21]第４表!$C$9:$C$65,0),11),[21]設定!$I39))</f>
        <v>228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IF($D65="","",IF([21]設定!$I40="",INDEX([21]第４表!$F$9:$P$65,MATCH([21]設定!$D40,[21]第４表!$C$9:$C$65,0),1),[21]設定!$I40))</f>
        <v>237474</v>
      </c>
      <c r="F65" s="53">
        <f>IF($D65="","",IF([21]設定!$I40="",INDEX([21]第４表!$F$9:$P$65,MATCH([21]設定!$D40,[21]第４表!$C$9:$C$65,0),2),[21]設定!$I40))</f>
        <v>237474</v>
      </c>
      <c r="G65" s="53">
        <f>IF($D65="","",IF([21]設定!$I40="",INDEX([21]第４表!$F$9:$P$65,MATCH([21]設定!$D40,[21]第４表!$C$9:$C$65,0),3),[21]設定!$I40))</f>
        <v>206869</v>
      </c>
      <c r="H65" s="53">
        <f>IF($D65="","",IF([21]設定!$I40="",INDEX([21]第４表!$F$9:$P$65,MATCH([21]設定!$D40,[21]第４表!$C$9:$C$65,0),4),[21]設定!$I40))</f>
        <v>30605</v>
      </c>
      <c r="I65" s="53">
        <f>IF($D65="","",IF([21]設定!$I40="",INDEX([21]第４表!$F$9:$P$65,MATCH([21]設定!$D40,[21]第４表!$C$9:$C$65,0),5),[21]設定!$I40))</f>
        <v>0</v>
      </c>
      <c r="J65" s="53">
        <f>IF($D65="","",IF([21]設定!$I40="",INDEX([21]第４表!$F$9:$P$65,MATCH([21]設定!$D40,[21]第４表!$C$9:$C$65,0),6),[21]設定!$I40))</f>
        <v>328725</v>
      </c>
      <c r="K65" s="53">
        <f>IF($D65="","",IF([21]設定!$I40="",INDEX([21]第４表!$F$9:$P$65,MATCH([21]設定!$D40,[21]第４表!$C$9:$C$65,0),7),[21]設定!$I40))</f>
        <v>328725</v>
      </c>
      <c r="L65" s="53">
        <f>IF($D65="","",IF([21]設定!$I40="",INDEX([21]第４表!$F$9:$P$65,MATCH([21]設定!$D40,[21]第４表!$C$9:$C$65,0),8),[21]設定!$I40))</f>
        <v>0</v>
      </c>
      <c r="M65" s="53">
        <f>IF($D65="","",IF([21]設定!$I40="",INDEX([21]第４表!$F$9:$P$65,MATCH([21]設定!$D40,[21]第４表!$C$9:$C$65,0),9),[21]設定!$I40))</f>
        <v>172614</v>
      </c>
      <c r="N65" s="53">
        <f>IF($D65="","",IF([21]設定!$I40="",INDEX([21]第４表!$F$9:$P$65,MATCH([21]設定!$D40,[21]第４表!$C$9:$C$65,0),10),[21]設定!$I40))</f>
        <v>172614</v>
      </c>
      <c r="O65" s="53">
        <f>IF($D65="","",IF([21]設定!$I40="",INDEX([21]第４表!$F$9:$P$65,MATCH([21]設定!$D40,[21]第４表!$C$9:$C$65,0),11),[21]設定!$I40))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IF($D66="","",IF([21]設定!$I41="",INDEX([21]第４表!$F$9:$P$65,MATCH([21]設定!$D41,[21]第４表!$C$9:$C$65,0),1),[21]設定!$I41))</f>
        <v>252845</v>
      </c>
      <c r="F66" s="53">
        <f>IF($D66="","",IF([21]設定!$I41="",INDEX([21]第４表!$F$9:$P$65,MATCH([21]設定!$D41,[21]第４表!$C$9:$C$65,0),2),[21]設定!$I41))</f>
        <v>226060</v>
      </c>
      <c r="G66" s="53">
        <f>IF($D66="","",IF([21]設定!$I41="",INDEX([21]第４表!$F$9:$P$65,MATCH([21]設定!$D41,[21]第４表!$C$9:$C$65,0),3),[21]設定!$I41))</f>
        <v>201394</v>
      </c>
      <c r="H66" s="53">
        <f>IF($D66="","",IF([21]設定!$I41="",INDEX([21]第４表!$F$9:$P$65,MATCH([21]設定!$D41,[21]第４表!$C$9:$C$65,0),4),[21]設定!$I41))</f>
        <v>24666</v>
      </c>
      <c r="I66" s="53">
        <f>IF($D66="","",IF([21]設定!$I41="",INDEX([21]第４表!$F$9:$P$65,MATCH([21]設定!$D41,[21]第４表!$C$9:$C$65,0),5),[21]設定!$I41))</f>
        <v>26785</v>
      </c>
      <c r="J66" s="53">
        <f>IF($D66="","",IF([21]設定!$I41="",INDEX([21]第４表!$F$9:$P$65,MATCH([21]設定!$D41,[21]第４表!$C$9:$C$65,0),6),[21]設定!$I41))</f>
        <v>270462</v>
      </c>
      <c r="K66" s="53">
        <f>IF($D66="","",IF([21]設定!$I41="",INDEX([21]第４表!$F$9:$P$65,MATCH([21]設定!$D41,[21]第４表!$C$9:$C$65,0),7),[21]設定!$I41))</f>
        <v>239225</v>
      </c>
      <c r="L66" s="53">
        <f>IF($D66="","",IF([21]設定!$I41="",INDEX([21]第４表!$F$9:$P$65,MATCH([21]設定!$D41,[21]第４表!$C$9:$C$65,0),8),[21]設定!$I41))</f>
        <v>31237</v>
      </c>
      <c r="M66" s="53">
        <f>IF($D66="","",IF([21]設定!$I41="",INDEX([21]第４表!$F$9:$P$65,MATCH([21]設定!$D41,[21]第４表!$C$9:$C$65,0),9),[21]設定!$I41))</f>
        <v>184739</v>
      </c>
      <c r="N66" s="53">
        <f>IF($D66="","",IF([21]設定!$I41="",INDEX([21]第４表!$F$9:$P$65,MATCH([21]設定!$D41,[21]第４表!$C$9:$C$65,0),10),[21]設定!$I41))</f>
        <v>175168</v>
      </c>
      <c r="O66" s="53">
        <f>IF($D66="","",IF([21]設定!$I41="",INDEX([21]第４表!$F$9:$P$65,MATCH([21]設定!$D41,[21]第４表!$C$9:$C$65,0),11),[21]設定!$I41))</f>
        <v>9571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IF($D67="","",IF([21]設定!$I42="",INDEX([21]第４表!$F$9:$P$65,MATCH([21]設定!$D42,[21]第４表!$C$9:$C$65,0),1),[21]設定!$I42))</f>
        <v>x</v>
      </c>
      <c r="F67" s="53" t="str">
        <f>IF($D67="","",IF([21]設定!$I42="",INDEX([21]第４表!$F$9:$P$65,MATCH([21]設定!$D42,[21]第４表!$C$9:$C$65,0),2),[21]設定!$I42))</f>
        <v>x</v>
      </c>
      <c r="G67" s="53" t="str">
        <f>IF($D67="","",IF([21]設定!$I42="",INDEX([21]第４表!$F$9:$P$65,MATCH([21]設定!$D42,[21]第４表!$C$9:$C$65,0),3),[21]設定!$I42))</f>
        <v>x</v>
      </c>
      <c r="H67" s="53" t="str">
        <f>IF($D67="","",IF([21]設定!$I42="",INDEX([21]第４表!$F$9:$P$65,MATCH([21]設定!$D42,[21]第４表!$C$9:$C$65,0),4),[21]設定!$I42))</f>
        <v>x</v>
      </c>
      <c r="I67" s="53" t="str">
        <f>IF($D67="","",IF([21]設定!$I42="",INDEX([21]第４表!$F$9:$P$65,MATCH([21]設定!$D42,[21]第４表!$C$9:$C$65,0),5),[21]設定!$I42))</f>
        <v>x</v>
      </c>
      <c r="J67" s="53" t="str">
        <f>IF($D67="","",IF([21]設定!$I42="",INDEX([21]第４表!$F$9:$P$65,MATCH([21]設定!$D42,[21]第４表!$C$9:$C$65,0),6),[21]設定!$I42))</f>
        <v>x</v>
      </c>
      <c r="K67" s="53" t="str">
        <f>IF($D67="","",IF([21]設定!$I42="",INDEX([21]第４表!$F$9:$P$65,MATCH([21]設定!$D42,[21]第４表!$C$9:$C$65,0),7),[21]設定!$I42))</f>
        <v>x</v>
      </c>
      <c r="L67" s="53" t="str">
        <f>IF($D67="","",IF([21]設定!$I42="",INDEX([21]第４表!$F$9:$P$65,MATCH([21]設定!$D42,[21]第４表!$C$9:$C$65,0),8),[21]設定!$I42))</f>
        <v>x</v>
      </c>
      <c r="M67" s="53" t="str">
        <f>IF($D67="","",IF([21]設定!$I42="",INDEX([21]第４表!$F$9:$P$65,MATCH([21]設定!$D42,[21]第４表!$C$9:$C$65,0),9),[21]設定!$I42))</f>
        <v>x</v>
      </c>
      <c r="N67" s="53" t="str">
        <f>IF($D67="","",IF([21]設定!$I42="",INDEX([21]第４表!$F$9:$P$65,MATCH([21]設定!$D42,[21]第４表!$C$9:$C$65,0),10),[21]設定!$I42))</f>
        <v>x</v>
      </c>
      <c r="O67" s="53" t="str">
        <f>IF($D67="","",IF([21]設定!$I42="",INDEX([21]第４表!$F$9:$P$65,MATCH([21]設定!$D42,[21]第４表!$C$9:$C$65,0),11),[21]設定!$I42))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IF($D68="","",IF([21]設定!$I43="",INDEX([21]第４表!$F$9:$P$65,MATCH([21]設定!$D43,[21]第４表!$C$9:$C$65,0),1),[21]設定!$I43))</f>
        <v>290219</v>
      </c>
      <c r="F68" s="53">
        <f>IF($D68="","",IF([21]設定!$I43="",INDEX([21]第４表!$F$9:$P$65,MATCH([21]設定!$D43,[21]第４表!$C$9:$C$65,0),2),[21]設定!$I43))</f>
        <v>254094</v>
      </c>
      <c r="G68" s="53">
        <f>IF($D68="","",IF([21]設定!$I43="",INDEX([21]第４表!$F$9:$P$65,MATCH([21]設定!$D43,[21]第４表!$C$9:$C$65,0),3),[21]設定!$I43))</f>
        <v>219871</v>
      </c>
      <c r="H68" s="53">
        <f>IF($D68="","",IF([21]設定!$I43="",INDEX([21]第４表!$F$9:$P$65,MATCH([21]設定!$D43,[21]第４表!$C$9:$C$65,0),4),[21]設定!$I43))</f>
        <v>34223</v>
      </c>
      <c r="I68" s="53">
        <f>IF($D68="","",IF([21]設定!$I43="",INDEX([21]第４表!$F$9:$P$65,MATCH([21]設定!$D43,[21]第４表!$C$9:$C$65,0),5),[21]設定!$I43))</f>
        <v>36125</v>
      </c>
      <c r="J68" s="53">
        <f>IF($D68="","",IF([21]設定!$I43="",INDEX([21]第４表!$F$9:$P$65,MATCH([21]設定!$D43,[21]第４表!$C$9:$C$65,0),6),[21]設定!$I43))</f>
        <v>348233</v>
      </c>
      <c r="K68" s="53">
        <f>IF($D68="","",IF([21]設定!$I43="",INDEX([21]第４表!$F$9:$P$65,MATCH([21]設定!$D43,[21]第４表!$C$9:$C$65,0),7),[21]設定!$I43))</f>
        <v>302678</v>
      </c>
      <c r="L68" s="53">
        <f>IF($D68="","",IF([21]設定!$I43="",INDEX([21]第４表!$F$9:$P$65,MATCH([21]設定!$D43,[21]第４表!$C$9:$C$65,0),8),[21]設定!$I43))</f>
        <v>45555</v>
      </c>
      <c r="M68" s="53">
        <f>IF($D68="","",IF([21]設定!$I43="",INDEX([21]第４表!$F$9:$P$65,MATCH([21]設定!$D43,[21]第４表!$C$9:$C$65,0),9),[21]設定!$I43))</f>
        <v>145295</v>
      </c>
      <c r="N68" s="53">
        <f>IF($D68="","",IF([21]設定!$I43="",INDEX([21]第４表!$F$9:$P$65,MATCH([21]設定!$D43,[21]第４表!$C$9:$C$65,0),10),[21]設定!$I43))</f>
        <v>132728</v>
      </c>
      <c r="O68" s="53">
        <f>IF($D68="","",IF([21]設定!$I43="",INDEX([21]第４表!$F$9:$P$65,MATCH([21]設定!$D43,[21]第４表!$C$9:$C$65,0),11),[21]設定!$I43))</f>
        <v>12567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IF($D69="","",IF([21]設定!$I44="",INDEX([21]第４表!$F$9:$P$65,MATCH([21]設定!$D44,[21]第４表!$C$9:$C$65,0),1),[21]設定!$I44))</f>
        <v>392313</v>
      </c>
      <c r="F69" s="53">
        <f>IF($D69="","",IF([21]設定!$I44="",INDEX([21]第４表!$F$9:$P$65,MATCH([21]設定!$D44,[21]第４表!$C$9:$C$65,0),2),[21]設定!$I44))</f>
        <v>392313</v>
      </c>
      <c r="G69" s="53">
        <f>IF($D69="","",IF([21]設定!$I44="",INDEX([21]第４表!$F$9:$P$65,MATCH([21]設定!$D44,[21]第４表!$C$9:$C$65,0),3),[21]設定!$I44))</f>
        <v>349924</v>
      </c>
      <c r="H69" s="53">
        <f>IF($D69="","",IF([21]設定!$I44="",INDEX([21]第４表!$F$9:$P$65,MATCH([21]設定!$D44,[21]第４表!$C$9:$C$65,0),4),[21]設定!$I44))</f>
        <v>42389</v>
      </c>
      <c r="I69" s="53">
        <f>IF($D69="","",IF([21]設定!$I44="",INDEX([21]第４表!$F$9:$P$65,MATCH([21]設定!$D44,[21]第４表!$C$9:$C$65,0),5),[21]設定!$I44))</f>
        <v>0</v>
      </c>
      <c r="J69" s="53">
        <f>IF($D69="","",IF([21]設定!$I44="",INDEX([21]第４表!$F$9:$P$65,MATCH([21]設定!$D44,[21]第４表!$C$9:$C$65,0),6),[21]設定!$I44))</f>
        <v>404918</v>
      </c>
      <c r="K69" s="53">
        <f>IF($D69="","",IF([21]設定!$I44="",INDEX([21]第４表!$F$9:$P$65,MATCH([21]設定!$D44,[21]第４表!$C$9:$C$65,0),7),[21]設定!$I44))</f>
        <v>404918</v>
      </c>
      <c r="L69" s="53">
        <f>IF($D69="","",IF([21]設定!$I44="",INDEX([21]第４表!$F$9:$P$65,MATCH([21]設定!$D44,[21]第４表!$C$9:$C$65,0),8),[21]設定!$I44))</f>
        <v>0</v>
      </c>
      <c r="M69" s="53">
        <f>IF($D69="","",IF([21]設定!$I44="",INDEX([21]第４表!$F$9:$P$65,MATCH([21]設定!$D44,[21]第４表!$C$9:$C$65,0),9),[21]設定!$I44))</f>
        <v>234099</v>
      </c>
      <c r="N69" s="53">
        <f>IF($D69="","",IF([21]設定!$I44="",INDEX([21]第４表!$F$9:$P$65,MATCH([21]設定!$D44,[21]第４表!$C$9:$C$65,0),10),[21]設定!$I44))</f>
        <v>234099</v>
      </c>
      <c r="O69" s="53">
        <f>IF($D69="","",IF([21]設定!$I44="",INDEX([21]第４表!$F$9:$P$65,MATCH([21]設定!$D44,[21]第４表!$C$9:$C$65,0),11),[21]設定!$I44))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IF($D70="","",IF([21]設定!$I45="",INDEX([21]第４表!$F$9:$P$65,MATCH([21]設定!$D45,[21]第４表!$C$9:$C$65,0),1),[21]設定!$I45))</f>
        <v>240253</v>
      </c>
      <c r="F70" s="53">
        <f>IF($D70="","",IF([21]設定!$I45="",INDEX([21]第４表!$F$9:$P$65,MATCH([21]設定!$D45,[21]第４表!$C$9:$C$65,0),2),[21]設定!$I45))</f>
        <v>240253</v>
      </c>
      <c r="G70" s="53">
        <f>IF($D70="","",IF([21]設定!$I45="",INDEX([21]第４表!$F$9:$P$65,MATCH([21]設定!$D45,[21]第４表!$C$9:$C$65,0),3),[21]設定!$I45))</f>
        <v>215613</v>
      </c>
      <c r="H70" s="53">
        <f>IF($D70="","",IF([21]設定!$I45="",INDEX([21]第４表!$F$9:$P$65,MATCH([21]設定!$D45,[21]第４表!$C$9:$C$65,0),4),[21]設定!$I45))</f>
        <v>24640</v>
      </c>
      <c r="I70" s="53">
        <f>IF($D70="","",IF([21]設定!$I45="",INDEX([21]第４表!$F$9:$P$65,MATCH([21]設定!$D45,[21]第４表!$C$9:$C$65,0),5),[21]設定!$I45))</f>
        <v>0</v>
      </c>
      <c r="J70" s="53">
        <f>IF($D70="","",IF([21]設定!$I45="",INDEX([21]第４表!$F$9:$P$65,MATCH([21]設定!$D45,[21]第４表!$C$9:$C$65,0),6),[21]設定!$I45))</f>
        <v>275644</v>
      </c>
      <c r="K70" s="53">
        <f>IF($D70="","",IF([21]設定!$I45="",INDEX([21]第４表!$F$9:$P$65,MATCH([21]設定!$D45,[21]第４表!$C$9:$C$65,0),7),[21]設定!$I45))</f>
        <v>275644</v>
      </c>
      <c r="L70" s="53">
        <f>IF($D70="","",IF([21]設定!$I45="",INDEX([21]第４表!$F$9:$P$65,MATCH([21]設定!$D45,[21]第４表!$C$9:$C$65,0),8),[21]設定!$I45))</f>
        <v>0</v>
      </c>
      <c r="M70" s="53">
        <f>IF($D70="","",IF([21]設定!$I45="",INDEX([21]第４表!$F$9:$P$65,MATCH([21]設定!$D45,[21]第４表!$C$9:$C$65,0),9),[21]設定!$I45))</f>
        <v>140901</v>
      </c>
      <c r="N70" s="53">
        <f>IF($D70="","",IF([21]設定!$I45="",INDEX([21]第４表!$F$9:$P$65,MATCH([21]設定!$D45,[21]第４表!$C$9:$C$65,0),10),[21]設定!$I45))</f>
        <v>140901</v>
      </c>
      <c r="O70" s="53">
        <f>IF($D70="","",IF([21]設定!$I45="",INDEX([21]第４表!$F$9:$P$65,MATCH([21]設定!$D45,[21]第４表!$C$9:$C$65,0),11),[21]設定!$I45))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IF($D71="","",IF([21]設定!$I46="",INDEX([21]第４表!$F$9:$P$65,MATCH([21]設定!$D46,[21]第４表!$C$9:$C$65,0),1),[21]設定!$I46))</f>
        <v>373932</v>
      </c>
      <c r="F71" s="53">
        <f>IF($D71="","",IF([21]設定!$I46="",INDEX([21]第４表!$F$9:$P$65,MATCH([21]設定!$D46,[21]第４表!$C$9:$C$65,0),2),[21]設定!$I46))</f>
        <v>327354</v>
      </c>
      <c r="G71" s="53">
        <f>IF($D71="","",IF([21]設定!$I46="",INDEX([21]第４表!$F$9:$P$65,MATCH([21]設定!$D46,[21]第４表!$C$9:$C$65,0),3),[21]設定!$I46))</f>
        <v>263026</v>
      </c>
      <c r="H71" s="53">
        <f>IF($D71="","",IF([21]設定!$I46="",INDEX([21]第４表!$F$9:$P$65,MATCH([21]設定!$D46,[21]第４表!$C$9:$C$65,0),4),[21]設定!$I46))</f>
        <v>64328</v>
      </c>
      <c r="I71" s="53">
        <f>IF($D71="","",IF([21]設定!$I46="",INDEX([21]第４表!$F$9:$P$65,MATCH([21]設定!$D46,[21]第４表!$C$9:$C$65,0),5),[21]設定!$I46))</f>
        <v>46578</v>
      </c>
      <c r="J71" s="53">
        <f>IF($D71="","",IF([21]設定!$I46="",INDEX([21]第４表!$F$9:$P$65,MATCH([21]設定!$D46,[21]第４表!$C$9:$C$65,0),6),[21]設定!$I46))</f>
        <v>387517</v>
      </c>
      <c r="K71" s="53">
        <f>IF($D71="","",IF([21]設定!$I46="",INDEX([21]第４表!$F$9:$P$65,MATCH([21]設定!$D46,[21]第４表!$C$9:$C$65,0),7),[21]設定!$I46))</f>
        <v>347388</v>
      </c>
      <c r="L71" s="53">
        <f>IF($D71="","",IF([21]設定!$I46="",INDEX([21]第４表!$F$9:$P$65,MATCH([21]設定!$D46,[21]第４表!$C$9:$C$65,0),8),[21]設定!$I46))</f>
        <v>40129</v>
      </c>
      <c r="M71" s="53">
        <f>IF($D71="","",IF([21]設定!$I46="",INDEX([21]第４表!$F$9:$P$65,MATCH([21]設定!$D46,[21]第４表!$C$9:$C$65,0),9),[21]設定!$I46))</f>
        <v>286437</v>
      </c>
      <c r="N71" s="53">
        <f>IF($D71="","",IF([21]設定!$I46="",INDEX([21]第４表!$F$9:$P$65,MATCH([21]設定!$D46,[21]第４表!$C$9:$C$65,0),10),[21]設定!$I46))</f>
        <v>198327</v>
      </c>
      <c r="O71" s="53">
        <f>IF($D71="","",IF([21]設定!$I46="",INDEX([21]第４表!$F$9:$P$65,MATCH([21]設定!$D46,[21]第４表!$C$9:$C$65,0),11),[21]設定!$I46))</f>
        <v>88110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IF($D72="","",IF([21]設定!$I47="",INDEX([21]第４表!$F$9:$P$65,MATCH([21]設定!$D47,[21]第４表!$C$9:$C$65,0),1),[21]設定!$I47))</f>
        <v>272079</v>
      </c>
      <c r="F72" s="53">
        <f>IF($D72="","",IF([21]設定!$I47="",INDEX([21]第４表!$F$9:$P$65,MATCH([21]設定!$D47,[21]第４表!$C$9:$C$65,0),2),[21]設定!$I47))</f>
        <v>272079</v>
      </c>
      <c r="G72" s="53">
        <f>IF($D72="","",IF([21]設定!$I47="",INDEX([21]第４表!$F$9:$P$65,MATCH([21]設定!$D47,[21]第４表!$C$9:$C$65,0),3),[21]設定!$I47))</f>
        <v>252421</v>
      </c>
      <c r="H72" s="53">
        <f>IF($D72="","",IF([21]設定!$I47="",INDEX([21]第４表!$F$9:$P$65,MATCH([21]設定!$D47,[21]第４表!$C$9:$C$65,0),4),[21]設定!$I47))</f>
        <v>19658</v>
      </c>
      <c r="I72" s="53">
        <f>IF($D72="","",IF([21]設定!$I47="",INDEX([21]第４表!$F$9:$P$65,MATCH([21]設定!$D47,[21]第４表!$C$9:$C$65,0),5),[21]設定!$I47))</f>
        <v>0</v>
      </c>
      <c r="J72" s="53">
        <f>IF($D72="","",IF([21]設定!$I47="",INDEX([21]第４表!$F$9:$P$65,MATCH([21]設定!$D47,[21]第４表!$C$9:$C$65,0),6),[21]設定!$I47))</f>
        <v>295344</v>
      </c>
      <c r="K72" s="53">
        <f>IF($D72="","",IF([21]設定!$I47="",INDEX([21]第４表!$F$9:$P$65,MATCH([21]設定!$D47,[21]第４表!$C$9:$C$65,0),7),[21]設定!$I47))</f>
        <v>295344</v>
      </c>
      <c r="L72" s="53">
        <f>IF($D72="","",IF([21]設定!$I47="",INDEX([21]第４表!$F$9:$P$65,MATCH([21]設定!$D47,[21]第４表!$C$9:$C$65,0),8),[21]設定!$I47))</f>
        <v>0</v>
      </c>
      <c r="M72" s="53">
        <f>IF($D72="","",IF([21]設定!$I47="",INDEX([21]第４表!$F$9:$P$65,MATCH([21]設定!$D47,[21]第４表!$C$9:$C$65,0),9),[21]設定!$I47))</f>
        <v>190294</v>
      </c>
      <c r="N72" s="53">
        <f>IF($D72="","",IF([21]設定!$I47="",INDEX([21]第４表!$F$9:$P$65,MATCH([21]設定!$D47,[21]第４表!$C$9:$C$65,0),10),[21]設定!$I47))</f>
        <v>190294</v>
      </c>
      <c r="O72" s="53">
        <f>IF($D72="","",IF([21]設定!$I47="",INDEX([21]第４表!$F$9:$P$65,MATCH([21]設定!$D47,[21]第４表!$C$9:$C$65,0),11),[21]設定!$I47))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IF($D73="","",IF([21]設定!$I48="",INDEX([21]第４表!$F$9:$P$65,MATCH([21]設定!$D48,[21]第４表!$C$9:$C$65,0),1),[21]設定!$I48))</f>
        <v>237438</v>
      </c>
      <c r="F73" s="58">
        <f>IF($D73="","",IF([21]設定!$I48="",INDEX([21]第４表!$F$9:$P$65,MATCH([21]設定!$D48,[21]第４表!$C$9:$C$65,0),2),[21]設定!$I48))</f>
        <v>237438</v>
      </c>
      <c r="G73" s="58">
        <f>IF($D73="","",IF([21]設定!$I48="",INDEX([21]第４表!$F$9:$P$65,MATCH([21]設定!$D48,[21]第４表!$C$9:$C$65,0),3),[21]設定!$I48))</f>
        <v>219842</v>
      </c>
      <c r="H73" s="53">
        <f>IF($D73="","",IF([21]設定!$I48="",INDEX([21]第４表!$F$9:$P$65,MATCH([21]設定!$D48,[21]第４表!$C$9:$C$65,0),4),[21]設定!$I48))</f>
        <v>17596</v>
      </c>
      <c r="I73" s="53">
        <f>IF($D73="","",IF([21]設定!$I48="",INDEX([21]第４表!$F$9:$P$65,MATCH([21]設定!$D48,[21]第４表!$C$9:$C$65,0),5),[21]設定!$I48))</f>
        <v>0</v>
      </c>
      <c r="J73" s="53">
        <f>IF($D73="","",IF([21]設定!$I48="",INDEX([21]第４表!$F$9:$P$65,MATCH([21]設定!$D48,[21]第４表!$C$9:$C$65,0),6),[21]設定!$I48))</f>
        <v>252559</v>
      </c>
      <c r="K73" s="53">
        <f>IF($D73="","",IF([21]設定!$I48="",INDEX([21]第４表!$F$9:$P$65,MATCH([21]設定!$D48,[21]第４表!$C$9:$C$65,0),7),[21]設定!$I48))</f>
        <v>252559</v>
      </c>
      <c r="L73" s="53">
        <f>IF($D73="","",IF([21]設定!$I48="",INDEX([21]第４表!$F$9:$P$65,MATCH([21]設定!$D48,[21]第４表!$C$9:$C$65,0),8),[21]設定!$I48))</f>
        <v>0</v>
      </c>
      <c r="M73" s="53">
        <f>IF($D73="","",IF([21]設定!$I48="",INDEX([21]第４表!$F$9:$P$65,MATCH([21]設定!$D48,[21]第４表!$C$9:$C$65,0),9),[21]設定!$I48))</f>
        <v>188875</v>
      </c>
      <c r="N73" s="53">
        <f>IF($D73="","",IF([21]設定!$I48="",INDEX([21]第４表!$F$9:$P$65,MATCH([21]設定!$D48,[21]第４表!$C$9:$C$65,0),10),[21]設定!$I48))</f>
        <v>188875</v>
      </c>
      <c r="O73" s="53">
        <f>IF($D73="","",IF([21]設定!$I48="",INDEX([21]第４表!$F$9:$P$65,MATCH([21]設定!$D48,[21]第４表!$C$9:$C$65,0),11),[21]設定!$I48))</f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IF($D74="","",IF([21]設定!$I49="",INDEX([21]第４表!$F$9:$P$65,MATCH([21]設定!$D49,[21]第４表!$C$9:$C$65,0),1),[21]設定!$I49))</f>
        <v>243248</v>
      </c>
      <c r="F74" s="58">
        <f>IF($D74="","",IF([21]設定!$I49="",INDEX([21]第４表!$F$9:$P$65,MATCH([21]設定!$D49,[21]第４表!$C$9:$C$65,0),2),[21]設定!$I49))</f>
        <v>243248</v>
      </c>
      <c r="G74" s="58">
        <f>IF($D74="","",IF([21]設定!$I49="",INDEX([21]第４表!$F$9:$P$65,MATCH([21]設定!$D49,[21]第４表!$C$9:$C$65,0),3),[21]設定!$I49))</f>
        <v>221007</v>
      </c>
      <c r="H74" s="53">
        <f>IF($D74="","",IF([21]設定!$I49="",INDEX([21]第４表!$F$9:$P$65,MATCH([21]設定!$D49,[21]第４表!$C$9:$C$65,0),4),[21]設定!$I49))</f>
        <v>22241</v>
      </c>
      <c r="I74" s="53">
        <f>IF($D74="","",IF([21]設定!$I49="",INDEX([21]第４表!$F$9:$P$65,MATCH([21]設定!$D49,[21]第４表!$C$9:$C$65,0),5),[21]設定!$I49))</f>
        <v>0</v>
      </c>
      <c r="J74" s="53">
        <f>IF($D74="","",IF([21]設定!$I49="",INDEX([21]第４表!$F$9:$P$65,MATCH([21]設定!$D49,[21]第４表!$C$9:$C$65,0),6),[21]設定!$I49))</f>
        <v>307771</v>
      </c>
      <c r="K74" s="53">
        <f>IF($D74="","",IF([21]設定!$I49="",INDEX([21]第４表!$F$9:$P$65,MATCH([21]設定!$D49,[21]第４表!$C$9:$C$65,0),7),[21]設定!$I49))</f>
        <v>307771</v>
      </c>
      <c r="L74" s="53">
        <f>IF($D74="","",IF([21]設定!$I49="",INDEX([21]第４表!$F$9:$P$65,MATCH([21]設定!$D49,[21]第４表!$C$9:$C$65,0),8),[21]設定!$I49))</f>
        <v>0</v>
      </c>
      <c r="M74" s="53">
        <f>IF($D74="","",IF([21]設定!$I49="",INDEX([21]第４表!$F$9:$P$65,MATCH([21]設定!$D49,[21]第４表!$C$9:$C$65,0),9),[21]設定!$I49))</f>
        <v>182048</v>
      </c>
      <c r="N74" s="53">
        <f>IF($D74="","",IF([21]設定!$I49="",INDEX([21]第４表!$F$9:$P$65,MATCH([21]設定!$D49,[21]第４表!$C$9:$C$65,0),10),[21]設定!$I49))</f>
        <v>182048</v>
      </c>
      <c r="O74" s="53">
        <f>IF($D74="","",IF([21]設定!$I49="",INDEX([21]第４表!$F$9:$P$65,MATCH([21]設定!$D49,[21]第４表!$C$9:$C$65,0),11),[21]設定!$I49))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IF($D75="","",IF([21]設定!$I50="",INDEX([21]第４表!$F$9:$P$65,MATCH([21]設定!$D50,[21]第４表!$C$9:$C$65,0),1),[21]設定!$I50))</f>
        <v>305771</v>
      </c>
      <c r="F75" s="58">
        <f>IF($D75="","",IF([21]設定!$I50="",INDEX([21]第４表!$F$9:$P$65,MATCH([21]設定!$D50,[21]第４表!$C$9:$C$65,0),2),[21]設定!$I50))</f>
        <v>232559</v>
      </c>
      <c r="G75" s="58">
        <f>IF($D75="","",IF([21]設定!$I50="",INDEX([21]第４表!$F$9:$P$65,MATCH([21]設定!$D50,[21]第４表!$C$9:$C$65,0),3),[21]設定!$I50))</f>
        <v>207177</v>
      </c>
      <c r="H75" s="53">
        <f>IF($D75="","",IF([21]設定!$I50="",INDEX([21]第４表!$F$9:$P$65,MATCH([21]設定!$D50,[21]第４表!$C$9:$C$65,0),4),[21]設定!$I50))</f>
        <v>25382</v>
      </c>
      <c r="I75" s="53">
        <f>IF($D75="","",IF([21]設定!$I50="",INDEX([21]第４表!$F$9:$P$65,MATCH([21]設定!$D50,[21]第４表!$C$9:$C$65,0),5),[21]設定!$I50))</f>
        <v>73212</v>
      </c>
      <c r="J75" s="53">
        <f>IF($D75="","",IF([21]設定!$I50="",INDEX([21]第４表!$F$9:$P$65,MATCH([21]設定!$D50,[21]第４表!$C$9:$C$65,0),6),[21]設定!$I50))</f>
        <v>351616</v>
      </c>
      <c r="K75" s="53">
        <f>IF($D75="","",IF([21]設定!$I50="",INDEX([21]第４表!$F$9:$P$65,MATCH([21]設定!$D50,[21]第４表!$C$9:$C$65,0),7),[21]設定!$I50))</f>
        <v>257446</v>
      </c>
      <c r="L75" s="53">
        <f>IF($D75="","",IF([21]設定!$I50="",INDEX([21]第４表!$F$9:$P$65,MATCH([21]設定!$D50,[21]第４表!$C$9:$C$65,0),8),[21]設定!$I50))</f>
        <v>94170</v>
      </c>
      <c r="M75" s="53">
        <f>IF($D75="","",IF([21]設定!$I50="",INDEX([21]第４表!$F$9:$P$65,MATCH([21]設定!$D50,[21]第４表!$C$9:$C$65,0),9),[21]設定!$I50))</f>
        <v>217377</v>
      </c>
      <c r="N75" s="53">
        <f>IF($D75="","",IF([21]設定!$I50="",INDEX([21]第４表!$F$9:$P$65,MATCH([21]設定!$D50,[21]第４表!$C$9:$C$65,0),10),[21]設定!$I50))</f>
        <v>184574</v>
      </c>
      <c r="O75" s="53">
        <f>IF($D75="","",IF([21]設定!$I50="",INDEX([21]第４表!$F$9:$P$65,MATCH([21]設定!$D50,[21]第４表!$C$9:$C$65,0),11),[21]設定!$I50))</f>
        <v>32803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IF($D76="","",IF([21]設定!$I51="",INDEX([21]第４表!$F$9:$P$65,MATCH([21]設定!$D51,[21]第４表!$C$9:$C$65,0),1),[21]設定!$I51))</f>
        <v>259384</v>
      </c>
      <c r="F76" s="58">
        <f>IF($D76="","",IF([21]設定!$I51="",INDEX([21]第４表!$F$9:$P$65,MATCH([21]設定!$D51,[21]第４表!$C$9:$C$65,0),2),[21]設定!$I51))</f>
        <v>259384</v>
      </c>
      <c r="G76" s="58">
        <f>IF($D76="","",IF([21]設定!$I51="",INDEX([21]第４表!$F$9:$P$65,MATCH([21]設定!$D51,[21]第４表!$C$9:$C$65,0),3),[21]設定!$I51))</f>
        <v>247430</v>
      </c>
      <c r="H76" s="53">
        <f>IF($D76="","",IF([21]設定!$I51="",INDEX([21]第４表!$F$9:$P$65,MATCH([21]設定!$D51,[21]第４表!$C$9:$C$65,0),4),[21]設定!$I51))</f>
        <v>11954</v>
      </c>
      <c r="I76" s="53">
        <f>IF($D76="","",IF([21]設定!$I51="",INDEX([21]第４表!$F$9:$P$65,MATCH([21]設定!$D51,[21]第４表!$C$9:$C$65,0),5),[21]設定!$I51))</f>
        <v>0</v>
      </c>
      <c r="J76" s="53">
        <f>IF($D76="","",IF([21]設定!$I51="",INDEX([21]第４表!$F$9:$P$65,MATCH([21]設定!$D51,[21]第４表!$C$9:$C$65,0),6),[21]設定!$I51))</f>
        <v>303453</v>
      </c>
      <c r="K76" s="53">
        <f>IF($D76="","",IF([21]設定!$I51="",INDEX([21]第４表!$F$9:$P$65,MATCH([21]設定!$D51,[21]第４表!$C$9:$C$65,0),7),[21]設定!$I51))</f>
        <v>303453</v>
      </c>
      <c r="L76" s="53">
        <f>IF($D76="","",IF([21]設定!$I51="",INDEX([21]第４表!$F$9:$P$65,MATCH([21]設定!$D51,[21]第４表!$C$9:$C$65,0),8),[21]設定!$I51))</f>
        <v>0</v>
      </c>
      <c r="M76" s="53">
        <f>IF($D76="","",IF([21]設定!$I51="",INDEX([21]第４表!$F$9:$P$65,MATCH([21]設定!$D51,[21]第４表!$C$9:$C$65,0),9),[21]設定!$I51))</f>
        <v>169856</v>
      </c>
      <c r="N76" s="53">
        <f>IF($D76="","",IF([21]設定!$I51="",INDEX([21]第４表!$F$9:$P$65,MATCH([21]設定!$D51,[21]第４表!$C$9:$C$65,0),10),[21]設定!$I51))</f>
        <v>169856</v>
      </c>
      <c r="O76" s="53">
        <f>IF($D76="","",IF([21]設定!$I51="",INDEX([21]第４表!$F$9:$P$65,MATCH([21]設定!$D51,[21]第４表!$C$9:$C$65,0),11),[21]設定!$I51))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IF($D77="","",IF([21]設定!$I52="",INDEX([21]第４表!$F$9:$P$65,MATCH([21]設定!$D52,[21]第４表!$C$9:$C$65,0),1),[21]設定!$I52))</f>
        <v>325957</v>
      </c>
      <c r="F77" s="58">
        <f>IF($D77="","",IF([21]設定!$I52="",INDEX([21]第４表!$F$9:$P$65,MATCH([21]設定!$D52,[21]第４表!$C$9:$C$65,0),2),[21]設定!$I52))</f>
        <v>325781</v>
      </c>
      <c r="G77" s="58">
        <f>IF($D77="","",IF([21]設定!$I52="",INDEX([21]第４表!$F$9:$P$65,MATCH([21]設定!$D52,[21]第４表!$C$9:$C$65,0),3),[21]設定!$I52))</f>
        <v>279280</v>
      </c>
      <c r="H77" s="53">
        <f>IF($D77="","",IF([21]設定!$I52="",INDEX([21]第４表!$F$9:$P$65,MATCH([21]設定!$D52,[21]第４表!$C$9:$C$65,0),4),[21]設定!$I52))</f>
        <v>46501</v>
      </c>
      <c r="I77" s="53">
        <f>IF($D77="","",IF([21]設定!$I52="",INDEX([21]第４表!$F$9:$P$65,MATCH([21]設定!$D52,[21]第４表!$C$9:$C$65,0),5),[21]設定!$I52))</f>
        <v>176</v>
      </c>
      <c r="J77" s="53">
        <f>IF($D77="","",IF([21]設定!$I52="",INDEX([21]第４表!$F$9:$P$65,MATCH([21]設定!$D52,[21]第４表!$C$9:$C$65,0),6),[21]設定!$I52))</f>
        <v>338377</v>
      </c>
      <c r="K77" s="53">
        <f>IF($D77="","",IF([21]設定!$I52="",INDEX([21]第４表!$F$9:$P$65,MATCH([21]設定!$D52,[21]第４表!$C$9:$C$65,0),7),[21]設定!$I52))</f>
        <v>338160</v>
      </c>
      <c r="L77" s="53">
        <f>IF($D77="","",IF([21]設定!$I52="",INDEX([21]第４表!$F$9:$P$65,MATCH([21]設定!$D52,[21]第４表!$C$9:$C$65,0),8),[21]設定!$I52))</f>
        <v>217</v>
      </c>
      <c r="M77" s="53">
        <f>IF($D77="","",IF([21]設定!$I52="",INDEX([21]第４表!$F$9:$P$65,MATCH([21]設定!$D52,[21]第４表!$C$9:$C$65,0),9),[21]設定!$I52))</f>
        <v>272811</v>
      </c>
      <c r="N77" s="53">
        <f>IF($D77="","",IF([21]設定!$I52="",INDEX([21]第４表!$F$9:$P$65,MATCH([21]設定!$D52,[21]第４表!$C$9:$C$65,0),10),[21]設定!$I52))</f>
        <v>272811</v>
      </c>
      <c r="O77" s="53">
        <f>IF($D77="","",IF([21]設定!$I52="",INDEX([21]第４表!$F$9:$P$65,MATCH([21]設定!$D52,[21]第４表!$C$9:$C$65,0),11),[21]設定!$I52))</f>
        <v>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IF($D78="","",IF([21]設定!$I53="",INDEX([21]第４表!$F$9:$P$65,MATCH([21]設定!$D53,[21]第４表!$C$9:$C$65,0),1),[21]設定!$I53))</f>
        <v>225284</v>
      </c>
      <c r="F78" s="62">
        <f>IF($D78="","",IF([21]設定!$I53="",INDEX([21]第４表!$F$9:$P$65,MATCH([21]設定!$D53,[21]第４表!$C$9:$C$65,0),2),[21]設定!$I53))</f>
        <v>225284</v>
      </c>
      <c r="G78" s="62">
        <f>IF($D78="","",IF([21]設定!$I53="",INDEX([21]第４表!$F$9:$P$65,MATCH([21]設定!$D53,[21]第４表!$C$9:$C$65,0),3),[21]設定!$I53))</f>
        <v>198092</v>
      </c>
      <c r="H78" s="63">
        <f>IF($D78="","",IF([21]設定!$I53="",INDEX([21]第４表!$F$9:$P$65,MATCH([21]設定!$D53,[21]第４表!$C$9:$C$65,0),4),[21]設定!$I53))</f>
        <v>27192</v>
      </c>
      <c r="I78" s="63">
        <f>IF($D78="","",IF([21]設定!$I53="",INDEX([21]第４表!$F$9:$P$65,MATCH([21]設定!$D53,[21]第４表!$C$9:$C$65,0),5),[21]設定!$I53))</f>
        <v>0</v>
      </c>
      <c r="J78" s="63">
        <f>IF($D78="","",IF([21]設定!$I53="",INDEX([21]第４表!$F$9:$P$65,MATCH([21]設定!$D53,[21]第４表!$C$9:$C$65,0),6),[21]設定!$I53))</f>
        <v>255462</v>
      </c>
      <c r="K78" s="63">
        <f>IF($D78="","",IF([21]設定!$I53="",INDEX([21]第４表!$F$9:$P$65,MATCH([21]設定!$D53,[21]第４表!$C$9:$C$65,0),7),[21]設定!$I53))</f>
        <v>255462</v>
      </c>
      <c r="L78" s="63">
        <f>IF($D78="","",IF([21]設定!$I53="",INDEX([21]第４表!$F$9:$P$65,MATCH([21]設定!$D53,[21]第４表!$C$9:$C$65,0),8),[21]設定!$I53))</f>
        <v>0</v>
      </c>
      <c r="M78" s="63">
        <f>IF($D78="","",IF([21]設定!$I53="",INDEX([21]第４表!$F$9:$P$65,MATCH([21]設定!$D53,[21]第４表!$C$9:$C$65,0),9),[21]設定!$I53))</f>
        <v>177613</v>
      </c>
      <c r="N78" s="63">
        <f>IF($D78="","",IF([21]設定!$I53="",INDEX([21]第４表!$F$9:$P$65,MATCH([21]設定!$D53,[21]第４表!$C$9:$C$65,0),10),[21]設定!$I53))</f>
        <v>177613</v>
      </c>
      <c r="O78" s="63">
        <f>IF($D78="","",IF([21]設定!$I53="",INDEX([21]第４表!$F$9:$P$65,MATCH([21]設定!$D53,[21]第４表!$C$9:$C$65,0),11),[21]設定!$I53))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IF($D79="","",IF([21]設定!$I54="",INDEX([21]第４表!$F$9:$P$65,MATCH([21]設定!$D54,[21]第４表!$C$9:$C$65,0),1),[21]設定!$I54))</f>
        <v>186121</v>
      </c>
      <c r="F79" s="67">
        <f>IF($D79="","",IF([21]設定!$I54="",INDEX([21]第４表!$F$9:$P$65,MATCH([21]設定!$D54,[21]第４表!$C$9:$C$65,0),2),[21]設定!$I54))</f>
        <v>179731</v>
      </c>
      <c r="G79" s="67">
        <f>IF($D79="","",IF([21]設定!$I54="",INDEX([21]第４表!$F$9:$P$65,MATCH([21]設定!$D54,[21]第４表!$C$9:$C$65,0),3),[21]設定!$I54))</f>
        <v>164932</v>
      </c>
      <c r="H79" s="68">
        <f>IF($D79="","",IF([21]設定!$I54="",INDEX([21]第４表!$F$9:$P$65,MATCH([21]設定!$D54,[21]第４表!$C$9:$C$65,0),4),[21]設定!$I54))</f>
        <v>14799</v>
      </c>
      <c r="I79" s="68">
        <f>IF($D79="","",IF([21]設定!$I54="",INDEX([21]第４表!$F$9:$P$65,MATCH([21]設定!$D54,[21]第４表!$C$9:$C$65,0),5),[21]設定!$I54))</f>
        <v>6390</v>
      </c>
      <c r="J79" s="68">
        <f>IF($D79="","",IF([21]設定!$I54="",INDEX([21]第４表!$F$9:$P$65,MATCH([21]設定!$D54,[21]第４表!$C$9:$C$65,0),6),[21]設定!$I54))</f>
        <v>211775</v>
      </c>
      <c r="K79" s="68">
        <f>IF($D79="","",IF([21]設定!$I54="",INDEX([21]第４表!$F$9:$P$65,MATCH([21]設定!$D54,[21]第４表!$C$9:$C$65,0),7),[21]設定!$I54))</f>
        <v>206592</v>
      </c>
      <c r="L79" s="68">
        <f>IF($D79="","",IF([21]設定!$I54="",INDEX([21]第４表!$F$9:$P$65,MATCH([21]設定!$D54,[21]第４表!$C$9:$C$65,0),8),[21]設定!$I54))</f>
        <v>5183</v>
      </c>
      <c r="M79" s="68">
        <f>IF($D79="","",IF([21]設定!$I54="",INDEX([21]第４表!$F$9:$P$65,MATCH([21]設定!$D54,[21]第４表!$C$9:$C$65,0),9),[21]設定!$I54))</f>
        <v>166502</v>
      </c>
      <c r="N79" s="68">
        <f>IF($D79="","",IF([21]設定!$I54="",INDEX([21]第４表!$F$9:$P$65,MATCH([21]設定!$D54,[21]第４表!$C$9:$C$65,0),10),[21]設定!$I54))</f>
        <v>159189</v>
      </c>
      <c r="O79" s="68">
        <f>IF($D79="","",IF([21]設定!$I54="",INDEX([21]第４表!$F$9:$P$65,MATCH([21]設定!$D54,[21]第４表!$C$9:$C$65,0),11),[21]設定!$I54))</f>
        <v>7313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scale="50" orientation="portrait" blackAndWhite="1" cellComments="atEnd" r:id="rId1"/>
  <headerFooter scaleWithDoc="0" alignWithMargins="0">
    <oddFooter>&amp;C- 14 -</oddFooter>
  </headerFooter>
  <rowBreaks count="1" manualBreakCount="1">
    <brk id="79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99E0-E42E-44C1-BD87-C9644DABDDE5}">
  <sheetPr>
    <pageSetUpPr fitToPage="1"/>
  </sheetPr>
  <dimension ref="B1:Q79"/>
  <sheetViews>
    <sheetView showGridLines="0" tabSelected="1" view="pageBreakPreview" topLeftCell="A24" zoomScale="80" zoomScaleNormal="80" zoomScaleSheetLayoutView="80" workbookViewId="0">
      <selection activeCell="S15" sqref="S15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78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79" t="str">
        <f>"        超過労働給与及び特別に支払われた給与（"&amp;[23]設定!D8&amp;DBCS([23]設定!E8)&amp;"年"&amp;DBCS([23]設定!F8)&amp;"月）"</f>
        <v xml:space="preserve">        超過労働給与及び特別に支払われた給与（令和５年１２月）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+[24]第５表!B9</f>
        <v>TL</v>
      </c>
      <c r="C9" s="32"/>
      <c r="D9" s="33" t="str">
        <f>+[24]第５表!D9</f>
        <v>調査産業計</v>
      </c>
      <c r="E9" s="34">
        <f>IF($D9="","",IF([23]設定!$H23="",INDEX([23]第４表!$F$77:$P$133,MATCH([23]設定!$D23,[23]第４表!$C$77:$C$133,0),1),[23]設定!$H23))</f>
        <v>454664</v>
      </c>
      <c r="F9" s="34">
        <f>IF($D9="","",IF([23]設定!$H23="",INDEX([23]第４表!$F$77:$P$133,MATCH([23]設定!$D23,[23]第４表!$C$77:$C$133,0),2),[23]設定!$H23))</f>
        <v>227227</v>
      </c>
      <c r="G9" s="35">
        <f>IF($D9="","",IF([23]設定!$H23="",INDEX([23]第４表!$F$77:$P$133,MATCH([23]設定!$D23,[23]第４表!$C$77:$C$133,0),3),[23]設定!$H23))</f>
        <v>213968</v>
      </c>
      <c r="H9" s="36">
        <f>IF($D9="","",IF([23]設定!$H23="",INDEX([23]第４表!$F$77:$P$133,MATCH([23]設定!$D23,[23]第４表!$C$77:$C$133,0),4),[23]設定!$H23))</f>
        <v>13259</v>
      </c>
      <c r="I9" s="37">
        <f>IF($D9="","",IF([23]設定!$H23="",INDEX([23]第４表!$F$77:$P$133,MATCH([23]設定!$D23,[23]第４表!$C$77:$C$133,0),5),[23]設定!$H23))</f>
        <v>227437</v>
      </c>
      <c r="J9" s="38">
        <f>IF($D9="","",IF([23]設定!$H23="",INDEX([23]第４表!$F$77:$P$133,MATCH([23]設定!$D23,[23]第４表!$C$77:$C$133,0),6),[23]設定!$H23))</f>
        <v>574396</v>
      </c>
      <c r="K9" s="35">
        <f>IF($D9="","",IF([23]設定!$H23="",INDEX([23]第４表!$F$77:$P$133,MATCH([23]設定!$D23,[23]第４表!$C$77:$C$133,0),7),[23]設定!$H23))</f>
        <v>277833</v>
      </c>
      <c r="L9" s="36">
        <f>IF($D9="","",IF([23]設定!$H23="",INDEX([23]第４表!$F$77:$P$133,MATCH([23]設定!$D23,[23]第４表!$C$77:$C$133,0),8),[23]設定!$H23))</f>
        <v>296563</v>
      </c>
      <c r="M9" s="39">
        <f>IF($D9="","",IF([23]設定!$H23="",INDEX([23]第４表!$F$77:$P$133,MATCH([23]設定!$D23,[23]第４表!$C$77:$C$133,0),9),[23]設定!$H23))</f>
        <v>340115</v>
      </c>
      <c r="N9" s="39">
        <f>IF($D9="","",IF([23]設定!$H23="",INDEX([23]第４表!$F$77:$P$133,MATCH([23]設定!$D23,[23]第４表!$C$77:$C$133,0),10),[23]設定!$H23))</f>
        <v>178812</v>
      </c>
      <c r="O9" s="37">
        <f>IF($D9="","",IF([23]設定!$H23="",INDEX([23]第４表!$F$77:$P$133,MATCH([23]設定!$D23,[23]第４表!$C$77:$C$133,0),11),[23]設定!$H23))</f>
        <v>161303</v>
      </c>
      <c r="P9" s="4"/>
      <c r="Q9" s="40"/>
    </row>
    <row r="10" spans="2:17" s="2" customFormat="1" ht="18" customHeight="1" x14ac:dyDescent="0.2">
      <c r="B10" s="41" t="str">
        <f>+[24]第５表!B10</f>
        <v>D</v>
      </c>
      <c r="C10" s="42"/>
      <c r="D10" s="43" t="str">
        <f>+[24]第５表!D10</f>
        <v>建設業</v>
      </c>
      <c r="E10" s="34">
        <f>IF($D10="","",IF([23]設定!$H24="",INDEX([23]第４表!$F$77:$P$133,MATCH([23]設定!$D24,[23]第４表!$C$77:$C$133,0),1),[23]設定!$H24))</f>
        <v>483075</v>
      </c>
      <c r="F10" s="34">
        <f>IF($D10="","",IF([23]設定!$H24="",INDEX([23]第４表!$F$77:$P$133,MATCH([23]設定!$D24,[23]第４表!$C$77:$C$133,0),2),[23]設定!$H24))</f>
        <v>285463</v>
      </c>
      <c r="G10" s="35">
        <f>IF($D10="","",IF([23]設定!$H24="",INDEX([23]第４表!$F$77:$P$133,MATCH([23]設定!$D24,[23]第４表!$C$77:$C$133,0),3),[23]設定!$H24))</f>
        <v>270806</v>
      </c>
      <c r="H10" s="44">
        <f>IF($D10="","",IF([23]設定!$H24="",INDEX([23]第４表!$F$77:$P$133,MATCH([23]設定!$D24,[23]第４表!$C$77:$C$133,0),4),[23]設定!$H24))</f>
        <v>14657</v>
      </c>
      <c r="I10" s="45">
        <f>IF($D10="","",IF([23]設定!$H24="",INDEX([23]第４表!$F$77:$P$133,MATCH([23]設定!$D24,[23]第４表!$C$77:$C$133,0),5),[23]設定!$H24))</f>
        <v>197612</v>
      </c>
      <c r="J10" s="38">
        <f>IF($D10="","",IF([23]設定!$H24="",INDEX([23]第４表!$F$77:$P$133,MATCH([23]設定!$D24,[23]第４表!$C$77:$C$133,0),6),[23]設定!$H24))</f>
        <v>501886</v>
      </c>
      <c r="K10" s="35">
        <f>IF($D10="","",IF([23]設定!$H24="",INDEX([23]第４表!$F$77:$P$133,MATCH([23]設定!$D24,[23]第４表!$C$77:$C$133,0),7),[23]設定!$H24))</f>
        <v>297801</v>
      </c>
      <c r="L10" s="44">
        <f>IF($D10="","",IF([23]設定!$H24="",INDEX([23]第４表!$F$77:$P$133,MATCH([23]設定!$D24,[23]第４表!$C$77:$C$133,0),8),[23]設定!$H24))</f>
        <v>204085</v>
      </c>
      <c r="M10" s="34">
        <f>IF($D10="","",IF([23]設定!$H24="",INDEX([23]第４表!$F$77:$P$133,MATCH([23]設定!$D24,[23]第４表!$C$77:$C$133,0),9),[23]設定!$H24))</f>
        <v>369593</v>
      </c>
      <c r="N10" s="34">
        <f>IF($D10="","",IF([23]設定!$H24="",INDEX([23]第４表!$F$77:$P$133,MATCH([23]設定!$D24,[23]第４表!$C$77:$C$133,0),10),[23]設定!$H24))</f>
        <v>211033</v>
      </c>
      <c r="O10" s="45">
        <f>IF($D10="","",IF([23]設定!$H24="",INDEX([23]第４表!$F$77:$P$133,MATCH([23]設定!$D24,[23]第４表!$C$77:$C$133,0),11),[23]設定!$H24))</f>
        <v>158560</v>
      </c>
      <c r="P10" s="4"/>
      <c r="Q10" s="40"/>
    </row>
    <row r="11" spans="2:17" s="2" customFormat="1" ht="18" customHeight="1" x14ac:dyDescent="0.2">
      <c r="B11" s="41" t="str">
        <f>+[24]第５表!B11</f>
        <v>E</v>
      </c>
      <c r="C11" s="42"/>
      <c r="D11" s="43" t="str">
        <f>+[24]第５表!D11</f>
        <v>製造業</v>
      </c>
      <c r="E11" s="34">
        <f>IF($D11="","",IF([23]設定!$H25="",INDEX([23]第４表!$F$77:$P$133,MATCH([23]設定!$D25,[23]第４表!$C$77:$C$133,0),1),[23]設定!$H25))</f>
        <v>527065</v>
      </c>
      <c r="F11" s="34">
        <f>IF($D11="","",IF([23]設定!$H25="",INDEX([23]第４表!$F$77:$P$133,MATCH([23]設定!$D25,[23]第４表!$C$77:$C$133,0),2),[23]設定!$H25))</f>
        <v>244659</v>
      </c>
      <c r="G11" s="35">
        <f>IF($D11="","",IF([23]設定!$H25="",INDEX([23]第４表!$F$77:$P$133,MATCH([23]設定!$D25,[23]第４表!$C$77:$C$133,0),3),[23]設定!$H25))</f>
        <v>219959</v>
      </c>
      <c r="H11" s="44">
        <f>IF($D11="","",IF([23]設定!$H25="",INDEX([23]第４表!$F$77:$P$133,MATCH([23]設定!$D25,[23]第４表!$C$77:$C$133,0),4),[23]設定!$H25))</f>
        <v>24700</v>
      </c>
      <c r="I11" s="45">
        <f>IF($D11="","",IF([23]設定!$H25="",INDEX([23]第４表!$F$77:$P$133,MATCH([23]設定!$D25,[23]第４表!$C$77:$C$133,0),5),[23]設定!$H25))</f>
        <v>282406</v>
      </c>
      <c r="J11" s="38">
        <f>IF($D11="","",IF([23]設定!$H25="",INDEX([23]第４表!$F$77:$P$133,MATCH([23]設定!$D25,[23]第４表!$C$77:$C$133,0),6),[23]設定!$H25))</f>
        <v>676289</v>
      </c>
      <c r="K11" s="35">
        <f>IF($D11="","",IF([23]設定!$H25="",INDEX([23]第４表!$F$77:$P$133,MATCH([23]設定!$D25,[23]第４表!$C$77:$C$133,0),7),[23]設定!$H25))</f>
        <v>298573</v>
      </c>
      <c r="L11" s="44">
        <f>IF($D11="","",IF([23]設定!$H25="",INDEX([23]第４表!$F$77:$P$133,MATCH([23]設定!$D25,[23]第４表!$C$77:$C$133,0),8),[23]設定!$H25))</f>
        <v>377716</v>
      </c>
      <c r="M11" s="34">
        <f>IF($D11="","",IF([23]設定!$H25="",INDEX([23]第４表!$F$77:$P$133,MATCH([23]設定!$D25,[23]第４表!$C$77:$C$133,0),9),[23]設定!$H25))</f>
        <v>316141</v>
      </c>
      <c r="N11" s="34">
        <f>IF($D11="","",IF([23]設定!$H25="",INDEX([23]第４表!$F$77:$P$133,MATCH([23]設定!$D25,[23]第４表!$C$77:$C$133,0),10),[23]設定!$H25))</f>
        <v>168453</v>
      </c>
      <c r="O11" s="45">
        <f>IF($D11="","",IF([23]設定!$H25="",INDEX([23]第４表!$F$77:$P$133,MATCH([23]設定!$D25,[23]第４表!$C$77:$C$133,0),11),[23]設定!$H25))</f>
        <v>147688</v>
      </c>
      <c r="P11" s="4"/>
      <c r="Q11" s="40"/>
    </row>
    <row r="12" spans="2:17" s="2" customFormat="1" ht="18" customHeight="1" x14ac:dyDescent="0.2">
      <c r="B12" s="41" t="str">
        <f>+[24]第５表!B12</f>
        <v>F</v>
      </c>
      <c r="C12" s="42"/>
      <c r="D12" s="46" t="str">
        <f>+[24]第５表!D12</f>
        <v>電気・ガス・熱供給・水道業</v>
      </c>
      <c r="E12" s="34">
        <f>IF($D12="","",IF([23]設定!$H26="",INDEX([23]第４表!$F$77:$P$133,MATCH([23]設定!$D26,[23]第４表!$C$77:$C$133,0),1),[23]設定!$H26))</f>
        <v>1137248</v>
      </c>
      <c r="F12" s="34">
        <f>IF($D12="","",IF([23]設定!$H26="",INDEX([23]第４表!$F$77:$P$133,MATCH([23]設定!$D26,[23]第４表!$C$77:$C$133,0),2),[23]設定!$H26))</f>
        <v>419586</v>
      </c>
      <c r="G12" s="35">
        <f>IF($D12="","",IF([23]設定!$H26="",INDEX([23]第４表!$F$77:$P$133,MATCH([23]設定!$D26,[23]第４表!$C$77:$C$133,0),3),[23]設定!$H26))</f>
        <v>361658</v>
      </c>
      <c r="H12" s="47">
        <f>IF($D12="","",IF([23]設定!$H26="",INDEX([23]第４表!$F$77:$P$133,MATCH([23]設定!$D26,[23]第４表!$C$77:$C$133,0),4),[23]設定!$H26))</f>
        <v>57928</v>
      </c>
      <c r="I12" s="45">
        <f>IF($D12="","",IF([23]設定!$H26="",INDEX([23]第４表!$F$77:$P$133,MATCH([23]設定!$D26,[23]第４表!$C$77:$C$133,0),5),[23]設定!$H26))</f>
        <v>717662</v>
      </c>
      <c r="J12" s="38">
        <f>IF($D12="","",IF([23]設定!$H26="",INDEX([23]第４表!$F$77:$P$133,MATCH([23]設定!$D26,[23]第４表!$C$77:$C$133,0),6),[23]設定!$H26))</f>
        <v>1205792</v>
      </c>
      <c r="K12" s="35">
        <f>IF($D12="","",IF([23]設定!$H26="",INDEX([23]第４表!$F$77:$P$133,MATCH([23]設定!$D26,[23]第４表!$C$77:$C$133,0),7),[23]設定!$H26))</f>
        <v>442453</v>
      </c>
      <c r="L12" s="44">
        <f>IF($D12="","",IF([23]設定!$H26="",INDEX([23]第４表!$F$77:$P$133,MATCH([23]設定!$D26,[23]第４表!$C$77:$C$133,0),8),[23]設定!$H26))</f>
        <v>763339</v>
      </c>
      <c r="M12" s="34">
        <f>IF($D12="","",IF([23]設定!$H26="",INDEX([23]第４表!$F$77:$P$133,MATCH([23]設定!$D26,[23]第４表!$C$77:$C$133,0),9),[23]設定!$H26))</f>
        <v>662029</v>
      </c>
      <c r="N12" s="34">
        <f>IF($D12="","",IF([23]設定!$H26="",INDEX([23]第４表!$F$77:$P$133,MATCH([23]設定!$D26,[23]第４表!$C$77:$C$133,0),10),[23]設定!$H26))</f>
        <v>261048</v>
      </c>
      <c r="O12" s="45">
        <f>IF($D12="","",IF([23]設定!$H26="",INDEX([23]第４表!$F$77:$P$133,MATCH([23]設定!$D26,[23]第４表!$C$77:$C$133,0),11),[23]設定!$H26))</f>
        <v>400981</v>
      </c>
      <c r="P12" s="4"/>
      <c r="Q12" s="40"/>
    </row>
    <row r="13" spans="2:17" s="2" customFormat="1" ht="18" customHeight="1" x14ac:dyDescent="0.45">
      <c r="B13" s="41" t="str">
        <f>+[24]第５表!B13</f>
        <v>G</v>
      </c>
      <c r="C13" s="42"/>
      <c r="D13" s="43" t="str">
        <f>+[24]第５表!D13</f>
        <v>情報通信業</v>
      </c>
      <c r="E13" s="34">
        <f>IF($D13="","",IF([23]設定!$H27="",INDEX([23]第４表!$F$77:$P$133,MATCH([23]設定!$D27,[23]第４表!$C$77:$C$133,0),1),[23]設定!$H27))</f>
        <v>927157</v>
      </c>
      <c r="F13" s="34">
        <f>IF($D13="","",IF([23]設定!$H27="",INDEX([23]第４表!$F$77:$P$133,MATCH([23]設定!$D27,[23]第４表!$C$77:$C$133,0),2),[23]設定!$H27))</f>
        <v>360622</v>
      </c>
      <c r="G13" s="35">
        <f>IF($D13="","",IF([23]設定!$H27="",INDEX([23]第４表!$F$77:$P$133,MATCH([23]設定!$D27,[23]第４表!$C$77:$C$133,0),3),[23]設定!$H27))</f>
        <v>332151</v>
      </c>
      <c r="H13" s="44">
        <f>IF($D13="","",IF([23]設定!$H27="",INDEX([23]第４表!$F$77:$P$133,MATCH([23]設定!$D27,[23]第４表!$C$77:$C$133,0),4),[23]設定!$H27))</f>
        <v>28471</v>
      </c>
      <c r="I13" s="45">
        <f>IF($D13="","",IF([23]設定!$H27="",INDEX([23]第４表!$F$77:$P$133,MATCH([23]設定!$D27,[23]第４表!$C$77:$C$133,0),5),[23]設定!$H27))</f>
        <v>566535</v>
      </c>
      <c r="J13" s="38">
        <f>IF($D13="","",IF([23]設定!$H27="",INDEX([23]第４表!$F$77:$P$133,MATCH([23]設定!$D27,[23]第４表!$C$77:$C$133,0),6),[23]設定!$H27))</f>
        <v>1055313</v>
      </c>
      <c r="K13" s="35">
        <f>IF($D13="","",IF([23]設定!$H27="",INDEX([23]第４表!$F$77:$P$133,MATCH([23]設定!$D27,[23]第４表!$C$77:$C$133,0),7),[23]設定!$H27))</f>
        <v>399546</v>
      </c>
      <c r="L13" s="44">
        <f>IF($D13="","",IF([23]設定!$H27="",INDEX([23]第４表!$F$77:$P$133,MATCH([23]設定!$D27,[23]第４表!$C$77:$C$133,0),8),[23]設定!$H27))</f>
        <v>655767</v>
      </c>
      <c r="M13" s="34">
        <f>IF($D13="","",IF([23]設定!$H27="",INDEX([23]第４表!$F$77:$P$133,MATCH([23]設定!$D27,[23]第４表!$C$77:$C$133,0),9),[23]設定!$H27))</f>
        <v>657426</v>
      </c>
      <c r="N13" s="34">
        <f>IF($D13="","",IF([23]設定!$H27="",INDEX([23]第４表!$F$77:$P$133,MATCH([23]設定!$D27,[23]第４表!$C$77:$C$133,0),10),[23]設定!$H27))</f>
        <v>278698</v>
      </c>
      <c r="O13" s="45">
        <f>IF($D13="","",IF([23]設定!$H27="",INDEX([23]第４表!$F$77:$P$133,MATCH([23]設定!$D27,[23]第４表!$C$77:$C$133,0),11),[23]設定!$H27))</f>
        <v>378728</v>
      </c>
      <c r="Q13" s="48"/>
    </row>
    <row r="14" spans="2:17" s="2" customFormat="1" ht="18" customHeight="1" x14ac:dyDescent="0.45">
      <c r="B14" s="41" t="str">
        <f>+[24]第５表!B14</f>
        <v>H</v>
      </c>
      <c r="C14" s="42"/>
      <c r="D14" s="43" t="str">
        <f>+[24]第５表!D14</f>
        <v>運輸業，郵便業</v>
      </c>
      <c r="E14" s="34">
        <f>IF($D14="","",IF([23]設定!$H28="",INDEX([23]第４表!$F$77:$P$133,MATCH([23]設定!$D28,[23]第４表!$C$77:$C$133,0),1),[23]設定!$H28))</f>
        <v>450915</v>
      </c>
      <c r="F14" s="34">
        <f>IF($D14="","",IF([23]設定!$H28="",INDEX([23]第４表!$F$77:$P$133,MATCH([23]設定!$D28,[23]第４表!$C$77:$C$133,0),2),[23]設定!$H28))</f>
        <v>289264</v>
      </c>
      <c r="G14" s="35">
        <f>IF($D14="","",IF([23]設定!$H28="",INDEX([23]第４表!$F$77:$P$133,MATCH([23]設定!$D28,[23]第４表!$C$77:$C$133,0),3),[23]設定!$H28))</f>
        <v>242374</v>
      </c>
      <c r="H14" s="44">
        <f>IF($D14="","",IF([23]設定!$H28="",INDEX([23]第４表!$F$77:$P$133,MATCH([23]設定!$D28,[23]第４表!$C$77:$C$133,0),4),[23]設定!$H28))</f>
        <v>46890</v>
      </c>
      <c r="I14" s="45">
        <f>IF($D14="","",IF([23]設定!$H28="",INDEX([23]第４表!$F$77:$P$133,MATCH([23]設定!$D28,[23]第４表!$C$77:$C$133,0),5),[23]設定!$H28))</f>
        <v>161651</v>
      </c>
      <c r="J14" s="38">
        <f>IF($D14="","",IF([23]設定!$H28="",INDEX([23]第４表!$F$77:$P$133,MATCH([23]設定!$D28,[23]第４表!$C$77:$C$133,0),6),[23]設定!$H28))</f>
        <v>470892</v>
      </c>
      <c r="K14" s="35">
        <f>IF($D14="","",IF([23]設定!$H28="",INDEX([23]第４表!$F$77:$P$133,MATCH([23]設定!$D28,[23]第４表!$C$77:$C$133,0),7),[23]設定!$H28))</f>
        <v>303479</v>
      </c>
      <c r="L14" s="44">
        <f>IF($D14="","",IF([23]設定!$H28="",INDEX([23]第４表!$F$77:$P$133,MATCH([23]設定!$D28,[23]第４表!$C$77:$C$133,0),8),[23]設定!$H28))</f>
        <v>167413</v>
      </c>
      <c r="M14" s="34">
        <f>IF($D14="","",IF([23]設定!$H28="",INDEX([23]第４表!$F$77:$P$133,MATCH([23]設定!$D28,[23]第４表!$C$77:$C$133,0),9),[23]設定!$H28))</f>
        <v>294954</v>
      </c>
      <c r="N14" s="34">
        <f>IF($D14="","",IF([23]設定!$H28="",INDEX([23]第４表!$F$77:$P$133,MATCH([23]設定!$D28,[23]第４表!$C$77:$C$133,0),10),[23]設定!$H28))</f>
        <v>178290</v>
      </c>
      <c r="O14" s="45">
        <f>IF($D14="","",IF([23]設定!$H28="",INDEX([23]第４表!$F$77:$P$133,MATCH([23]設定!$D28,[23]第４表!$C$77:$C$133,0),11),[23]設定!$H28))</f>
        <v>116664</v>
      </c>
      <c r="P14" s="4"/>
    </row>
    <row r="15" spans="2:17" s="2" customFormat="1" ht="18" customHeight="1" x14ac:dyDescent="0.45">
      <c r="B15" s="41" t="str">
        <f>+[24]第５表!B15</f>
        <v>I</v>
      </c>
      <c r="C15" s="42"/>
      <c r="D15" s="43" t="str">
        <f>+[24]第５表!D15</f>
        <v>卸売業，小売業</v>
      </c>
      <c r="E15" s="34">
        <f>IF($D15="","",IF([23]設定!$H29="",INDEX([23]第４表!$F$77:$P$133,MATCH([23]設定!$D29,[23]第４表!$C$77:$C$133,0),1),[23]設定!$H29))</f>
        <v>339112</v>
      </c>
      <c r="F15" s="34">
        <f>IF($D15="","",IF([23]設定!$H29="",INDEX([23]第４表!$F$77:$P$133,MATCH([23]設定!$D29,[23]第４表!$C$77:$C$133,0),2),[23]設定!$H29))</f>
        <v>183103</v>
      </c>
      <c r="G15" s="35">
        <f>IF($D15="","",IF([23]設定!$H29="",INDEX([23]第４表!$F$77:$P$133,MATCH([23]設定!$D29,[23]第４表!$C$77:$C$133,0),3),[23]設定!$H29))</f>
        <v>172430</v>
      </c>
      <c r="H15" s="44">
        <f>IF($D15="","",IF([23]設定!$H29="",INDEX([23]第４表!$F$77:$P$133,MATCH([23]設定!$D29,[23]第４表!$C$77:$C$133,0),4),[23]設定!$H29))</f>
        <v>10673</v>
      </c>
      <c r="I15" s="45">
        <f>IF($D15="","",IF([23]設定!$H29="",INDEX([23]第４表!$F$77:$P$133,MATCH([23]設定!$D29,[23]第４表!$C$77:$C$133,0),5),[23]設定!$H29))</f>
        <v>156009</v>
      </c>
      <c r="J15" s="38">
        <f>IF($D15="","",IF([23]設定!$H29="",INDEX([23]第４表!$F$77:$P$133,MATCH([23]設定!$D29,[23]第４表!$C$77:$C$133,0),6),[23]設定!$H29))</f>
        <v>496981</v>
      </c>
      <c r="K15" s="35">
        <f>IF($D15="","",IF([23]設定!$H29="",INDEX([23]第４表!$F$77:$P$133,MATCH([23]設定!$D29,[23]第４表!$C$77:$C$133,0),7),[23]設定!$H29))</f>
        <v>236728</v>
      </c>
      <c r="L15" s="44">
        <f>IF($D15="","",IF([23]設定!$H29="",INDEX([23]第４表!$F$77:$P$133,MATCH([23]設定!$D29,[23]第４表!$C$77:$C$133,0),8),[23]設定!$H29))</f>
        <v>260253</v>
      </c>
      <c r="M15" s="34">
        <f>IF($D15="","",IF([23]設定!$H29="",INDEX([23]第４表!$F$77:$P$133,MATCH([23]設定!$D29,[23]第４表!$C$77:$C$133,0),9),[23]設定!$H29))</f>
        <v>182170</v>
      </c>
      <c r="N15" s="34">
        <f>IF($D15="","",IF([23]設定!$H29="",INDEX([23]第４表!$F$77:$P$133,MATCH([23]設定!$D29,[23]第４表!$C$77:$C$133,0),10),[23]設定!$H29))</f>
        <v>129794</v>
      </c>
      <c r="O15" s="45">
        <f>IF($D15="","",IF([23]設定!$H29="",INDEX([23]第４表!$F$77:$P$133,MATCH([23]設定!$D29,[23]第４表!$C$77:$C$133,0),11),[23]設定!$H29))</f>
        <v>52376</v>
      </c>
      <c r="P15" s="4"/>
    </row>
    <row r="16" spans="2:17" s="2" customFormat="1" ht="18" customHeight="1" x14ac:dyDescent="0.45">
      <c r="B16" s="41" t="str">
        <f>+[24]第５表!B16</f>
        <v>J</v>
      </c>
      <c r="C16" s="42"/>
      <c r="D16" s="43" t="str">
        <f>+[24]第５表!D16</f>
        <v>金融業，保険業</v>
      </c>
      <c r="E16" s="34">
        <f>IF($D16="","",IF([23]設定!$H30="",INDEX([23]第４表!$F$77:$P$133,MATCH([23]設定!$D30,[23]第４表!$C$77:$C$133,0),1),[23]設定!$H30))</f>
        <v>766696</v>
      </c>
      <c r="F16" s="34">
        <f>IF($D16="","",IF([23]設定!$H30="",INDEX([23]第４表!$F$77:$P$133,MATCH([23]設定!$D30,[23]第４表!$C$77:$C$133,0),2),[23]設定!$H30))</f>
        <v>325748</v>
      </c>
      <c r="G16" s="35">
        <f>IF($D16="","",IF([23]設定!$H30="",INDEX([23]第４表!$F$77:$P$133,MATCH([23]設定!$D30,[23]第４表!$C$77:$C$133,0),3),[23]設定!$H30))</f>
        <v>316174</v>
      </c>
      <c r="H16" s="44">
        <f>IF($D16="","",IF([23]設定!$H30="",INDEX([23]第４表!$F$77:$P$133,MATCH([23]設定!$D30,[23]第４表!$C$77:$C$133,0),4),[23]設定!$H30))</f>
        <v>9574</v>
      </c>
      <c r="I16" s="45">
        <f>IF($D16="","",IF([23]設定!$H30="",INDEX([23]第４表!$F$77:$P$133,MATCH([23]設定!$D30,[23]第４表!$C$77:$C$133,0),5),[23]設定!$H30))</f>
        <v>440948</v>
      </c>
      <c r="J16" s="38">
        <f>IF($D16="","",IF([23]設定!$H30="",INDEX([23]第４表!$F$77:$P$133,MATCH([23]設定!$D30,[23]第４表!$C$77:$C$133,0),6),[23]設定!$H30))</f>
        <v>1114735</v>
      </c>
      <c r="K16" s="35">
        <f>IF($D16="","",IF([23]設定!$H30="",INDEX([23]第４表!$F$77:$P$133,MATCH([23]設定!$D30,[23]第４表!$C$77:$C$133,0),7),[23]設定!$H30))</f>
        <v>415808</v>
      </c>
      <c r="L16" s="44">
        <f>IF($D16="","",IF([23]設定!$H30="",INDEX([23]第４表!$F$77:$P$133,MATCH([23]設定!$D30,[23]第４表!$C$77:$C$133,0),8),[23]設定!$H30))</f>
        <v>698927</v>
      </c>
      <c r="M16" s="34">
        <f>IF($D16="","",IF([23]設定!$H30="",INDEX([23]第４表!$F$77:$P$133,MATCH([23]設定!$D30,[23]第４表!$C$77:$C$133,0),9),[23]設定!$H30))</f>
        <v>469689</v>
      </c>
      <c r="N16" s="34">
        <f>IF($D16="","",IF([23]設定!$H30="",INDEX([23]第４表!$F$77:$P$133,MATCH([23]設定!$D30,[23]第４表!$C$77:$C$133,0),10),[23]設定!$H30))</f>
        <v>248894</v>
      </c>
      <c r="O16" s="45">
        <f>IF($D16="","",IF([23]設定!$H30="",INDEX([23]第４表!$F$77:$P$133,MATCH([23]設定!$D30,[23]第４表!$C$77:$C$133,0),11),[23]設定!$H30))</f>
        <v>220795</v>
      </c>
      <c r="P16" s="4"/>
    </row>
    <row r="17" spans="2:16" s="2" customFormat="1" ht="18" customHeight="1" x14ac:dyDescent="0.45">
      <c r="B17" s="41" t="str">
        <f>+[24]第５表!B17</f>
        <v>K</v>
      </c>
      <c r="C17" s="42"/>
      <c r="D17" s="49" t="str">
        <f>+[24]第５表!D17</f>
        <v>不動産業，物品賃貸業</v>
      </c>
      <c r="E17" s="34">
        <f>IF($D17="","",IF([23]設定!$H31="",INDEX([23]第４表!$F$77:$P$133,MATCH([23]設定!$D31,[23]第４表!$C$77:$C$133,0),1),[23]設定!$H31))</f>
        <v>328758</v>
      </c>
      <c r="F17" s="34">
        <f>IF($D17="","",IF([23]設定!$H31="",INDEX([23]第４表!$F$77:$P$133,MATCH([23]設定!$D31,[23]第４表!$C$77:$C$133,0),2),[23]設定!$H31))</f>
        <v>167120</v>
      </c>
      <c r="G17" s="35">
        <f>IF($D17="","",IF([23]設定!$H31="",INDEX([23]第４表!$F$77:$P$133,MATCH([23]設定!$D31,[23]第４表!$C$77:$C$133,0),3),[23]設定!$H31))</f>
        <v>164672</v>
      </c>
      <c r="H17" s="44">
        <f>IF($D17="","",IF([23]設定!$H31="",INDEX([23]第４表!$F$77:$P$133,MATCH([23]設定!$D31,[23]第４表!$C$77:$C$133,0),4),[23]設定!$H31))</f>
        <v>2448</v>
      </c>
      <c r="I17" s="45">
        <f>IF($D17="","",IF([23]設定!$H31="",INDEX([23]第４表!$F$77:$P$133,MATCH([23]設定!$D31,[23]第４表!$C$77:$C$133,0),5),[23]設定!$H31))</f>
        <v>161638</v>
      </c>
      <c r="J17" s="38">
        <f>IF($D17="","",IF([23]設定!$H31="",INDEX([23]第４表!$F$77:$P$133,MATCH([23]設定!$D31,[23]第４表!$C$77:$C$133,0),6),[23]設定!$H31))</f>
        <v>428073</v>
      </c>
      <c r="K17" s="35">
        <f>IF($D17="","",IF([23]設定!$H31="",INDEX([23]第４表!$F$77:$P$133,MATCH([23]設定!$D31,[23]第４表!$C$77:$C$133,0),7),[23]設定!$H31))</f>
        <v>197234</v>
      </c>
      <c r="L17" s="44">
        <f>IF($D17="","",IF([23]設定!$H31="",INDEX([23]第４表!$F$77:$P$133,MATCH([23]設定!$D31,[23]第４表!$C$77:$C$133,0),8),[23]設定!$H31))</f>
        <v>230839</v>
      </c>
      <c r="M17" s="34">
        <f>IF($D17="","",IF([23]設定!$H31="",INDEX([23]第４表!$F$77:$P$133,MATCH([23]設定!$D31,[23]第４表!$C$77:$C$133,0),9),[23]設定!$H31))</f>
        <v>213946</v>
      </c>
      <c r="N17" s="34">
        <f>IF($D17="","",IF([23]設定!$H31="",INDEX([23]第４表!$F$77:$P$133,MATCH([23]設定!$D31,[23]第４表!$C$77:$C$133,0),10),[23]設定!$H31))</f>
        <v>132307</v>
      </c>
      <c r="O17" s="45">
        <f>IF($D17="","",IF([23]設定!$H31="",INDEX([23]第４表!$F$77:$P$133,MATCH([23]設定!$D31,[23]第４表!$C$77:$C$133,0),11),[23]設定!$H31))</f>
        <v>81639</v>
      </c>
      <c r="P17" s="4"/>
    </row>
    <row r="18" spans="2:16" s="2" customFormat="1" ht="18" customHeight="1" x14ac:dyDescent="0.45">
      <c r="B18" s="41" t="str">
        <f>+[24]第５表!B18</f>
        <v>L</v>
      </c>
      <c r="C18" s="42"/>
      <c r="D18" s="50" t="str">
        <f>+[24]第５表!D18</f>
        <v>学術研究，専門・技術サービス業</v>
      </c>
      <c r="E18" s="34">
        <f>IF($D18="","",IF([23]設定!$H32="",INDEX([23]第４表!$F$77:$P$133,MATCH([23]設定!$D32,[23]第４表!$C$77:$C$133,0),1),[23]設定!$H32))</f>
        <v>624446</v>
      </c>
      <c r="F18" s="34">
        <f>IF($D18="","",IF([23]設定!$H32="",INDEX([23]第４表!$F$77:$P$133,MATCH([23]設定!$D32,[23]第４表!$C$77:$C$133,0),2),[23]設定!$H32))</f>
        <v>288513</v>
      </c>
      <c r="G18" s="35">
        <f>IF($D18="","",IF([23]設定!$H32="",INDEX([23]第４表!$F$77:$P$133,MATCH([23]設定!$D32,[23]第４表!$C$77:$C$133,0),3),[23]設定!$H32))</f>
        <v>275070</v>
      </c>
      <c r="H18" s="44">
        <f>IF($D18="","",IF([23]設定!$H32="",INDEX([23]第４表!$F$77:$P$133,MATCH([23]設定!$D32,[23]第４表!$C$77:$C$133,0),4),[23]設定!$H32))</f>
        <v>13443</v>
      </c>
      <c r="I18" s="45">
        <f>IF($D18="","",IF([23]設定!$H32="",INDEX([23]第４表!$F$77:$P$133,MATCH([23]設定!$D32,[23]第４表!$C$77:$C$133,0),5),[23]設定!$H32))</f>
        <v>335933</v>
      </c>
      <c r="J18" s="38">
        <f>IF($D18="","",IF([23]設定!$H32="",INDEX([23]第４表!$F$77:$P$133,MATCH([23]設定!$D32,[23]第４表!$C$77:$C$133,0),6),[23]設定!$H32))</f>
        <v>750824</v>
      </c>
      <c r="K18" s="35">
        <f>IF($D18="","",IF([23]設定!$H32="",INDEX([23]第４表!$F$77:$P$133,MATCH([23]設定!$D32,[23]第４表!$C$77:$C$133,0),7),[23]設定!$H32))</f>
        <v>326615</v>
      </c>
      <c r="L18" s="44">
        <f>IF($D18="","",IF([23]設定!$H32="",INDEX([23]第４表!$F$77:$P$133,MATCH([23]設定!$D32,[23]第４表!$C$77:$C$133,0),8),[23]設定!$H32))</f>
        <v>424209</v>
      </c>
      <c r="M18" s="34">
        <f>IF($D18="","",IF([23]設定!$H32="",INDEX([23]第４表!$F$77:$P$133,MATCH([23]設定!$D32,[23]第４表!$C$77:$C$133,0),9),[23]設定!$H32))</f>
        <v>414304</v>
      </c>
      <c r="N18" s="34">
        <f>IF($D18="","",IF([23]設定!$H32="",INDEX([23]第４表!$F$77:$P$133,MATCH([23]設定!$D32,[23]第４表!$C$77:$C$133,0),10),[23]設定!$H32))</f>
        <v>225157</v>
      </c>
      <c r="O18" s="45">
        <f>IF($D18="","",IF([23]設定!$H32="",INDEX([23]第４表!$F$77:$P$133,MATCH([23]設定!$D32,[23]第４表!$C$77:$C$133,0),11),[23]設定!$H32))</f>
        <v>189147</v>
      </c>
    </row>
    <row r="19" spans="2:16" s="2" customFormat="1" ht="18" customHeight="1" x14ac:dyDescent="0.45">
      <c r="B19" s="41" t="str">
        <f>+[24]第５表!B19</f>
        <v>M</v>
      </c>
      <c r="C19" s="42"/>
      <c r="D19" s="51" t="str">
        <f>+[24]第５表!D19</f>
        <v>宿泊業，飲食サービス業</v>
      </c>
      <c r="E19" s="34">
        <f>IF($D19="","",IF([23]設定!$H33="",INDEX([23]第４表!$F$77:$P$133,MATCH([23]設定!$D33,[23]第４表!$C$77:$C$133,0),1),[23]設定!$H33))</f>
        <v>101164</v>
      </c>
      <c r="F19" s="34">
        <f>IF($D19="","",IF([23]設定!$H33="",INDEX([23]第４表!$F$77:$P$133,MATCH([23]設定!$D33,[23]第４表!$C$77:$C$133,0),2),[23]設定!$H33))</f>
        <v>88854</v>
      </c>
      <c r="G19" s="35">
        <f>IF($D19="","",IF([23]設定!$H33="",INDEX([23]第４表!$F$77:$P$133,MATCH([23]設定!$D33,[23]第４表!$C$77:$C$133,0),3),[23]設定!$H33))</f>
        <v>84768</v>
      </c>
      <c r="H19" s="44">
        <f>IF($D19="","",IF([23]設定!$H33="",INDEX([23]第４表!$F$77:$P$133,MATCH([23]設定!$D33,[23]第４表!$C$77:$C$133,0),4),[23]設定!$H33))</f>
        <v>4086</v>
      </c>
      <c r="I19" s="45">
        <f>IF($D19="","",IF([23]設定!$H33="",INDEX([23]第４表!$F$77:$P$133,MATCH([23]設定!$D33,[23]第４表!$C$77:$C$133,0),5),[23]設定!$H33))</f>
        <v>12310</v>
      </c>
      <c r="J19" s="38">
        <f>IF($D19="","",IF([23]設定!$H33="",INDEX([23]第４表!$F$77:$P$133,MATCH([23]設定!$D33,[23]第４表!$C$77:$C$133,0),6),[23]設定!$H33))</f>
        <v>142017</v>
      </c>
      <c r="K19" s="35">
        <f>IF($D19="","",IF([23]設定!$H33="",INDEX([23]第４表!$F$77:$P$133,MATCH([23]設定!$D33,[23]第４表!$C$77:$C$133,0),7),[23]設定!$H33))</f>
        <v>114117</v>
      </c>
      <c r="L19" s="44">
        <f>IF($D19="","",IF([23]設定!$H33="",INDEX([23]第４表!$F$77:$P$133,MATCH([23]設定!$D33,[23]第４表!$C$77:$C$133,0),8),[23]設定!$H33))</f>
        <v>27900</v>
      </c>
      <c r="M19" s="34">
        <f>IF($D19="","",IF([23]設定!$H33="",INDEX([23]第４表!$F$77:$P$133,MATCH([23]設定!$D33,[23]第４表!$C$77:$C$133,0),9),[23]設定!$H33))</f>
        <v>80323</v>
      </c>
      <c r="N19" s="34">
        <f>IF($D19="","",IF([23]設定!$H33="",INDEX([23]第４表!$F$77:$P$133,MATCH([23]設定!$D33,[23]第４表!$C$77:$C$133,0),10),[23]設定!$H33))</f>
        <v>75966</v>
      </c>
      <c r="O19" s="45">
        <f>IF($D19="","",IF([23]設定!$H33="",INDEX([23]第４表!$F$77:$P$133,MATCH([23]設定!$D33,[23]第４表!$C$77:$C$133,0),11),[23]設定!$H33))</f>
        <v>4357</v>
      </c>
    </row>
    <row r="20" spans="2:16" s="2" customFormat="1" ht="18" customHeight="1" x14ac:dyDescent="0.45">
      <c r="B20" s="41" t="str">
        <f>+[24]第５表!B20</f>
        <v>N</v>
      </c>
      <c r="C20" s="42"/>
      <c r="D20" s="52" t="str">
        <f>+[24]第５表!D20</f>
        <v>生活関連サービス業，娯楽業</v>
      </c>
      <c r="E20" s="34">
        <f>IF($D20="","",IF([23]設定!$H34="",INDEX([23]第４表!$F$77:$P$133,MATCH([23]設定!$D34,[23]第４表!$C$77:$C$133,0),1),[23]設定!$H34))</f>
        <v>295359</v>
      </c>
      <c r="F20" s="34">
        <f>IF($D20="","",IF([23]設定!$H34="",INDEX([23]第４表!$F$77:$P$133,MATCH([23]設定!$D34,[23]第４表!$C$77:$C$133,0),2),[23]設定!$H34))</f>
        <v>168972</v>
      </c>
      <c r="G20" s="35">
        <f>IF($D20="","",IF([23]設定!$H34="",INDEX([23]第４表!$F$77:$P$133,MATCH([23]設定!$D34,[23]第４表!$C$77:$C$133,0),3),[23]設定!$H34))</f>
        <v>158879</v>
      </c>
      <c r="H20" s="44">
        <f>IF($D20="","",IF([23]設定!$H34="",INDEX([23]第４表!$F$77:$P$133,MATCH([23]設定!$D34,[23]第４表!$C$77:$C$133,0),4),[23]設定!$H34))</f>
        <v>10093</v>
      </c>
      <c r="I20" s="45">
        <f>IF($D20="","",IF([23]設定!$H34="",INDEX([23]第４表!$F$77:$P$133,MATCH([23]設定!$D34,[23]第４表!$C$77:$C$133,0),5),[23]設定!$H34))</f>
        <v>126387</v>
      </c>
      <c r="J20" s="38">
        <f>IF($D20="","",IF([23]設定!$H34="",INDEX([23]第４表!$F$77:$P$133,MATCH([23]設定!$D34,[23]第４表!$C$77:$C$133,0),6),[23]設定!$H34))</f>
        <v>335123</v>
      </c>
      <c r="K20" s="35">
        <f>IF($D20="","",IF([23]設定!$H34="",INDEX([23]第４表!$F$77:$P$133,MATCH([23]設定!$D34,[23]第４表!$C$77:$C$133,0),7),[23]設定!$H34))</f>
        <v>181174</v>
      </c>
      <c r="L20" s="44">
        <f>IF($D20="","",IF([23]設定!$H34="",INDEX([23]第４表!$F$77:$P$133,MATCH([23]設定!$D34,[23]第４表!$C$77:$C$133,0),8),[23]設定!$H34))</f>
        <v>153949</v>
      </c>
      <c r="M20" s="34">
        <f>IF($D20="","",IF([23]設定!$H34="",INDEX([23]第４表!$F$77:$P$133,MATCH([23]設定!$D34,[23]第４表!$C$77:$C$133,0),9),[23]設定!$H34))</f>
        <v>226259</v>
      </c>
      <c r="N20" s="34">
        <f>IF($D20="","",IF([23]設定!$H34="",INDEX([23]第４表!$F$77:$P$133,MATCH([23]設定!$D34,[23]第４表!$C$77:$C$133,0),10),[23]設定!$H34))</f>
        <v>147768</v>
      </c>
      <c r="O20" s="45">
        <f>IF($D20="","",IF([23]設定!$H34="",INDEX([23]第４表!$F$77:$P$133,MATCH([23]設定!$D34,[23]第４表!$C$77:$C$133,0),11),[23]設定!$H34))</f>
        <v>78491</v>
      </c>
    </row>
    <row r="21" spans="2:16" s="2" customFormat="1" ht="18" customHeight="1" x14ac:dyDescent="0.45">
      <c r="B21" s="41" t="str">
        <f>+[24]第５表!B21</f>
        <v>O</v>
      </c>
      <c r="C21" s="42"/>
      <c r="D21" s="43" t="str">
        <f>+[24]第５表!D21</f>
        <v>教育，学習支援業</v>
      </c>
      <c r="E21" s="53">
        <f>IF($D21="","",IF([23]設定!$H35="",INDEX([23]第４表!$F$77:$P$133,MATCH([23]設定!$D35,[23]第４表!$C$77:$C$133,0),1),[23]設定!$H35))</f>
        <v>832981</v>
      </c>
      <c r="F21" s="38">
        <f>IF($D21="","",IF([23]設定!$H35="",INDEX([23]第４表!$F$77:$P$133,MATCH([23]設定!$D35,[23]第４表!$C$77:$C$133,0),2),[23]設定!$H35))</f>
        <v>318118</v>
      </c>
      <c r="G21" s="35">
        <f>IF($D21="","",IF([23]設定!$H35="",INDEX([23]第４表!$F$77:$P$133,MATCH([23]設定!$D35,[23]第４表!$C$77:$C$133,0),3),[23]設定!$H35))</f>
        <v>316285</v>
      </c>
      <c r="H21" s="44">
        <f>IF($D21="","",IF([23]設定!$H35="",INDEX([23]第４表!$F$77:$P$133,MATCH([23]設定!$D35,[23]第４表!$C$77:$C$133,0),4),[23]設定!$H35))</f>
        <v>1833</v>
      </c>
      <c r="I21" s="45">
        <f>IF($D21="","",IF([23]設定!$H35="",INDEX([23]第４表!$F$77:$P$133,MATCH([23]設定!$D35,[23]第４表!$C$77:$C$133,0),5),[23]設定!$H35))</f>
        <v>514863</v>
      </c>
      <c r="J21" s="38">
        <f>IF($D21="","",IF([23]設定!$H35="",INDEX([23]第４表!$F$77:$P$133,MATCH([23]設定!$D35,[23]第４表!$C$77:$C$133,0),6),[23]設定!$H35))</f>
        <v>952014</v>
      </c>
      <c r="K21" s="35">
        <f>IF($D21="","",IF([23]設定!$H35="",INDEX([23]第４表!$F$77:$P$133,MATCH([23]設定!$D35,[23]第４表!$C$77:$C$133,0),7),[23]設定!$H35))</f>
        <v>369024</v>
      </c>
      <c r="L21" s="44">
        <f>IF($D21="","",IF([23]設定!$H35="",INDEX([23]第４表!$F$77:$P$133,MATCH([23]設定!$D35,[23]第４表!$C$77:$C$133,0),8),[23]設定!$H35))</f>
        <v>582990</v>
      </c>
      <c r="M21" s="34">
        <f>IF($D21="","",IF([23]設定!$H35="",INDEX([23]第４表!$F$77:$P$133,MATCH([23]設定!$D35,[23]第４表!$C$77:$C$133,0),9),[23]設定!$H35))</f>
        <v>736336</v>
      </c>
      <c r="N21" s="34">
        <f>IF($D21="","",IF([23]設定!$H35="",INDEX([23]第４表!$F$77:$P$133,MATCH([23]設定!$D35,[23]第４表!$C$77:$C$133,0),10),[23]設定!$H35))</f>
        <v>276787</v>
      </c>
      <c r="O21" s="45">
        <f>IF($D21="","",IF([23]設定!$H35="",INDEX([23]第４表!$F$77:$P$133,MATCH([23]設定!$D35,[23]第４表!$C$77:$C$133,0),11),[23]設定!$H35))</f>
        <v>459549</v>
      </c>
    </row>
    <row r="22" spans="2:16" s="2" customFormat="1" ht="18" customHeight="1" x14ac:dyDescent="0.45">
      <c r="B22" s="41" t="str">
        <f>+[24]第５表!B22</f>
        <v>P</v>
      </c>
      <c r="C22" s="42"/>
      <c r="D22" s="43" t="str">
        <f>+[24]第５表!D22</f>
        <v>医療，福祉</v>
      </c>
      <c r="E22" s="53">
        <f>IF($D22="","",IF([23]設定!$H36="",INDEX([23]第４表!$F$77:$P$133,MATCH([23]設定!$D36,[23]第４表!$C$77:$C$133,0),1),[23]設定!$H36))</f>
        <v>468750</v>
      </c>
      <c r="F22" s="38">
        <f>IF($D22="","",IF([23]設定!$H36="",INDEX([23]第４表!$F$77:$P$133,MATCH([23]設定!$D36,[23]第４表!$C$77:$C$133,0),2),[23]設定!$H36))</f>
        <v>237510</v>
      </c>
      <c r="G22" s="35">
        <f>IF($D22="","",IF([23]設定!$H36="",INDEX([23]第４表!$F$77:$P$133,MATCH([23]設定!$D36,[23]第４表!$C$77:$C$133,0),3),[23]設定!$H36))</f>
        <v>228763</v>
      </c>
      <c r="H22" s="44">
        <f>IF($D22="","",IF([23]設定!$H36="",INDEX([23]第４表!$F$77:$P$133,MATCH([23]設定!$D36,[23]第４表!$C$77:$C$133,0),4),[23]設定!$H36))</f>
        <v>8747</v>
      </c>
      <c r="I22" s="45">
        <f>IF($D22="","",IF([23]設定!$H36="",INDEX([23]第４表!$F$77:$P$133,MATCH([23]設定!$D36,[23]第４表!$C$77:$C$133,0),5),[23]設定!$H36))</f>
        <v>231240</v>
      </c>
      <c r="J22" s="38">
        <f>IF($D22="","",IF([23]設定!$H36="",INDEX([23]第４表!$F$77:$P$133,MATCH([23]設定!$D36,[23]第４表!$C$77:$C$133,0),6),[23]設定!$H36))</f>
        <v>604683</v>
      </c>
      <c r="K22" s="35">
        <f>IF($D22="","",IF([23]設定!$H36="",INDEX([23]第４表!$F$77:$P$133,MATCH([23]設定!$D36,[23]第４表!$C$77:$C$133,0),7),[23]設定!$H36))</f>
        <v>309509</v>
      </c>
      <c r="L22" s="44">
        <f>IF($D22="","",IF([23]設定!$H36="",INDEX([23]第４表!$F$77:$P$133,MATCH([23]設定!$D36,[23]第４表!$C$77:$C$133,0),8),[23]設定!$H36))</f>
        <v>295174</v>
      </c>
      <c r="M22" s="34">
        <f>IF($D22="","",IF([23]設定!$H36="",INDEX([23]第４表!$F$77:$P$133,MATCH([23]設定!$D36,[23]第４表!$C$77:$C$133,0),9),[23]設定!$H36))</f>
        <v>425090</v>
      </c>
      <c r="N22" s="35">
        <f>IF($D22="","",IF([23]設定!$H36="",INDEX([23]第４表!$F$77:$P$133,MATCH([23]設定!$D36,[23]第４表!$C$77:$C$133,0),10),[23]設定!$H36))</f>
        <v>214385</v>
      </c>
      <c r="O22" s="45">
        <f>IF($D22="","",IF([23]設定!$H36="",INDEX([23]第４表!$F$77:$P$133,MATCH([23]設定!$D36,[23]第４表!$C$77:$C$133,0),11),[23]設定!$H36))</f>
        <v>210705</v>
      </c>
    </row>
    <row r="23" spans="2:16" s="2" customFormat="1" ht="18" customHeight="1" x14ac:dyDescent="0.45">
      <c r="B23" s="41" t="str">
        <f>+[24]第５表!B23</f>
        <v>Q</v>
      </c>
      <c r="C23" s="42"/>
      <c r="D23" s="43" t="str">
        <f>+[24]第５表!D23</f>
        <v>複合サービス事業</v>
      </c>
      <c r="E23" s="53">
        <f>IF($D23="","",IF([23]設定!$H37="",INDEX([23]第４表!$F$77:$P$133,MATCH([23]設定!$D37,[23]第４表!$C$77:$C$133,0),1),[23]設定!$H37))</f>
        <v>709086</v>
      </c>
      <c r="F23" s="38">
        <f>IF($D23="","",IF([23]設定!$H37="",INDEX([23]第４表!$F$77:$P$133,MATCH([23]設定!$D37,[23]第４表!$C$77:$C$133,0),2),[23]設定!$H37))</f>
        <v>265616</v>
      </c>
      <c r="G23" s="35">
        <f>IF($D23="","",IF([23]設定!$H37="",INDEX([23]第４表!$F$77:$P$133,MATCH([23]設定!$D37,[23]第４表!$C$77:$C$133,0),3),[23]設定!$H37))</f>
        <v>256671</v>
      </c>
      <c r="H23" s="44">
        <f>IF($D23="","",IF([23]設定!$H37="",INDEX([23]第４表!$F$77:$P$133,MATCH([23]設定!$D37,[23]第４表!$C$77:$C$133,0),4),[23]設定!$H37))</f>
        <v>8945</v>
      </c>
      <c r="I23" s="45">
        <f>IF($D23="","",IF([23]設定!$H37="",INDEX([23]第４表!$F$77:$P$133,MATCH([23]設定!$D37,[23]第４表!$C$77:$C$133,0),5),[23]設定!$H37))</f>
        <v>443470</v>
      </c>
      <c r="J23" s="38">
        <f>IF($D23="","",IF([23]設定!$H37="",INDEX([23]第４表!$F$77:$P$133,MATCH([23]設定!$D37,[23]第４表!$C$77:$C$133,0),6),[23]設定!$H37))</f>
        <v>837361</v>
      </c>
      <c r="K23" s="35">
        <f>IF($D23="","",IF([23]設定!$H37="",INDEX([23]第４表!$F$77:$P$133,MATCH([23]設定!$D37,[23]第４表!$C$77:$C$133,0),7),[23]設定!$H37))</f>
        <v>302321</v>
      </c>
      <c r="L23" s="44">
        <f>IF($D23="","",IF([23]設定!$H37="",INDEX([23]第４表!$F$77:$P$133,MATCH([23]設定!$D37,[23]第４表!$C$77:$C$133,0),8),[23]設定!$H37))</f>
        <v>535040</v>
      </c>
      <c r="M23" s="34">
        <f>IF($D23="","",IF([23]設定!$H37="",INDEX([23]第４表!$F$77:$P$133,MATCH([23]設定!$D37,[23]第４表!$C$77:$C$133,0),9),[23]設定!$H37))</f>
        <v>479862</v>
      </c>
      <c r="N23" s="35">
        <f>IF($D23="","",IF([23]設定!$H37="",INDEX([23]第４表!$F$77:$P$133,MATCH([23]設定!$D37,[23]第４表!$C$77:$C$133,0),10),[23]設定!$H37))</f>
        <v>200025</v>
      </c>
      <c r="O23" s="45">
        <f>IF($D23="","",IF([23]設定!$H37="",INDEX([23]第４表!$F$77:$P$133,MATCH([23]設定!$D37,[23]第４表!$C$77:$C$133,0),11),[23]設定!$H37))</f>
        <v>279837</v>
      </c>
    </row>
    <row r="24" spans="2:16" s="2" customFormat="1" ht="18" customHeight="1" x14ac:dyDescent="0.45">
      <c r="B24" s="41" t="str">
        <f>+[24]第５表!B24</f>
        <v>R</v>
      </c>
      <c r="C24" s="42"/>
      <c r="D24" s="54" t="str">
        <f>+[24]第５表!D24</f>
        <v>サービス業（他に分類されないもの）</v>
      </c>
      <c r="E24" s="53">
        <f>IF($D24="","",IF([23]設定!$H38="",INDEX([23]第４表!$F$77:$P$133,MATCH([23]設定!$D38,[23]第４表!$C$77:$C$133,0),1),[23]設定!$H38))</f>
        <v>288152</v>
      </c>
      <c r="F24" s="38">
        <f>IF($D24="","",IF([23]設定!$H38="",INDEX([23]第４表!$F$77:$P$133,MATCH([23]設定!$D38,[23]第４表!$C$77:$C$133,0),2),[23]設定!$H38))</f>
        <v>184307</v>
      </c>
      <c r="G24" s="35">
        <f>IF($D24="","",IF([23]設定!$H38="",INDEX([23]第４表!$F$77:$P$133,MATCH([23]設定!$D38,[23]第４表!$C$77:$C$133,0),3),[23]設定!$H38))</f>
        <v>174085</v>
      </c>
      <c r="H24" s="44">
        <f>IF($D24="","",IF([23]設定!$H38="",INDEX([23]第４表!$F$77:$P$133,MATCH([23]設定!$D38,[23]第４表!$C$77:$C$133,0),4),[23]設定!$H38))</f>
        <v>10222</v>
      </c>
      <c r="I24" s="45">
        <f>IF($D24="","",IF([23]設定!$H38="",INDEX([23]第４表!$F$77:$P$133,MATCH([23]設定!$D38,[23]第４表!$C$77:$C$133,0),5),[23]設定!$H38))</f>
        <v>103845</v>
      </c>
      <c r="J24" s="38">
        <f>IF($D24="","",IF([23]設定!$H38="",INDEX([23]第４表!$F$77:$P$133,MATCH([23]設定!$D38,[23]第４表!$C$77:$C$133,0),6),[23]設定!$H38))</f>
        <v>345524</v>
      </c>
      <c r="K24" s="35">
        <f>IF($D24="","",IF([23]設定!$H38="",INDEX([23]第４表!$F$77:$P$133,MATCH([23]設定!$D38,[23]第４表!$C$77:$C$133,0),7),[23]設定!$H38))</f>
        <v>216355</v>
      </c>
      <c r="L24" s="44">
        <f>IF($D24="","",IF([23]設定!$H38="",INDEX([23]第４表!$F$77:$P$133,MATCH([23]設定!$D38,[23]第４表!$C$77:$C$133,0),8),[23]設定!$H38))</f>
        <v>129169</v>
      </c>
      <c r="M24" s="34">
        <f>IF($D24="","",IF([23]設定!$H38="",INDEX([23]第４表!$F$77:$P$133,MATCH([23]設定!$D38,[23]第４表!$C$77:$C$133,0),9),[23]設定!$H38))</f>
        <v>219804</v>
      </c>
      <c r="N24" s="35">
        <f>IF($D24="","",IF([23]設定!$H38="",INDEX([23]第４表!$F$77:$P$133,MATCH([23]設定!$D38,[23]第４表!$C$77:$C$133,0),10),[23]設定!$H38))</f>
        <v>146128</v>
      </c>
      <c r="O24" s="45">
        <f>IF($D24="","",IF([23]設定!$H38="",INDEX([23]第４表!$F$77:$P$133,MATCH([23]設定!$D38,[23]第４表!$C$77:$C$133,0),11),[23]設定!$H38))</f>
        <v>73676</v>
      </c>
    </row>
    <row r="25" spans="2:16" s="2" customFormat="1" ht="18" customHeight="1" x14ac:dyDescent="0.45">
      <c r="B25" s="31" t="str">
        <f>+[24]第５表!B25</f>
        <v>E09,10</v>
      </c>
      <c r="C25" s="32"/>
      <c r="D25" s="55" t="str">
        <f>+[24]第５表!D25</f>
        <v>食料品・たばこ</v>
      </c>
      <c r="E25" s="56">
        <f>IF($D25="","",IF([23]設定!$H39="",INDEX([23]第４表!$F$77:$P$133,MATCH([23]設定!$D39,[23]第４表!$C$77:$C$133,0),1),[23]設定!$H39))</f>
        <v>366176</v>
      </c>
      <c r="F25" s="56">
        <f>IF($D25="","",IF([23]設定!$H39="",INDEX([23]第４表!$F$77:$P$133,MATCH([23]設定!$D39,[23]第４表!$C$77:$C$133,0),2),[23]設定!$H39))</f>
        <v>195953</v>
      </c>
      <c r="G25" s="56">
        <f>IF($D25="","",IF([23]設定!$H39="",INDEX([23]第４表!$F$77:$P$133,MATCH([23]設定!$D39,[23]第４表!$C$77:$C$133,0),3),[23]設定!$H39))</f>
        <v>179079</v>
      </c>
      <c r="H25" s="56">
        <f>IF($D25="","",IF([23]設定!$H39="",INDEX([23]第４表!$F$77:$P$133,MATCH([23]設定!$D39,[23]第４表!$C$77:$C$133,0),4),[23]設定!$H39))</f>
        <v>16874</v>
      </c>
      <c r="I25" s="56">
        <f>IF($D25="","",IF([23]設定!$H39="",INDEX([23]第４表!$F$77:$P$133,MATCH([23]設定!$D39,[23]第４表!$C$77:$C$133,0),5),[23]設定!$H39))</f>
        <v>170223</v>
      </c>
      <c r="J25" s="56">
        <f>IF($D25="","",IF([23]設定!$H39="",INDEX([23]第４表!$F$77:$P$133,MATCH([23]設定!$D39,[23]第４表!$C$77:$C$133,0),6),[23]設定!$H39))</f>
        <v>508903</v>
      </c>
      <c r="K25" s="56">
        <f>IF($D25="","",IF([23]設定!$H39="",INDEX([23]第４表!$F$77:$P$133,MATCH([23]設定!$D39,[23]第４表!$C$77:$C$133,0),7),[23]設定!$H39))</f>
        <v>257370</v>
      </c>
      <c r="L25" s="56">
        <f>IF($D25="","",IF([23]設定!$H39="",INDEX([23]第４表!$F$77:$P$133,MATCH([23]設定!$D39,[23]第４表!$C$77:$C$133,0),8),[23]設定!$H39))</f>
        <v>251533</v>
      </c>
      <c r="M25" s="56">
        <f>IF($D25="","",IF([23]設定!$H39="",INDEX([23]第４表!$F$77:$P$133,MATCH([23]設定!$D39,[23]第４表!$C$77:$C$133,0),9),[23]設定!$H39))</f>
        <v>270388</v>
      </c>
      <c r="N25" s="56">
        <f>IF($D25="","",IF([23]設定!$H39="",INDEX([23]第４表!$F$77:$P$133,MATCH([23]設定!$D39,[23]第４表!$C$77:$C$133,0),10),[23]設定!$H39))</f>
        <v>154734</v>
      </c>
      <c r="O25" s="56">
        <f>IF($D25="","",IF([23]設定!$H39="",INDEX([23]第４表!$F$77:$P$133,MATCH([23]設定!$D39,[23]第４表!$C$77:$C$133,0),11),[23]設定!$H39))</f>
        <v>115654</v>
      </c>
    </row>
    <row r="26" spans="2:16" s="2" customFormat="1" ht="18" customHeight="1" x14ac:dyDescent="0.45">
      <c r="B26" s="41" t="str">
        <f>+[24]第５表!B26</f>
        <v>E11</v>
      </c>
      <c r="C26" s="42"/>
      <c r="D26" s="57" t="str">
        <f>+[24]第５表!D26</f>
        <v>繊維工業</v>
      </c>
      <c r="E26" s="53">
        <f>IF($D26="","",IF([23]設定!$H40="",INDEX([23]第４表!$F$77:$P$133,MATCH([23]設定!$D40,[23]第４表!$C$77:$C$133,0),1),[23]設定!$H40))</f>
        <v>488237</v>
      </c>
      <c r="F26" s="53">
        <f>IF($D26="","",IF([23]設定!$H40="",INDEX([23]第４表!$F$77:$P$133,MATCH([23]設定!$D40,[23]第４表!$C$77:$C$133,0),2),[23]設定!$H40))</f>
        <v>235287</v>
      </c>
      <c r="G26" s="53">
        <f>IF($D26="","",IF([23]設定!$H40="",INDEX([23]第４表!$F$77:$P$133,MATCH([23]設定!$D40,[23]第４表!$C$77:$C$133,0),3),[23]設定!$H40))</f>
        <v>207478</v>
      </c>
      <c r="H26" s="53">
        <f>IF($D26="","",IF([23]設定!$H40="",INDEX([23]第４表!$F$77:$P$133,MATCH([23]設定!$D40,[23]第４表!$C$77:$C$133,0),4),[23]設定!$H40))</f>
        <v>27809</v>
      </c>
      <c r="I26" s="53">
        <f>IF($D26="","",IF([23]設定!$H40="",INDEX([23]第４表!$F$77:$P$133,MATCH([23]設定!$D40,[23]第４表!$C$77:$C$133,0),5),[23]設定!$H40))</f>
        <v>252950</v>
      </c>
      <c r="J26" s="53">
        <f>IF($D26="","",IF([23]設定!$H40="",INDEX([23]第４表!$F$77:$P$133,MATCH([23]設定!$D40,[23]第４表!$C$77:$C$133,0),6),[23]設定!$H40))</f>
        <v>863317</v>
      </c>
      <c r="K26" s="53">
        <f>IF($D26="","",IF([23]設定!$H40="",INDEX([23]第４表!$F$77:$P$133,MATCH([23]設定!$D40,[23]第４表!$C$77:$C$133,0),7),[23]設定!$H40))</f>
        <v>333047</v>
      </c>
      <c r="L26" s="53">
        <f>IF($D26="","",IF([23]設定!$H40="",INDEX([23]第４表!$F$77:$P$133,MATCH([23]設定!$D40,[23]第４表!$C$77:$C$133,0),8),[23]設定!$H40))</f>
        <v>530270</v>
      </c>
      <c r="M26" s="53">
        <f>IF($D26="","",IF([23]設定!$H40="",INDEX([23]第４表!$F$77:$P$133,MATCH([23]設定!$D40,[23]第４表!$C$77:$C$133,0),9),[23]設定!$H40))</f>
        <v>221112</v>
      </c>
      <c r="N26" s="53">
        <f>IF($D26="","",IF([23]設定!$H40="",INDEX([23]第４表!$F$77:$P$133,MATCH([23]設定!$D40,[23]第４表!$C$77:$C$133,0),10),[23]設定!$H40))</f>
        <v>165664</v>
      </c>
      <c r="O26" s="53">
        <f>IF($D26="","",IF([23]設定!$H40="",INDEX([23]第４表!$F$77:$P$133,MATCH([23]設定!$D40,[23]第４表!$C$77:$C$133,0),11),[23]設定!$H40))</f>
        <v>55448</v>
      </c>
    </row>
    <row r="27" spans="2:16" s="2" customFormat="1" ht="18" customHeight="1" x14ac:dyDescent="0.45">
      <c r="B27" s="41" t="str">
        <f>+[24]第５表!B27</f>
        <v>E12</v>
      </c>
      <c r="C27" s="42"/>
      <c r="D27" s="57" t="str">
        <f>+[24]第５表!D27</f>
        <v>木材・木製品</v>
      </c>
      <c r="E27" s="53">
        <f>IF($D27="","",IF([23]設定!$H41="",INDEX([23]第４表!$F$77:$P$133,MATCH([23]設定!$D41,[23]第４表!$C$77:$C$133,0),1),[23]設定!$H41))</f>
        <v>433540</v>
      </c>
      <c r="F27" s="53">
        <f>IF($D27="","",IF([23]設定!$H41="",INDEX([23]第４表!$F$77:$P$133,MATCH([23]設定!$D41,[23]第４表!$C$77:$C$133,0),2),[23]設定!$H41))</f>
        <v>224038</v>
      </c>
      <c r="G27" s="53">
        <f>IF($D27="","",IF([23]設定!$H41="",INDEX([23]第４表!$F$77:$P$133,MATCH([23]設定!$D41,[23]第４表!$C$77:$C$133,0),3),[23]設定!$H41))</f>
        <v>212100</v>
      </c>
      <c r="H27" s="53">
        <f>IF($D27="","",IF([23]設定!$H41="",INDEX([23]第４表!$F$77:$P$133,MATCH([23]設定!$D41,[23]第４表!$C$77:$C$133,0),4),[23]設定!$H41))</f>
        <v>11938</v>
      </c>
      <c r="I27" s="53">
        <f>IF($D27="","",IF([23]設定!$H41="",INDEX([23]第４表!$F$77:$P$133,MATCH([23]設定!$D41,[23]第４表!$C$77:$C$133,0),5),[23]設定!$H41))</f>
        <v>209502</v>
      </c>
      <c r="J27" s="53">
        <f>IF($D27="","",IF([23]設定!$H41="",INDEX([23]第４表!$F$77:$P$133,MATCH([23]設定!$D41,[23]第４表!$C$77:$C$133,0),6),[23]設定!$H41))</f>
        <v>455949</v>
      </c>
      <c r="K27" s="53">
        <f>IF($D27="","",IF([23]設定!$H41="",INDEX([23]第４表!$F$77:$P$133,MATCH([23]設定!$D41,[23]第４表!$C$77:$C$133,0),7),[23]設定!$H41))</f>
        <v>237552</v>
      </c>
      <c r="L27" s="53">
        <f>IF($D27="","",IF([23]設定!$H41="",INDEX([23]第４表!$F$77:$P$133,MATCH([23]設定!$D41,[23]第４表!$C$77:$C$133,0),8),[23]設定!$H41))</f>
        <v>218397</v>
      </c>
      <c r="M27" s="53">
        <f>IF($D27="","",IF([23]設定!$H41="",INDEX([23]第４表!$F$77:$P$133,MATCH([23]設定!$D41,[23]第４表!$C$77:$C$133,0),9),[23]設定!$H41))</f>
        <v>370862</v>
      </c>
      <c r="N27" s="53">
        <f>IF($D27="","",IF([23]設定!$H41="",INDEX([23]第４表!$F$77:$P$133,MATCH([23]設定!$D41,[23]第４表!$C$77:$C$133,0),10),[23]設定!$H41))</f>
        <v>186240</v>
      </c>
      <c r="O27" s="53">
        <f>IF($D27="","",IF([23]設定!$H41="",INDEX([23]第４表!$F$77:$P$133,MATCH([23]設定!$D41,[23]第４表!$C$77:$C$133,0),11),[23]設定!$H41))</f>
        <v>184622</v>
      </c>
    </row>
    <row r="28" spans="2:16" s="2" customFormat="1" ht="18" customHeight="1" x14ac:dyDescent="0.45">
      <c r="B28" s="41" t="str">
        <f>+[24]第５表!B28</f>
        <v>E13</v>
      </c>
      <c r="C28" s="42"/>
      <c r="D28" s="57" t="str">
        <f>+[24]第５表!D28</f>
        <v>家具・装備品</v>
      </c>
      <c r="E28" s="53" t="str">
        <f>IF($D28="","",IF([23]設定!$H42="",INDEX([23]第４表!$F$77:$P$133,MATCH([23]設定!$D42,[23]第４表!$C$77:$C$133,0),1),[23]設定!$H42))</f>
        <v>x</v>
      </c>
      <c r="F28" s="53" t="str">
        <f>IF($D28="","",IF([23]設定!$H42="",INDEX([23]第４表!$F$77:$P$133,MATCH([23]設定!$D42,[23]第４表!$C$77:$C$133,0),2),[23]設定!$H42))</f>
        <v>x</v>
      </c>
      <c r="G28" s="53" t="str">
        <f>IF($D28="","",IF([23]設定!$H42="",INDEX([23]第４表!$F$77:$P$133,MATCH([23]設定!$D42,[23]第４表!$C$77:$C$133,0),3),[23]設定!$H42))</f>
        <v>x</v>
      </c>
      <c r="H28" s="53" t="str">
        <f>IF($D28="","",IF([23]設定!$H42="",INDEX([23]第４表!$F$77:$P$133,MATCH([23]設定!$D42,[23]第４表!$C$77:$C$133,0),4),[23]設定!$H42))</f>
        <v>x</v>
      </c>
      <c r="I28" s="53" t="str">
        <f>IF($D28="","",IF([23]設定!$H42="",INDEX([23]第４表!$F$77:$P$133,MATCH([23]設定!$D42,[23]第４表!$C$77:$C$133,0),5),[23]設定!$H42))</f>
        <v>x</v>
      </c>
      <c r="J28" s="53" t="str">
        <f>IF($D28="","",IF([23]設定!$H42="",INDEX([23]第４表!$F$77:$P$133,MATCH([23]設定!$D42,[23]第４表!$C$77:$C$133,0),6),[23]設定!$H42))</f>
        <v>x</v>
      </c>
      <c r="K28" s="53" t="str">
        <f>IF($D28="","",IF([23]設定!$H42="",INDEX([23]第４表!$F$77:$P$133,MATCH([23]設定!$D42,[23]第４表!$C$77:$C$133,0),7),[23]設定!$H42))</f>
        <v>x</v>
      </c>
      <c r="L28" s="53" t="str">
        <f>IF($D28="","",IF([23]設定!$H42="",INDEX([23]第４表!$F$77:$P$133,MATCH([23]設定!$D42,[23]第４表!$C$77:$C$133,0),8),[23]設定!$H42))</f>
        <v>x</v>
      </c>
      <c r="M28" s="53" t="str">
        <f>IF($D28="","",IF([23]設定!$H42="",INDEX([23]第４表!$F$77:$P$133,MATCH([23]設定!$D42,[23]第４表!$C$77:$C$133,0),9),[23]設定!$H42))</f>
        <v>x</v>
      </c>
      <c r="N28" s="53" t="str">
        <f>IF($D28="","",IF([23]設定!$H42="",INDEX([23]第４表!$F$77:$P$133,MATCH([23]設定!$D42,[23]第４表!$C$77:$C$133,0),10),[23]設定!$H42))</f>
        <v>x</v>
      </c>
      <c r="O28" s="53" t="str">
        <f>IF($D28="","",IF([23]設定!$H42="",INDEX([23]第４表!$F$77:$P$133,MATCH([23]設定!$D42,[23]第４表!$C$77:$C$133,0),11),[23]設定!$H42))</f>
        <v>x</v>
      </c>
    </row>
    <row r="29" spans="2:16" s="2" customFormat="1" ht="18" customHeight="1" x14ac:dyDescent="0.45">
      <c r="B29" s="41" t="str">
        <f>+[24]第５表!B29</f>
        <v>E15</v>
      </c>
      <c r="C29" s="42"/>
      <c r="D29" s="57" t="str">
        <f>+[24]第５表!D29</f>
        <v>印刷・同関連業</v>
      </c>
      <c r="E29" s="53">
        <f>IF($D29="","",IF([23]設定!$H43="",INDEX([23]第４表!$F$77:$P$133,MATCH([23]設定!$D43,[23]第４表!$C$77:$C$133,0),1),[23]設定!$H43))</f>
        <v>511719</v>
      </c>
      <c r="F29" s="53">
        <f>IF($D29="","",IF([23]設定!$H43="",INDEX([23]第４表!$F$77:$P$133,MATCH([23]設定!$D43,[23]第４表!$C$77:$C$133,0),2),[23]設定!$H43))</f>
        <v>272276</v>
      </c>
      <c r="G29" s="53">
        <f>IF($D29="","",IF([23]設定!$H43="",INDEX([23]第４表!$F$77:$P$133,MATCH([23]設定!$D43,[23]第４表!$C$77:$C$133,0),3),[23]設定!$H43))</f>
        <v>248242</v>
      </c>
      <c r="H29" s="53">
        <f>IF($D29="","",IF([23]設定!$H43="",INDEX([23]第４表!$F$77:$P$133,MATCH([23]設定!$D43,[23]第４表!$C$77:$C$133,0),4),[23]設定!$H43))</f>
        <v>24034</v>
      </c>
      <c r="I29" s="53">
        <f>IF($D29="","",IF([23]設定!$H43="",INDEX([23]第４表!$F$77:$P$133,MATCH([23]設定!$D43,[23]第４表!$C$77:$C$133,0),5),[23]設定!$H43))</f>
        <v>239443</v>
      </c>
      <c r="J29" s="53">
        <f>IF($D29="","",IF([23]設定!$H43="",INDEX([23]第４表!$F$77:$P$133,MATCH([23]設定!$D43,[23]第４表!$C$77:$C$133,0),6),[23]設定!$H43))</f>
        <v>602316</v>
      </c>
      <c r="K29" s="53">
        <f>IF($D29="","",IF([23]設定!$H43="",INDEX([23]第４表!$F$77:$P$133,MATCH([23]設定!$D43,[23]第４表!$C$77:$C$133,0),7),[23]設定!$H43))</f>
        <v>312107</v>
      </c>
      <c r="L29" s="53">
        <f>IF($D29="","",IF([23]設定!$H43="",INDEX([23]第４表!$F$77:$P$133,MATCH([23]設定!$D43,[23]第４表!$C$77:$C$133,0),8),[23]設定!$H43))</f>
        <v>290209</v>
      </c>
      <c r="M29" s="53">
        <f>IF($D29="","",IF([23]設定!$H43="",INDEX([23]第４表!$F$77:$P$133,MATCH([23]設定!$D43,[23]第４表!$C$77:$C$133,0),9),[23]設定!$H43))</f>
        <v>275616</v>
      </c>
      <c r="N29" s="53">
        <f>IF($D29="","",IF([23]設定!$H43="",INDEX([23]第４表!$F$77:$P$133,MATCH([23]設定!$D43,[23]第４表!$C$77:$C$133,0),10),[23]設定!$H43))</f>
        <v>168475</v>
      </c>
      <c r="O29" s="53">
        <f>IF($D29="","",IF([23]設定!$H43="",INDEX([23]第４表!$F$77:$P$133,MATCH([23]設定!$D43,[23]第４表!$C$77:$C$133,0),11),[23]設定!$H43))</f>
        <v>107141</v>
      </c>
    </row>
    <row r="30" spans="2:16" s="2" customFormat="1" ht="18" customHeight="1" x14ac:dyDescent="0.45">
      <c r="B30" s="41" t="str">
        <f>+[24]第５表!B30</f>
        <v>E16,17</v>
      </c>
      <c r="C30" s="42"/>
      <c r="D30" s="57" t="str">
        <f>+[24]第５表!D30</f>
        <v>化学、石油・石炭</v>
      </c>
      <c r="E30" s="53">
        <f>IF($D30="","",IF([23]設定!$H44="",INDEX([23]第４表!$F$77:$P$133,MATCH([23]設定!$D44,[23]第４表!$C$77:$C$133,0),1),[23]設定!$H44))</f>
        <v>1102641</v>
      </c>
      <c r="F30" s="53">
        <f>IF($D30="","",IF([23]設定!$H44="",INDEX([23]第４表!$F$77:$P$133,MATCH([23]設定!$D44,[23]第４表!$C$77:$C$133,0),2),[23]設定!$H44))</f>
        <v>397799</v>
      </c>
      <c r="G30" s="53">
        <f>IF($D30="","",IF([23]設定!$H44="",INDEX([23]第４表!$F$77:$P$133,MATCH([23]設定!$D44,[23]第４表!$C$77:$C$133,0),3),[23]設定!$H44))</f>
        <v>347871</v>
      </c>
      <c r="H30" s="53">
        <f>IF($D30="","",IF([23]設定!$H44="",INDEX([23]第４表!$F$77:$P$133,MATCH([23]設定!$D44,[23]第４表!$C$77:$C$133,0),4),[23]設定!$H44))</f>
        <v>49928</v>
      </c>
      <c r="I30" s="53">
        <f>IF($D30="","",IF([23]設定!$H44="",INDEX([23]第４表!$F$77:$P$133,MATCH([23]設定!$D44,[23]第４表!$C$77:$C$133,0),5),[23]設定!$H44))</f>
        <v>704842</v>
      </c>
      <c r="J30" s="53">
        <f>IF($D30="","",IF([23]設定!$H44="",INDEX([23]第４表!$F$77:$P$133,MATCH([23]設定!$D44,[23]第４表!$C$77:$C$133,0),6),[23]設定!$H44))</f>
        <v>1143715</v>
      </c>
      <c r="K30" s="53">
        <f>IF($D30="","",IF([23]設定!$H44="",INDEX([23]第４表!$F$77:$P$133,MATCH([23]設定!$D44,[23]第４表!$C$77:$C$133,0),7),[23]設定!$H44))</f>
        <v>411817</v>
      </c>
      <c r="L30" s="53">
        <f>IF($D30="","",IF([23]設定!$H44="",INDEX([23]第４表!$F$77:$P$133,MATCH([23]設定!$D44,[23]第４表!$C$77:$C$133,0),8),[23]設定!$H44))</f>
        <v>731898</v>
      </c>
      <c r="M30" s="53">
        <f>IF($D30="","",IF([23]設定!$H44="",INDEX([23]第４表!$F$77:$P$133,MATCH([23]設定!$D44,[23]第４表!$C$77:$C$133,0),9),[23]設定!$H44))</f>
        <v>663272</v>
      </c>
      <c r="N30" s="53">
        <f>IF($D30="","",IF([23]設定!$H44="",INDEX([23]第４表!$F$77:$P$133,MATCH([23]設定!$D44,[23]第４表!$C$77:$C$133,0),10),[23]設定!$H44))</f>
        <v>247848</v>
      </c>
      <c r="O30" s="53">
        <f>IF($D30="","",IF([23]設定!$H44="",INDEX([23]第４表!$F$77:$P$133,MATCH([23]設定!$D44,[23]第４表!$C$77:$C$133,0),11),[23]設定!$H44))</f>
        <v>415424</v>
      </c>
    </row>
    <row r="31" spans="2:16" s="2" customFormat="1" ht="18" customHeight="1" x14ac:dyDescent="0.45">
      <c r="B31" s="41" t="str">
        <f>+[24]第５表!B31</f>
        <v>E18</v>
      </c>
      <c r="C31" s="42"/>
      <c r="D31" s="57" t="str">
        <f>+[24]第５表!D31</f>
        <v>プラスチック製品</v>
      </c>
      <c r="E31" s="53">
        <f>IF($D31="","",IF([23]設定!$H45="",INDEX([23]第４表!$F$77:$P$133,MATCH([23]設定!$D45,[23]第４表!$C$77:$C$133,0),1),[23]設定!$H45))</f>
        <v>468381</v>
      </c>
      <c r="F31" s="53">
        <f>IF($D31="","",IF([23]設定!$H45="",INDEX([23]第４表!$F$77:$P$133,MATCH([23]設定!$D45,[23]第４表!$C$77:$C$133,0),2),[23]設定!$H45))</f>
        <v>227726</v>
      </c>
      <c r="G31" s="53">
        <f>IF($D31="","",IF([23]設定!$H45="",INDEX([23]第４表!$F$77:$P$133,MATCH([23]設定!$D45,[23]第４表!$C$77:$C$133,0),3),[23]設定!$H45))</f>
        <v>201942</v>
      </c>
      <c r="H31" s="53">
        <f>IF($D31="","",IF([23]設定!$H45="",INDEX([23]第４表!$F$77:$P$133,MATCH([23]設定!$D45,[23]第４表!$C$77:$C$133,0),4),[23]設定!$H45))</f>
        <v>25784</v>
      </c>
      <c r="I31" s="53">
        <f>IF($D31="","",IF([23]設定!$H45="",INDEX([23]第４表!$F$77:$P$133,MATCH([23]設定!$D45,[23]第４表!$C$77:$C$133,0),5),[23]設定!$H45))</f>
        <v>240655</v>
      </c>
      <c r="J31" s="53">
        <f>IF($D31="","",IF([23]設定!$H45="",INDEX([23]第４表!$F$77:$P$133,MATCH([23]設定!$D45,[23]第４表!$C$77:$C$133,0),6),[23]設定!$H45))</f>
        <v>578059</v>
      </c>
      <c r="K31" s="53">
        <f>IF($D31="","",IF([23]設定!$H45="",INDEX([23]第４表!$F$77:$P$133,MATCH([23]設定!$D45,[23]第４表!$C$77:$C$133,0),7),[23]設定!$H45))</f>
        <v>265316</v>
      </c>
      <c r="L31" s="53">
        <f>IF($D31="","",IF([23]設定!$H45="",INDEX([23]第４表!$F$77:$P$133,MATCH([23]設定!$D45,[23]第４表!$C$77:$C$133,0),8),[23]設定!$H45))</f>
        <v>312743</v>
      </c>
      <c r="M31" s="53">
        <f>IF($D31="","",IF([23]設定!$H45="",INDEX([23]第４表!$F$77:$P$133,MATCH([23]設定!$D45,[23]第４表!$C$77:$C$133,0),9),[23]設定!$H45))</f>
        <v>190581</v>
      </c>
      <c r="N31" s="53">
        <f>IF($D31="","",IF([23]設定!$H45="",INDEX([23]第４表!$F$77:$P$133,MATCH([23]設定!$D45,[23]第４表!$C$77:$C$133,0),10),[23]設定!$H45))</f>
        <v>132515</v>
      </c>
      <c r="O31" s="53">
        <f>IF($D31="","",IF([23]設定!$H45="",INDEX([23]第４表!$F$77:$P$133,MATCH([23]設定!$D45,[23]第４表!$C$77:$C$133,0),11),[23]設定!$H45))</f>
        <v>58066</v>
      </c>
    </row>
    <row r="32" spans="2:16" s="2" customFormat="1" ht="18" customHeight="1" x14ac:dyDescent="0.45">
      <c r="B32" s="41" t="str">
        <f>+[24]第５表!B32</f>
        <v>E19</v>
      </c>
      <c r="C32" s="42"/>
      <c r="D32" s="57" t="str">
        <f>+[24]第５表!D32</f>
        <v>ゴム製品</v>
      </c>
      <c r="E32" s="53">
        <f>IF($D32="","",IF([23]設定!$H46="",INDEX([23]第４表!$F$77:$P$133,MATCH([23]設定!$D46,[23]第４表!$C$77:$C$133,0),1),[23]設定!$H46))</f>
        <v>849314</v>
      </c>
      <c r="F32" s="53">
        <f>IF($D32="","",IF([23]設定!$H46="",INDEX([23]第４表!$F$77:$P$133,MATCH([23]設定!$D46,[23]第４表!$C$77:$C$133,0),2),[23]設定!$H46))</f>
        <v>321869</v>
      </c>
      <c r="G32" s="53">
        <f>IF($D32="","",IF([23]設定!$H46="",INDEX([23]第４表!$F$77:$P$133,MATCH([23]設定!$D46,[23]第４表!$C$77:$C$133,0),3),[23]設定!$H46))</f>
        <v>261434</v>
      </c>
      <c r="H32" s="53">
        <f>IF($D32="","",IF([23]設定!$H46="",INDEX([23]第４表!$F$77:$P$133,MATCH([23]設定!$D46,[23]第４表!$C$77:$C$133,0),4),[23]設定!$H46))</f>
        <v>60435</v>
      </c>
      <c r="I32" s="53">
        <f>IF($D32="","",IF([23]設定!$H46="",INDEX([23]第４表!$F$77:$P$133,MATCH([23]設定!$D46,[23]第４表!$C$77:$C$133,0),5),[23]設定!$H46))</f>
        <v>527445</v>
      </c>
      <c r="J32" s="53">
        <f>IF($D32="","",IF([23]設定!$H46="",INDEX([23]第４表!$F$77:$P$133,MATCH([23]設定!$D46,[23]第４表!$C$77:$C$133,0),6),[23]設定!$H46))</f>
        <v>932980</v>
      </c>
      <c r="K32" s="53">
        <f>IF($D32="","",IF([23]設定!$H46="",INDEX([23]第４表!$F$77:$P$133,MATCH([23]設定!$D46,[23]第４表!$C$77:$C$133,0),7),[23]設定!$H46))</f>
        <v>342052</v>
      </c>
      <c r="L32" s="53">
        <f>IF($D32="","",IF([23]設定!$H46="",INDEX([23]第４表!$F$77:$P$133,MATCH([23]設定!$D46,[23]第４表!$C$77:$C$133,0),8),[23]設定!$H46))</f>
        <v>590928</v>
      </c>
      <c r="M32" s="53">
        <f>IF($D32="","",IF([23]設定!$H46="",INDEX([23]第４表!$F$77:$P$133,MATCH([23]設定!$D46,[23]第４表!$C$77:$C$133,0),9),[23]設定!$H46))</f>
        <v>352332</v>
      </c>
      <c r="N32" s="53">
        <f>IF($D32="","",IF([23]設定!$H46="",INDEX([23]第４表!$F$77:$P$133,MATCH([23]設定!$D46,[23]第４表!$C$77:$C$133,0),10),[23]設定!$H46))</f>
        <v>201979</v>
      </c>
      <c r="O32" s="53">
        <f>IF($D32="","",IF([23]設定!$H46="",INDEX([23]第４表!$F$77:$P$133,MATCH([23]設定!$D46,[23]第４表!$C$77:$C$133,0),11),[23]設定!$H46))</f>
        <v>150353</v>
      </c>
    </row>
    <row r="33" spans="2:17" s="2" customFormat="1" ht="18" customHeight="1" x14ac:dyDescent="0.45">
      <c r="B33" s="41" t="str">
        <f>+[24]第５表!B33</f>
        <v>E21</v>
      </c>
      <c r="C33" s="42"/>
      <c r="D33" s="57" t="str">
        <f>+[24]第５表!D33</f>
        <v>窯業・土石製品</v>
      </c>
      <c r="E33" s="53">
        <f>IF($D33="","",IF([23]設定!$H47="",INDEX([23]第４表!$F$77:$P$133,MATCH([23]設定!$D47,[23]第４表!$C$77:$C$133,0),1),[23]設定!$H47))</f>
        <v>565945</v>
      </c>
      <c r="F33" s="53">
        <f>IF($D33="","",IF([23]設定!$H47="",INDEX([23]第４表!$F$77:$P$133,MATCH([23]設定!$D47,[23]第４表!$C$77:$C$133,0),2),[23]設定!$H47))</f>
        <v>284302</v>
      </c>
      <c r="G33" s="53">
        <f>IF($D33="","",IF([23]設定!$H47="",INDEX([23]第４表!$F$77:$P$133,MATCH([23]設定!$D47,[23]第４表!$C$77:$C$133,0),3),[23]設定!$H47))</f>
        <v>280256</v>
      </c>
      <c r="H33" s="53">
        <f>IF($D33="","",IF([23]設定!$H47="",INDEX([23]第４表!$F$77:$P$133,MATCH([23]設定!$D47,[23]第４表!$C$77:$C$133,0),4),[23]設定!$H47))</f>
        <v>4046</v>
      </c>
      <c r="I33" s="53">
        <f>IF($D33="","",IF([23]設定!$H47="",INDEX([23]第４表!$F$77:$P$133,MATCH([23]設定!$D47,[23]第４表!$C$77:$C$133,0),5),[23]設定!$H47))</f>
        <v>281643</v>
      </c>
      <c r="J33" s="53">
        <f>IF($D33="","",IF([23]設定!$H47="",INDEX([23]第４表!$F$77:$P$133,MATCH([23]設定!$D47,[23]第４表!$C$77:$C$133,0),6),[23]設定!$H47))</f>
        <v>593972</v>
      </c>
      <c r="K33" s="53">
        <f>IF($D33="","",IF([23]設定!$H47="",INDEX([23]第４表!$F$77:$P$133,MATCH([23]設定!$D47,[23]第４表!$C$77:$C$133,0),7),[23]設定!$H47))</f>
        <v>301053</v>
      </c>
      <c r="L33" s="53">
        <f>IF($D33="","",IF([23]設定!$H47="",INDEX([23]第４表!$F$77:$P$133,MATCH([23]設定!$D47,[23]第４表!$C$77:$C$133,0),8),[23]設定!$H47))</f>
        <v>292919</v>
      </c>
      <c r="M33" s="53">
        <f>IF($D33="","",IF([23]設定!$H47="",INDEX([23]第４表!$F$77:$P$133,MATCH([23]設定!$D47,[23]第４表!$C$77:$C$133,0),9),[23]設定!$H47))</f>
        <v>461783</v>
      </c>
      <c r="N33" s="53">
        <f>IF($D33="","",IF([23]設定!$H47="",INDEX([23]第４表!$F$77:$P$133,MATCH([23]設定!$D47,[23]第４表!$C$77:$C$133,0),10),[23]設定!$H47))</f>
        <v>222045</v>
      </c>
      <c r="O33" s="53">
        <f>IF($D33="","",IF([23]設定!$H47="",INDEX([23]第４表!$F$77:$P$133,MATCH([23]設定!$D47,[23]第４表!$C$77:$C$133,0),11),[23]設定!$H47))</f>
        <v>239738</v>
      </c>
    </row>
    <row r="34" spans="2:17" s="2" customFormat="1" ht="18" customHeight="1" x14ac:dyDescent="0.45">
      <c r="B34" s="41" t="str">
        <f>+[24]第５表!B34</f>
        <v>E24</v>
      </c>
      <c r="C34" s="42"/>
      <c r="D34" s="57" t="str">
        <f>+[24]第５表!D34</f>
        <v>金属製品製造業</v>
      </c>
      <c r="E34" s="58">
        <f>IF($D34="","",IF([23]設定!$H48="",INDEX([23]第４表!$F$77:$P$133,MATCH([23]設定!$D48,[23]第４表!$C$77:$C$133,0),1),[23]設定!$H48))</f>
        <v>456647</v>
      </c>
      <c r="F34" s="58">
        <f>IF($D34="","",IF([23]設定!$H48="",INDEX([23]第４表!$F$77:$P$133,MATCH([23]設定!$D48,[23]第４表!$C$77:$C$133,0),2),[23]設定!$H48))</f>
        <v>233382</v>
      </c>
      <c r="G34" s="58">
        <f>IF($D34="","",IF([23]設定!$H48="",INDEX([23]第４表!$F$77:$P$133,MATCH([23]設定!$D48,[23]第４表!$C$77:$C$133,0),3),[23]設定!$H48))</f>
        <v>225232</v>
      </c>
      <c r="H34" s="53">
        <f>IF($D34="","",IF([23]設定!$H48="",INDEX([23]第４表!$F$77:$P$133,MATCH([23]設定!$D48,[23]第４表!$C$77:$C$133,0),4),[23]設定!$H48))</f>
        <v>8150</v>
      </c>
      <c r="I34" s="53">
        <f>IF($D34="","",IF([23]設定!$H48="",INDEX([23]第４表!$F$77:$P$133,MATCH([23]設定!$D48,[23]第４表!$C$77:$C$133,0),5),[23]設定!$H48))</f>
        <v>223265</v>
      </c>
      <c r="J34" s="53">
        <f>IF($D34="","",IF([23]設定!$H48="",INDEX([23]第４表!$F$77:$P$133,MATCH([23]設定!$D48,[23]第４表!$C$77:$C$133,0),6),[23]設定!$H48))</f>
        <v>551369</v>
      </c>
      <c r="K34" s="53">
        <f>IF($D34="","",IF([23]設定!$H48="",INDEX([23]第４表!$F$77:$P$133,MATCH([23]設定!$D48,[23]第４表!$C$77:$C$133,0),7),[23]設定!$H48))</f>
        <v>275915</v>
      </c>
      <c r="L34" s="53">
        <f>IF($D34="","",IF([23]設定!$H48="",INDEX([23]第４表!$F$77:$P$133,MATCH([23]設定!$D48,[23]第４表!$C$77:$C$133,0),8),[23]設定!$H48))</f>
        <v>275454</v>
      </c>
      <c r="M34" s="53">
        <f>IF($D34="","",IF([23]設定!$H48="",INDEX([23]第４表!$F$77:$P$133,MATCH([23]設定!$D48,[23]第４表!$C$77:$C$133,0),9),[23]設定!$H48))</f>
        <v>299280</v>
      </c>
      <c r="N34" s="53">
        <f>IF($D34="","",IF([23]設定!$H48="",INDEX([23]第４表!$F$77:$P$133,MATCH([23]設定!$D48,[23]第４表!$C$77:$C$133,0),10),[23]設定!$H48))</f>
        <v>162720</v>
      </c>
      <c r="O34" s="53">
        <f>IF($D34="","",IF([23]設定!$H48="",INDEX([23]第４表!$F$77:$P$133,MATCH([23]設定!$D48,[23]第４表!$C$77:$C$133,0),11),[23]設定!$H48))</f>
        <v>136560</v>
      </c>
    </row>
    <row r="35" spans="2:17" s="2" customFormat="1" ht="18" customHeight="1" x14ac:dyDescent="0.45">
      <c r="B35" s="41" t="str">
        <f>+[24]第５表!B35</f>
        <v>E27</v>
      </c>
      <c r="C35" s="42"/>
      <c r="D35" s="57" t="str">
        <f>+[24]第５表!D35</f>
        <v>業務用機械器具</v>
      </c>
      <c r="E35" s="58">
        <f>IF($D35="","",IF([23]設定!$H49="",INDEX([23]第４表!$F$77:$P$133,MATCH([23]設定!$D49,[23]第４表!$C$77:$C$133,0),1),[23]設定!$H49))</f>
        <v>674842</v>
      </c>
      <c r="F35" s="58">
        <f>IF($D35="","",IF([23]設定!$H49="",INDEX([23]第４表!$F$77:$P$133,MATCH([23]設定!$D49,[23]第４表!$C$77:$C$133,0),2),[23]設定!$H49))</f>
        <v>263407</v>
      </c>
      <c r="G35" s="58">
        <f>IF($D35="","",IF([23]設定!$H49="",INDEX([23]第４表!$F$77:$P$133,MATCH([23]設定!$D49,[23]第４表!$C$77:$C$133,0),3),[23]設定!$H49))</f>
        <v>240691</v>
      </c>
      <c r="H35" s="53">
        <f>IF($D35="","",IF([23]設定!$H49="",INDEX([23]第４表!$F$77:$P$133,MATCH([23]設定!$D49,[23]第４表!$C$77:$C$133,0),4),[23]設定!$H49))</f>
        <v>22716</v>
      </c>
      <c r="I35" s="53">
        <f>IF($D35="","",IF([23]設定!$H49="",INDEX([23]第４表!$F$77:$P$133,MATCH([23]設定!$D49,[23]第４表!$C$77:$C$133,0),5),[23]設定!$H49))</f>
        <v>411435</v>
      </c>
      <c r="J35" s="53">
        <f>IF($D35="","",IF([23]設定!$H49="",INDEX([23]第４表!$F$77:$P$133,MATCH([23]設定!$D49,[23]第４表!$C$77:$C$133,0),6),[23]設定!$H49))</f>
        <v>857912</v>
      </c>
      <c r="K35" s="53">
        <f>IF($D35="","",IF([23]設定!$H49="",INDEX([23]第４表!$F$77:$P$133,MATCH([23]設定!$D49,[23]第４表!$C$77:$C$133,0),7),[23]設定!$H49))</f>
        <v>348193</v>
      </c>
      <c r="L35" s="53">
        <f>IF($D35="","",IF([23]設定!$H49="",INDEX([23]第４表!$F$77:$P$133,MATCH([23]設定!$D49,[23]第４表!$C$77:$C$133,0),8),[23]設定!$H49))</f>
        <v>509719</v>
      </c>
      <c r="M35" s="53">
        <f>IF($D35="","",IF([23]設定!$H49="",INDEX([23]第４表!$F$77:$P$133,MATCH([23]設定!$D49,[23]第４表!$C$77:$C$133,0),9),[23]設定!$H49))</f>
        <v>500905</v>
      </c>
      <c r="N35" s="53">
        <f>IF($D35="","",IF([23]設定!$H49="",INDEX([23]第４表!$F$77:$P$133,MATCH([23]設定!$D49,[23]第４表!$C$77:$C$133,0),10),[23]設定!$H49))</f>
        <v>182850</v>
      </c>
      <c r="O35" s="53">
        <f>IF($D35="","",IF([23]設定!$H49="",INDEX([23]第４表!$F$77:$P$133,MATCH([23]設定!$D49,[23]第４表!$C$77:$C$133,0),11),[23]設定!$H49))</f>
        <v>318055</v>
      </c>
    </row>
    <row r="36" spans="2:17" s="2" customFormat="1" ht="18" customHeight="1" x14ac:dyDescent="0.45">
      <c r="B36" s="41" t="str">
        <f>+[24]第５表!B36</f>
        <v>E28</v>
      </c>
      <c r="C36" s="42"/>
      <c r="D36" s="57" t="str">
        <f>+[24]第５表!D36</f>
        <v>電子・デバイス</v>
      </c>
      <c r="E36" s="58">
        <f>IF($D36="","",IF([23]設定!$H50="",INDEX([23]第４表!$F$77:$P$133,MATCH([23]設定!$D50,[23]第４表!$C$77:$C$133,0),1),[23]設定!$H50))</f>
        <v>356733</v>
      </c>
      <c r="F36" s="58">
        <f>IF($D36="","",IF([23]設定!$H50="",INDEX([23]第４表!$F$77:$P$133,MATCH([23]設定!$D50,[23]第４表!$C$77:$C$133,0),2),[23]設定!$H50))</f>
        <v>230189</v>
      </c>
      <c r="G36" s="58">
        <f>IF($D36="","",IF([23]設定!$H50="",INDEX([23]第４表!$F$77:$P$133,MATCH([23]設定!$D50,[23]第４表!$C$77:$C$133,0),3),[23]設定!$H50))</f>
        <v>204951</v>
      </c>
      <c r="H36" s="53">
        <f>IF($D36="","",IF([23]設定!$H50="",INDEX([23]第４表!$F$77:$P$133,MATCH([23]設定!$D50,[23]第４表!$C$77:$C$133,0),4),[23]設定!$H50))</f>
        <v>25238</v>
      </c>
      <c r="I36" s="53">
        <f>IF($D36="","",IF([23]設定!$H50="",INDEX([23]第４表!$F$77:$P$133,MATCH([23]設定!$D50,[23]第４表!$C$77:$C$133,0),5),[23]設定!$H50))</f>
        <v>126544</v>
      </c>
      <c r="J36" s="53">
        <f>IF($D36="","",IF([23]設定!$H50="",INDEX([23]第４表!$F$77:$P$133,MATCH([23]設定!$D50,[23]第４表!$C$77:$C$133,0),6),[23]設定!$H50))</f>
        <v>393019</v>
      </c>
      <c r="K36" s="53">
        <f>IF($D36="","",IF([23]設定!$H50="",INDEX([23]第４表!$F$77:$P$133,MATCH([23]設定!$D50,[23]第４表!$C$77:$C$133,0),7),[23]設定!$H50))</f>
        <v>255843</v>
      </c>
      <c r="L36" s="53">
        <f>IF($D36="","",IF([23]設定!$H50="",INDEX([23]第４表!$F$77:$P$133,MATCH([23]設定!$D50,[23]第４表!$C$77:$C$133,0),8),[23]設定!$H50))</f>
        <v>137176</v>
      </c>
      <c r="M36" s="53">
        <f>IF($D36="","",IF([23]設定!$H50="",INDEX([23]第４表!$F$77:$P$133,MATCH([23]設定!$D50,[23]第４表!$C$77:$C$133,0),9),[23]設定!$H50))</f>
        <v>286970</v>
      </c>
      <c r="N36" s="53">
        <f>IF($D36="","",IF([23]設定!$H50="",INDEX([23]第４表!$F$77:$P$133,MATCH([23]設定!$D50,[23]第４表!$C$77:$C$133,0),10),[23]設定!$H50))</f>
        <v>180868</v>
      </c>
      <c r="O36" s="53">
        <f>IF($D36="","",IF([23]設定!$H50="",INDEX([23]第４表!$F$77:$P$133,MATCH([23]設定!$D50,[23]第４表!$C$77:$C$133,0),11),[23]設定!$H50))</f>
        <v>106102</v>
      </c>
    </row>
    <row r="37" spans="2:17" s="2" customFormat="1" ht="18" customHeight="1" x14ac:dyDescent="0.45">
      <c r="B37" s="41" t="str">
        <f>+[24]第５表!B37</f>
        <v>E29</v>
      </c>
      <c r="C37" s="42"/>
      <c r="D37" s="57" t="str">
        <f>+[24]第５表!D37</f>
        <v>電気機械器具</v>
      </c>
      <c r="E37" s="58">
        <f>IF($D37="","",IF([23]設定!$H51="",INDEX([23]第４表!$F$77:$P$133,MATCH([23]設定!$D51,[23]第４表!$C$77:$C$133,0),1),[23]設定!$H51))</f>
        <v>636557</v>
      </c>
      <c r="F37" s="58">
        <f>IF($D37="","",IF([23]設定!$H51="",INDEX([23]第４表!$F$77:$P$133,MATCH([23]設定!$D51,[23]第４表!$C$77:$C$133,0),2),[23]設定!$H51))</f>
        <v>272160</v>
      </c>
      <c r="G37" s="58">
        <f>IF($D37="","",IF([23]設定!$H51="",INDEX([23]第４表!$F$77:$P$133,MATCH([23]設定!$D51,[23]第４表!$C$77:$C$133,0),3),[23]設定!$H51))</f>
        <v>259831</v>
      </c>
      <c r="H37" s="53">
        <f>IF($D37="","",IF([23]設定!$H51="",INDEX([23]第４表!$F$77:$P$133,MATCH([23]設定!$D51,[23]第４表!$C$77:$C$133,0),4),[23]設定!$H51))</f>
        <v>12329</v>
      </c>
      <c r="I37" s="53">
        <f>IF($D37="","",IF([23]設定!$H51="",INDEX([23]第４表!$F$77:$P$133,MATCH([23]設定!$D51,[23]第４表!$C$77:$C$133,0),5),[23]設定!$H51))</f>
        <v>364397</v>
      </c>
      <c r="J37" s="53">
        <f>IF($D37="","",IF([23]設定!$H51="",INDEX([23]第４表!$F$77:$P$133,MATCH([23]設定!$D51,[23]第４表!$C$77:$C$133,0),6),[23]設定!$H51))</f>
        <v>714677</v>
      </c>
      <c r="K37" s="53">
        <f>IF($D37="","",IF([23]設定!$H51="",INDEX([23]第４表!$F$77:$P$133,MATCH([23]設定!$D51,[23]第４表!$C$77:$C$133,0),7),[23]設定!$H51))</f>
        <v>311575</v>
      </c>
      <c r="L37" s="53">
        <f>IF($D37="","",IF([23]設定!$H51="",INDEX([23]第４表!$F$77:$P$133,MATCH([23]設定!$D51,[23]第４表!$C$77:$C$133,0),8),[23]設定!$H51))</f>
        <v>403102</v>
      </c>
      <c r="M37" s="53">
        <f>IF($D37="","",IF([23]設定!$H51="",INDEX([23]第４表!$F$77:$P$133,MATCH([23]設定!$D51,[23]第４表!$C$77:$C$133,0),9),[23]設定!$H51))</f>
        <v>435225</v>
      </c>
      <c r="N37" s="53">
        <f>IF($D37="","",IF([23]設定!$H51="",INDEX([23]第４表!$F$77:$P$133,MATCH([23]設定!$D51,[23]第４表!$C$77:$C$133,0),10),[23]設定!$H51))</f>
        <v>170579</v>
      </c>
      <c r="O37" s="53">
        <f>IF($D37="","",IF([23]設定!$H51="",INDEX([23]第４表!$F$77:$P$133,MATCH([23]設定!$D51,[23]第４表!$C$77:$C$133,0),11),[23]設定!$H51))</f>
        <v>264646</v>
      </c>
    </row>
    <row r="38" spans="2:17" s="2" customFormat="1" ht="18" customHeight="1" x14ac:dyDescent="0.45">
      <c r="B38" s="41" t="str">
        <f>+[24]第５表!B38</f>
        <v>E31</v>
      </c>
      <c r="C38" s="42"/>
      <c r="D38" s="57" t="str">
        <f>+[24]第５表!D38</f>
        <v>輸送用機械器具</v>
      </c>
      <c r="E38" s="58">
        <f>IF($D38="","",IF([23]設定!$H52="",INDEX([23]第４表!$F$77:$P$133,MATCH([23]設定!$D52,[23]第４表!$C$77:$C$133,0),1),[23]設定!$H52))</f>
        <v>863200</v>
      </c>
      <c r="F38" s="58">
        <f>IF($D38="","",IF([23]設定!$H52="",INDEX([23]第４表!$F$77:$P$133,MATCH([23]設定!$D52,[23]第４表!$C$77:$C$133,0),2),[23]設定!$H52))</f>
        <v>310416</v>
      </c>
      <c r="G38" s="58">
        <f>IF($D38="","",IF([23]設定!$H52="",INDEX([23]第４表!$F$77:$P$133,MATCH([23]設定!$D52,[23]第４表!$C$77:$C$133,0),3),[23]設定!$H52))</f>
        <v>268816</v>
      </c>
      <c r="H38" s="53">
        <f>IF($D38="","",IF([23]設定!$H52="",INDEX([23]第４表!$F$77:$P$133,MATCH([23]設定!$D52,[23]第４表!$C$77:$C$133,0),4),[23]設定!$H52))</f>
        <v>41600</v>
      </c>
      <c r="I38" s="53">
        <f>IF($D38="","",IF([23]設定!$H52="",INDEX([23]第４表!$F$77:$P$133,MATCH([23]設定!$D52,[23]第４表!$C$77:$C$133,0),5),[23]設定!$H52))</f>
        <v>552784</v>
      </c>
      <c r="J38" s="53">
        <f>IF($D38="","",IF([23]設定!$H52="",INDEX([23]第４表!$F$77:$P$133,MATCH([23]設定!$D52,[23]第４表!$C$77:$C$133,0),6),[23]設定!$H52))</f>
        <v>923052</v>
      </c>
      <c r="K38" s="53">
        <f>IF($D38="","",IF([23]設定!$H52="",INDEX([23]第４表!$F$77:$P$133,MATCH([23]設定!$D52,[23]第４表!$C$77:$C$133,0),7),[23]設定!$H52))</f>
        <v>328022</v>
      </c>
      <c r="L38" s="53">
        <f>IF($D38="","",IF([23]設定!$H52="",INDEX([23]第４表!$F$77:$P$133,MATCH([23]設定!$D52,[23]第４表!$C$77:$C$133,0),8),[23]設定!$H52))</f>
        <v>595030</v>
      </c>
      <c r="M38" s="53">
        <f>IF($D38="","",IF([23]設定!$H52="",INDEX([23]第４表!$F$77:$P$133,MATCH([23]設定!$D52,[23]第４表!$C$77:$C$133,0),9),[23]設定!$H52))</f>
        <v>641568</v>
      </c>
      <c r="N38" s="53">
        <f>IF($D38="","",IF([23]設定!$H52="",INDEX([23]第４表!$F$77:$P$133,MATCH([23]設定!$D52,[23]第４表!$C$77:$C$133,0),10),[23]設定!$H52))</f>
        <v>245223</v>
      </c>
      <c r="O38" s="53">
        <f>IF($D38="","",IF([23]設定!$H52="",INDEX([23]第４表!$F$77:$P$133,MATCH([23]設定!$D52,[23]第４表!$C$77:$C$133,0),11),[23]設定!$H52))</f>
        <v>396345</v>
      </c>
    </row>
    <row r="39" spans="2:17" s="2" customFormat="1" ht="18" customHeight="1" x14ac:dyDescent="0.45">
      <c r="B39" s="59" t="str">
        <f>+[24]第５表!B39</f>
        <v>ES</v>
      </c>
      <c r="C39" s="60"/>
      <c r="D39" s="61" t="str">
        <f>+[24]第５表!D39</f>
        <v>はん用・生産用機械器具</v>
      </c>
      <c r="E39" s="62">
        <f>IF($D39="","",IF([23]設定!$H53="",INDEX([23]第４表!$F$77:$P$133,MATCH([23]設定!$D53,[23]第４表!$C$77:$C$133,0),1),[23]設定!$H53))</f>
        <v>713169</v>
      </c>
      <c r="F39" s="62">
        <f>IF($D39="","",IF([23]設定!$H53="",INDEX([23]第４表!$F$77:$P$133,MATCH([23]設定!$D53,[23]第４表!$C$77:$C$133,0),2),[23]設定!$H53))</f>
        <v>281567</v>
      </c>
      <c r="G39" s="62">
        <f>IF($D39="","",IF([23]設定!$H53="",INDEX([23]第４表!$F$77:$P$133,MATCH([23]設定!$D53,[23]第４表!$C$77:$C$133,0),3),[23]設定!$H53))</f>
        <v>230388</v>
      </c>
      <c r="H39" s="63">
        <f>IF($D39="","",IF([23]設定!$H53="",INDEX([23]第４表!$F$77:$P$133,MATCH([23]設定!$D53,[23]第４表!$C$77:$C$133,0),4),[23]設定!$H53))</f>
        <v>51179</v>
      </c>
      <c r="I39" s="63">
        <f>IF($D39="","",IF([23]設定!$H53="",INDEX([23]第４表!$F$77:$P$133,MATCH([23]設定!$D53,[23]第４表!$C$77:$C$133,0),5),[23]設定!$H53))</f>
        <v>431602</v>
      </c>
      <c r="J39" s="63">
        <f>IF($D39="","",IF([23]設定!$H53="",INDEX([23]第４表!$F$77:$P$133,MATCH([23]設定!$D53,[23]第４表!$C$77:$C$133,0),6),[23]設定!$H53))</f>
        <v>769027</v>
      </c>
      <c r="K39" s="63">
        <f>IF($D39="","",IF([23]設定!$H53="",INDEX([23]第４表!$F$77:$P$133,MATCH([23]設定!$D53,[23]第４表!$C$77:$C$133,0),7),[23]設定!$H53))</f>
        <v>309800</v>
      </c>
      <c r="L39" s="63">
        <f>IF($D39="","",IF([23]設定!$H53="",INDEX([23]第４表!$F$77:$P$133,MATCH([23]設定!$D53,[23]第４表!$C$77:$C$133,0),8),[23]設定!$H53))</f>
        <v>459227</v>
      </c>
      <c r="M39" s="63">
        <f>IF($D39="","",IF([23]設定!$H53="",INDEX([23]第４表!$F$77:$P$133,MATCH([23]設定!$D53,[23]第４表!$C$77:$C$133,0),9),[23]設定!$H53))</f>
        <v>544579</v>
      </c>
      <c r="N39" s="63">
        <f>IF($D39="","",IF([23]設定!$H53="",INDEX([23]第４表!$F$77:$P$133,MATCH([23]設定!$D53,[23]第４表!$C$77:$C$133,0),10),[23]設定!$H53))</f>
        <v>196355</v>
      </c>
      <c r="O39" s="63">
        <f>IF($D39="","",IF([23]設定!$H53="",INDEX([23]第４表!$F$77:$P$133,MATCH([23]設定!$D53,[23]第４表!$C$77:$C$133,0),11),[23]設定!$H53))</f>
        <v>348224</v>
      </c>
    </row>
    <row r="40" spans="2:17" s="2" customFormat="1" ht="18" customHeight="1" x14ac:dyDescent="0.45">
      <c r="B40" s="64" t="str">
        <f>+[24]第５表!B40</f>
        <v>R91</v>
      </c>
      <c r="C40" s="65"/>
      <c r="D40" s="66" t="str">
        <f>+[24]第５表!D40</f>
        <v>職業紹介・労働者派遣業</v>
      </c>
      <c r="E40" s="67">
        <f>IF($D40="","",IF([23]設定!$H54="",INDEX([23]第４表!$F$77:$P$133,MATCH([23]設定!$D54,[23]第４表!$C$77:$C$133,0),1),[23]設定!$H54))</f>
        <v>195731</v>
      </c>
      <c r="F40" s="67">
        <f>IF($D40="","",IF([23]設定!$H54="",INDEX([23]第４表!$F$77:$P$133,MATCH([23]設定!$D54,[23]第４表!$C$77:$C$133,0),2),[23]設定!$H54))</f>
        <v>181024</v>
      </c>
      <c r="G40" s="67">
        <f>IF($D40="","",IF([23]設定!$H54="",INDEX([23]第４表!$F$77:$P$133,MATCH([23]設定!$D54,[23]第４表!$C$77:$C$133,0),3),[23]設定!$H54))</f>
        <v>164968</v>
      </c>
      <c r="H40" s="68">
        <f>IF($D40="","",IF([23]設定!$H54="",INDEX([23]第４表!$F$77:$P$133,MATCH([23]設定!$D54,[23]第４表!$C$77:$C$133,0),4),[23]設定!$H54))</f>
        <v>16056</v>
      </c>
      <c r="I40" s="68">
        <f>IF($D40="","",IF([23]設定!$H54="",INDEX([23]第４表!$F$77:$P$133,MATCH([23]設定!$D54,[23]第４表!$C$77:$C$133,0),5),[23]設定!$H54))</f>
        <v>14707</v>
      </c>
      <c r="J40" s="68">
        <f>IF($D40="","",IF([23]設定!$H54="",INDEX([23]第４表!$F$77:$P$133,MATCH([23]設定!$D54,[23]第４表!$C$77:$C$133,0),6),[23]設定!$H54))</f>
        <v>231423</v>
      </c>
      <c r="K40" s="68">
        <f>IF($D40="","",IF([23]設定!$H54="",INDEX([23]第４表!$F$77:$P$133,MATCH([23]設定!$D54,[23]第４表!$C$77:$C$133,0),7),[23]設定!$H54))</f>
        <v>208062</v>
      </c>
      <c r="L40" s="68">
        <f>IF($D40="","",IF([23]設定!$H54="",INDEX([23]第４表!$F$77:$P$133,MATCH([23]設定!$D54,[23]第４表!$C$77:$C$133,0),8),[23]設定!$H54))</f>
        <v>23361</v>
      </c>
      <c r="M40" s="68">
        <f>IF($D40="","",IF([23]設定!$H54="",INDEX([23]第４表!$F$77:$P$133,MATCH([23]設定!$D54,[23]第４表!$C$77:$C$133,0),9),[23]設定!$H54))</f>
        <v>164738</v>
      </c>
      <c r="N40" s="68">
        <f>IF($D40="","",IF([23]設定!$H54="",INDEX([23]第４表!$F$77:$P$133,MATCH([23]設定!$D54,[23]第４表!$C$77:$C$133,0),10),[23]設定!$H54))</f>
        <v>157546</v>
      </c>
      <c r="O40" s="68">
        <f>IF($D40="","",IF([23]設定!$H54="",INDEX([23]第４表!$F$77:$P$133,MATCH([23]設定!$D54,[23]第４表!$C$77:$C$133,0),11),[23]設定!$H54))</f>
        <v>7192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IF($D48="","",IF([23]設定!$I23="",INDEX([23]第４表!$F$9:$P$65,MATCH([23]設定!$D23,[23]第４表!$C$9:$C$65,0),1),[23]設定!$I23))</f>
        <v>517889</v>
      </c>
      <c r="F48" s="34">
        <f>IF($D48="","",IF([23]設定!$I23="",INDEX([23]第４表!$F$9:$P$65,MATCH([23]設定!$D23,[23]第４表!$C$9:$C$65,0),2),[23]設定!$I23))</f>
        <v>247693</v>
      </c>
      <c r="G48" s="35">
        <f>IF($D48="","",IF([23]設定!$I23="",INDEX([23]第４表!$F$9:$P$65,MATCH([23]設定!$D23,[23]第４表!$C$9:$C$65,0),3),[23]設定!$I23))</f>
        <v>231525</v>
      </c>
      <c r="H48" s="36">
        <f>IF($D48="","",IF([23]設定!$I23="",INDEX([23]第４表!$F$9:$P$65,MATCH([23]設定!$D23,[23]第４表!$C$9:$C$65,0),4),[23]設定!$I23))</f>
        <v>16168</v>
      </c>
      <c r="I48" s="37">
        <f>IF($D48="","",IF([23]設定!$I23="",INDEX([23]第４表!$F$9:$P$65,MATCH([23]設定!$D23,[23]第４表!$C$9:$C$65,0),5),[23]設定!$I23))</f>
        <v>270196</v>
      </c>
      <c r="J48" s="38">
        <f>IF($D48="","",IF([23]設定!$I23="",INDEX([23]第４表!$F$9:$P$65,MATCH([23]設定!$D23,[23]第４表!$C$9:$C$65,0),6),[23]設定!$I23))</f>
        <v>651122</v>
      </c>
      <c r="K48" s="35">
        <f>IF($D48="","",IF([23]設定!$I23="",INDEX([23]第４表!$F$9:$P$65,MATCH([23]設定!$D23,[23]第４表!$C$9:$C$65,0),7),[23]設定!$I23))</f>
        <v>299124</v>
      </c>
      <c r="L48" s="36">
        <f>IF($D48="","",IF([23]設定!$I23="",INDEX([23]第４表!$F$9:$P$65,MATCH([23]設定!$D23,[23]第４表!$C$9:$C$65,0),8),[23]設定!$I23))</f>
        <v>351998</v>
      </c>
      <c r="M48" s="39">
        <f>IF($D48="","",IF([23]設定!$I23="",INDEX([23]第４表!$F$9:$P$65,MATCH([23]設定!$D23,[23]第４表!$C$9:$C$65,0),9),[23]設定!$I23))</f>
        <v>387595</v>
      </c>
      <c r="N48" s="39">
        <f>IF($D48="","",IF([23]設定!$I23="",INDEX([23]第４表!$F$9:$P$65,MATCH([23]設定!$D23,[23]第４表!$C$9:$C$65,0),10),[23]設定!$I23))</f>
        <v>197397</v>
      </c>
      <c r="O48" s="37">
        <f>IF($D48="","",IF([23]設定!$I23="",INDEX([23]第４表!$F$9:$P$65,MATCH([23]設定!$D23,[23]第４表!$C$9:$C$65,0),11),[23]設定!$I23))</f>
        <v>190198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IF($D49="","",IF([23]設定!$I24="",INDEX([23]第４表!$F$9:$P$65,MATCH([23]設定!$D24,[23]第４表!$C$9:$C$65,0),1),[23]設定!$I24))</f>
        <v>662673</v>
      </c>
      <c r="F49" s="34">
        <f>IF($D49="","",IF([23]設定!$I24="",INDEX([23]第４表!$F$9:$P$65,MATCH([23]設定!$D24,[23]第４表!$C$9:$C$65,0),2),[23]設定!$I24))</f>
        <v>300990</v>
      </c>
      <c r="G49" s="35">
        <f>IF($D49="","",IF([23]設定!$I24="",INDEX([23]第４表!$F$9:$P$65,MATCH([23]設定!$D24,[23]第４表!$C$9:$C$65,0),3),[23]設定!$I24))</f>
        <v>276157</v>
      </c>
      <c r="H49" s="44">
        <f>IF($D49="","",IF([23]設定!$I24="",INDEX([23]第４表!$F$9:$P$65,MATCH([23]設定!$D24,[23]第４表!$C$9:$C$65,0),4),[23]設定!$I24))</f>
        <v>24833</v>
      </c>
      <c r="I49" s="45">
        <f>IF($D49="","",IF([23]設定!$I24="",INDEX([23]第４表!$F$9:$P$65,MATCH([23]設定!$D24,[23]第４表!$C$9:$C$65,0),5),[23]設定!$I24))</f>
        <v>361683</v>
      </c>
      <c r="J49" s="38">
        <f>IF($D49="","",IF([23]設定!$I24="",INDEX([23]第４表!$F$9:$P$65,MATCH([23]設定!$D24,[23]第４表!$C$9:$C$65,0),6),[23]設定!$I24))</f>
        <v>702805</v>
      </c>
      <c r="K49" s="35">
        <f>IF($D49="","",IF([23]設定!$I24="",INDEX([23]第４表!$F$9:$P$65,MATCH([23]設定!$D24,[23]第４表!$C$9:$C$65,0),7),[23]設定!$I24))</f>
        <v>315664</v>
      </c>
      <c r="L49" s="44">
        <f>IF($D49="","",IF([23]設定!$I24="",INDEX([23]第４表!$F$9:$P$65,MATCH([23]設定!$D24,[23]第４表!$C$9:$C$65,0),8),[23]設定!$I24))</f>
        <v>387141</v>
      </c>
      <c r="M49" s="34">
        <f>IF($D49="","",IF([23]設定!$I24="",INDEX([23]第４表!$F$9:$P$65,MATCH([23]設定!$D24,[23]第４表!$C$9:$C$65,0),9),[23]設定!$I24))</f>
        <v>481386</v>
      </c>
      <c r="N49" s="34">
        <f>IF($D49="","",IF([23]設定!$I24="",INDEX([23]第４表!$F$9:$P$65,MATCH([23]設定!$D24,[23]第４表!$C$9:$C$65,0),10),[23]設定!$I24))</f>
        <v>234705</v>
      </c>
      <c r="O49" s="45">
        <f>IF($D49="","",IF([23]設定!$I24="",INDEX([23]第４表!$F$9:$P$65,MATCH([23]設定!$D24,[23]第４表!$C$9:$C$65,0),11),[23]設定!$I24))</f>
        <v>246681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IF($D50="","",IF([23]設定!$I25="",INDEX([23]第４表!$F$9:$P$65,MATCH([23]設定!$D25,[23]第４表!$C$9:$C$65,0),1),[23]設定!$I25))</f>
        <v>589156</v>
      </c>
      <c r="F50" s="34">
        <f>IF($D50="","",IF([23]設定!$I25="",INDEX([23]第４表!$F$9:$P$65,MATCH([23]設定!$D25,[23]第４表!$C$9:$C$65,0),2),[23]設定!$I25))</f>
        <v>259201</v>
      </c>
      <c r="G50" s="35">
        <f>IF($D50="","",IF([23]設定!$I25="",INDEX([23]第４表!$F$9:$P$65,MATCH([23]設定!$D25,[23]第４表!$C$9:$C$65,0),3),[23]設定!$I25))</f>
        <v>230741</v>
      </c>
      <c r="H50" s="44">
        <f>IF($D50="","",IF([23]設定!$I25="",INDEX([23]第４表!$F$9:$P$65,MATCH([23]設定!$D25,[23]第４表!$C$9:$C$65,0),4),[23]設定!$I25))</f>
        <v>28460</v>
      </c>
      <c r="I50" s="45">
        <f>IF($D50="","",IF([23]設定!$I25="",INDEX([23]第４表!$F$9:$P$65,MATCH([23]設定!$D25,[23]第４表!$C$9:$C$65,0),5),[23]設定!$I25))</f>
        <v>329955</v>
      </c>
      <c r="J50" s="38">
        <f>IF($D50="","",IF([23]設定!$I25="",INDEX([23]第４表!$F$9:$P$65,MATCH([23]設定!$D25,[23]第４表!$C$9:$C$65,0),6),[23]設定!$I25))</f>
        <v>720079</v>
      </c>
      <c r="K50" s="35">
        <f>IF($D50="","",IF([23]設定!$I25="",INDEX([23]第４表!$F$9:$P$65,MATCH([23]設定!$D25,[23]第４表!$C$9:$C$65,0),7),[23]設定!$I25))</f>
        <v>305154</v>
      </c>
      <c r="L50" s="44">
        <f>IF($D50="","",IF([23]設定!$I25="",INDEX([23]第４表!$F$9:$P$65,MATCH([23]設定!$D25,[23]第４表!$C$9:$C$65,0),8),[23]設定!$I25))</f>
        <v>414925</v>
      </c>
      <c r="M50" s="34">
        <f>IF($D50="","",IF([23]設定!$I25="",INDEX([23]第４表!$F$9:$P$65,MATCH([23]設定!$D25,[23]第４表!$C$9:$C$65,0),9),[23]設定!$I25))</f>
        <v>369471</v>
      </c>
      <c r="N50" s="34">
        <f>IF($D50="","",IF([23]設定!$I25="",INDEX([23]第４表!$F$9:$P$65,MATCH([23]設定!$D25,[23]第４表!$C$9:$C$65,0),10),[23]設定!$I25))</f>
        <v>182093</v>
      </c>
      <c r="O50" s="45">
        <f>IF($D50="","",IF([23]設定!$I25="",INDEX([23]第４表!$F$9:$P$65,MATCH([23]設定!$D25,[23]第４表!$C$9:$C$65,0),11),[23]設定!$I25))</f>
        <v>187378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IF($D51="","",IF([23]設定!$I26="",INDEX([23]第４表!$F$9:$P$65,MATCH([23]設定!$D26,[23]第４表!$C$9:$C$65,0),1),[23]設定!$I26))</f>
        <v>1137248</v>
      </c>
      <c r="F51" s="34">
        <f>IF($D51="","",IF([23]設定!$I26="",INDEX([23]第４表!$F$9:$P$65,MATCH([23]設定!$D26,[23]第４表!$C$9:$C$65,0),2),[23]設定!$I26))</f>
        <v>419586</v>
      </c>
      <c r="G51" s="35">
        <f>IF($D51="","",IF([23]設定!$I26="",INDEX([23]第４表!$F$9:$P$65,MATCH([23]設定!$D26,[23]第４表!$C$9:$C$65,0),3),[23]設定!$I26))</f>
        <v>361658</v>
      </c>
      <c r="H51" s="47">
        <f>IF($D51="","",IF([23]設定!$I26="",INDEX([23]第４表!$F$9:$P$65,MATCH([23]設定!$D26,[23]第４表!$C$9:$C$65,0),4),[23]設定!$I26))</f>
        <v>57928</v>
      </c>
      <c r="I51" s="45">
        <f>IF($D51="","",IF([23]設定!$I26="",INDEX([23]第４表!$F$9:$P$65,MATCH([23]設定!$D26,[23]第４表!$C$9:$C$65,0),5),[23]設定!$I26))</f>
        <v>717662</v>
      </c>
      <c r="J51" s="38">
        <f>IF($D51="","",IF([23]設定!$I26="",INDEX([23]第４表!$F$9:$P$65,MATCH([23]設定!$D26,[23]第４表!$C$9:$C$65,0),6),[23]設定!$I26))</f>
        <v>1205792</v>
      </c>
      <c r="K51" s="35">
        <f>IF($D51="","",IF([23]設定!$I26="",INDEX([23]第４表!$F$9:$P$65,MATCH([23]設定!$D26,[23]第４表!$C$9:$C$65,0),7),[23]設定!$I26))</f>
        <v>442453</v>
      </c>
      <c r="L51" s="44">
        <f>IF($D51="","",IF([23]設定!$I26="",INDEX([23]第４表!$F$9:$P$65,MATCH([23]設定!$D26,[23]第４表!$C$9:$C$65,0),8),[23]設定!$I26))</f>
        <v>763339</v>
      </c>
      <c r="M51" s="34">
        <f>IF($D51="","",IF([23]設定!$I26="",INDEX([23]第４表!$F$9:$P$65,MATCH([23]設定!$D26,[23]第４表!$C$9:$C$65,0),9),[23]設定!$I26))</f>
        <v>662029</v>
      </c>
      <c r="N51" s="34">
        <f>IF($D51="","",IF([23]設定!$I26="",INDEX([23]第４表!$F$9:$P$65,MATCH([23]設定!$D26,[23]第４表!$C$9:$C$65,0),10),[23]設定!$I26))</f>
        <v>261048</v>
      </c>
      <c r="O51" s="45">
        <f>IF($D51="","",IF([23]設定!$I26="",INDEX([23]第４表!$F$9:$P$65,MATCH([23]設定!$D26,[23]第４表!$C$9:$C$65,0),11),[23]設定!$I26))</f>
        <v>400981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IF($D52="","",IF([23]設定!$I27="",INDEX([23]第４表!$F$9:$P$65,MATCH([23]設定!$D27,[23]第４表!$C$9:$C$65,0),1),[23]設定!$I27))</f>
        <v>1080503</v>
      </c>
      <c r="F52" s="34">
        <f>IF($D52="","",IF([23]設定!$I27="",INDEX([23]第４表!$F$9:$P$65,MATCH([23]設定!$D27,[23]第４表!$C$9:$C$65,0),2),[23]設定!$I27))</f>
        <v>387102</v>
      </c>
      <c r="G52" s="35">
        <f>IF($D52="","",IF([23]設定!$I27="",INDEX([23]第４表!$F$9:$P$65,MATCH([23]設定!$D27,[23]第４表!$C$9:$C$65,0),3),[23]設定!$I27))</f>
        <v>351715</v>
      </c>
      <c r="H52" s="44">
        <f>IF($D52="","",IF([23]設定!$I27="",INDEX([23]第４表!$F$9:$P$65,MATCH([23]設定!$D27,[23]第４表!$C$9:$C$65,0),4),[23]設定!$I27))</f>
        <v>35387</v>
      </c>
      <c r="I52" s="45">
        <f>IF($D52="","",IF([23]設定!$I27="",INDEX([23]第４表!$F$9:$P$65,MATCH([23]設定!$D27,[23]第４表!$C$9:$C$65,0),5),[23]設定!$I27))</f>
        <v>693401</v>
      </c>
      <c r="J52" s="38">
        <f>IF($D52="","",IF([23]設定!$I27="",INDEX([23]第４表!$F$9:$P$65,MATCH([23]設定!$D27,[23]第４表!$C$9:$C$65,0),6),[23]設定!$I27))</f>
        <v>1231097</v>
      </c>
      <c r="K52" s="35">
        <f>IF($D52="","",IF([23]設定!$I27="",INDEX([23]第４表!$F$9:$P$65,MATCH([23]設定!$D27,[23]第４表!$C$9:$C$65,0),7),[23]設定!$I27))</f>
        <v>430107</v>
      </c>
      <c r="L52" s="44">
        <f>IF($D52="","",IF([23]設定!$I27="",INDEX([23]第４表!$F$9:$P$65,MATCH([23]設定!$D27,[23]第４表!$C$9:$C$65,0),8),[23]設定!$I27))</f>
        <v>800990</v>
      </c>
      <c r="M52" s="34">
        <f>IF($D52="","",IF([23]設定!$I27="",INDEX([23]第４表!$F$9:$P$65,MATCH([23]設定!$D27,[23]第４表!$C$9:$C$65,0),9),[23]設定!$I27))</f>
        <v>761419</v>
      </c>
      <c r="N52" s="34">
        <f>IF($D52="","",IF([23]設定!$I27="",INDEX([23]第４表!$F$9:$P$65,MATCH([23]設定!$D27,[23]第４表!$C$9:$C$65,0),10),[23]設定!$I27))</f>
        <v>295982</v>
      </c>
      <c r="O52" s="45">
        <f>IF($D52="","",IF([23]設定!$I27="",INDEX([23]第４表!$F$9:$P$65,MATCH([23]設定!$D27,[23]第４表!$C$9:$C$65,0),11),[23]設定!$I27))</f>
        <v>465437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IF($D53="","",IF([23]設定!$I28="",INDEX([23]第４表!$F$9:$P$65,MATCH([23]設定!$D28,[23]第４表!$C$9:$C$65,0),1),[23]設定!$I28))</f>
        <v>417749</v>
      </c>
      <c r="F53" s="34">
        <f>IF($D53="","",IF([23]設定!$I28="",INDEX([23]第４表!$F$9:$P$65,MATCH([23]設定!$D28,[23]第４表!$C$9:$C$65,0),2),[23]設定!$I28))</f>
        <v>272892</v>
      </c>
      <c r="G53" s="35">
        <f>IF($D53="","",IF([23]設定!$I28="",INDEX([23]第４表!$F$9:$P$65,MATCH([23]設定!$D28,[23]第４表!$C$9:$C$65,0),3),[23]設定!$I28))</f>
        <v>233881</v>
      </c>
      <c r="H53" s="44">
        <f>IF($D53="","",IF([23]設定!$I28="",INDEX([23]第４表!$F$9:$P$65,MATCH([23]設定!$D28,[23]第４表!$C$9:$C$65,0),4),[23]設定!$I28))</f>
        <v>39011</v>
      </c>
      <c r="I53" s="45">
        <f>IF($D53="","",IF([23]設定!$I28="",INDEX([23]第４表!$F$9:$P$65,MATCH([23]設定!$D28,[23]第４表!$C$9:$C$65,0),5),[23]設定!$I28))</f>
        <v>144857</v>
      </c>
      <c r="J53" s="38">
        <f>IF($D53="","",IF([23]設定!$I28="",INDEX([23]第４表!$F$9:$P$65,MATCH([23]設定!$D28,[23]第４表!$C$9:$C$65,0),6),[23]設定!$I28))</f>
        <v>442177</v>
      </c>
      <c r="K53" s="35">
        <f>IF($D53="","",IF([23]設定!$I28="",INDEX([23]第４表!$F$9:$P$65,MATCH([23]設定!$D28,[23]第４表!$C$9:$C$65,0),7),[23]設定!$I28))</f>
        <v>289914</v>
      </c>
      <c r="L53" s="44">
        <f>IF($D53="","",IF([23]設定!$I28="",INDEX([23]第４表!$F$9:$P$65,MATCH([23]設定!$D28,[23]第４表!$C$9:$C$65,0),8),[23]設定!$I28))</f>
        <v>152263</v>
      </c>
      <c r="M53" s="34">
        <f>IF($D53="","",IF([23]設定!$I28="",INDEX([23]第４表!$F$9:$P$65,MATCH([23]設定!$D28,[23]第４表!$C$9:$C$65,0),9),[23]設定!$I28))</f>
        <v>281721</v>
      </c>
      <c r="N53" s="34">
        <f>IF($D53="","",IF([23]設定!$I28="",INDEX([23]第４表!$F$9:$P$65,MATCH([23]設定!$D28,[23]第４表!$C$9:$C$65,0),10),[23]設定!$I28))</f>
        <v>178102</v>
      </c>
      <c r="O53" s="45">
        <f>IF($D53="","",IF([23]設定!$I28="",INDEX([23]第４表!$F$9:$P$65,MATCH([23]設定!$D28,[23]第４表!$C$9:$C$65,0),11),[23]設定!$I28))</f>
        <v>103619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IF($D54="","",IF([23]設定!$I29="",INDEX([23]第４表!$F$9:$P$65,MATCH([23]設定!$D29,[23]第４表!$C$9:$C$65,0),1),[23]設定!$I29))</f>
        <v>281295</v>
      </c>
      <c r="F54" s="34">
        <f>IF($D54="","",IF([23]設定!$I29="",INDEX([23]第４表!$F$9:$P$65,MATCH([23]設定!$D29,[23]第４表!$C$9:$C$65,0),2),[23]設定!$I29))</f>
        <v>166543</v>
      </c>
      <c r="G54" s="35">
        <f>IF($D54="","",IF([23]設定!$I29="",INDEX([23]第４表!$F$9:$P$65,MATCH([23]設定!$D29,[23]第４表!$C$9:$C$65,0),3),[23]設定!$I29))</f>
        <v>157899</v>
      </c>
      <c r="H54" s="44">
        <f>IF($D54="","",IF([23]設定!$I29="",INDEX([23]第４表!$F$9:$P$65,MATCH([23]設定!$D29,[23]第４表!$C$9:$C$65,0),4),[23]設定!$I29))</f>
        <v>8644</v>
      </c>
      <c r="I54" s="45">
        <f>IF($D54="","",IF([23]設定!$I29="",INDEX([23]第４表!$F$9:$P$65,MATCH([23]設定!$D29,[23]第４表!$C$9:$C$65,0),5),[23]設定!$I29))</f>
        <v>114752</v>
      </c>
      <c r="J54" s="38">
        <f>IF($D54="","",IF([23]設定!$I29="",INDEX([23]第４表!$F$9:$P$65,MATCH([23]設定!$D29,[23]第４表!$C$9:$C$65,0),6),[23]設定!$I29))</f>
        <v>454591</v>
      </c>
      <c r="K54" s="35">
        <f>IF($D54="","",IF([23]設定!$I29="",INDEX([23]第４表!$F$9:$P$65,MATCH([23]設定!$D29,[23]第４表!$C$9:$C$65,0),7),[23]設定!$I29))</f>
        <v>231470</v>
      </c>
      <c r="L54" s="44">
        <f>IF($D54="","",IF([23]設定!$I29="",INDEX([23]第４表!$F$9:$P$65,MATCH([23]設定!$D29,[23]第４表!$C$9:$C$65,0),8),[23]設定!$I29))</f>
        <v>223121</v>
      </c>
      <c r="M54" s="34">
        <f>IF($D54="","",IF([23]設定!$I29="",INDEX([23]第４表!$F$9:$P$65,MATCH([23]設定!$D29,[23]第４表!$C$9:$C$65,0),9),[23]設定!$I29))</f>
        <v>164908</v>
      </c>
      <c r="N54" s="34">
        <f>IF($D54="","",IF([23]設定!$I29="",INDEX([23]第４表!$F$9:$P$65,MATCH([23]設定!$D29,[23]第４表!$C$9:$C$65,0),10),[23]設定!$I29))</f>
        <v>122938</v>
      </c>
      <c r="O54" s="45">
        <f>IF($D54="","",IF([23]設定!$I29="",INDEX([23]第４表!$F$9:$P$65,MATCH([23]設定!$D29,[23]第４表!$C$9:$C$65,0),11),[23]設定!$I29))</f>
        <v>41970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IF($D55="","",IF([23]設定!$I30="",INDEX([23]第４表!$F$9:$P$65,MATCH([23]設定!$D30,[23]第４表!$C$9:$C$65,0),1),[23]設定!$I30))</f>
        <v>850854</v>
      </c>
      <c r="F55" s="34">
        <f>IF($D55="","",IF([23]設定!$I30="",INDEX([23]第４表!$F$9:$P$65,MATCH([23]設定!$D30,[23]第４表!$C$9:$C$65,0),2),[23]設定!$I30))</f>
        <v>362749</v>
      </c>
      <c r="G55" s="35">
        <f>IF($D55="","",IF([23]設定!$I30="",INDEX([23]第４表!$F$9:$P$65,MATCH([23]設定!$D30,[23]第４表!$C$9:$C$65,0),3),[23]設定!$I30))</f>
        <v>360256</v>
      </c>
      <c r="H55" s="44">
        <f>IF($D55="","",IF([23]設定!$I30="",INDEX([23]第４表!$F$9:$P$65,MATCH([23]設定!$D30,[23]第４表!$C$9:$C$65,0),4),[23]設定!$I30))</f>
        <v>2493</v>
      </c>
      <c r="I55" s="45">
        <f>IF($D55="","",IF([23]設定!$I30="",INDEX([23]第４表!$F$9:$P$65,MATCH([23]設定!$D30,[23]第４表!$C$9:$C$65,0),5),[23]設定!$I30))</f>
        <v>488105</v>
      </c>
      <c r="J55" s="38">
        <f>IF($D55="","",IF([23]設定!$I30="",INDEX([23]第４表!$F$9:$P$65,MATCH([23]設定!$D30,[23]第４表!$C$9:$C$65,0),6),[23]設定!$I30))</f>
        <v>1233712</v>
      </c>
      <c r="K55" s="35">
        <f>IF($D55="","",IF([23]設定!$I30="",INDEX([23]第４表!$F$9:$P$65,MATCH([23]設定!$D30,[23]第４表!$C$9:$C$65,0),7),[23]設定!$I30))</f>
        <v>435549</v>
      </c>
      <c r="L55" s="44">
        <f>IF($D55="","",IF([23]設定!$I30="",INDEX([23]第４表!$F$9:$P$65,MATCH([23]設定!$D30,[23]第４表!$C$9:$C$65,0),8),[23]設定!$I30))</f>
        <v>798163</v>
      </c>
      <c r="M55" s="34">
        <f>IF($D55="","",IF([23]設定!$I30="",INDEX([23]第４表!$F$9:$P$65,MATCH([23]設定!$D30,[23]第４表!$C$9:$C$65,0),9),[23]設定!$I30))</f>
        <v>544403</v>
      </c>
      <c r="N55" s="34">
        <f>IF($D55="","",IF([23]設定!$I30="",INDEX([23]第４表!$F$9:$P$65,MATCH([23]設定!$D30,[23]第４表!$C$9:$C$65,0),10),[23]設定!$I30))</f>
        <v>304478</v>
      </c>
      <c r="O55" s="45">
        <f>IF($D55="","",IF([23]設定!$I30="",INDEX([23]第４表!$F$9:$P$65,MATCH([23]設定!$D30,[23]第４表!$C$9:$C$65,0),11),[23]設定!$I30))</f>
        <v>239925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IF($D56="","",IF([23]設定!$I31="",INDEX([23]第４表!$F$9:$P$65,MATCH([23]設定!$D31,[23]第４表!$C$9:$C$65,0),1),[23]設定!$I31))</f>
        <v>597127</v>
      </c>
      <c r="F56" s="34">
        <f>IF($D56="","",IF([23]設定!$I31="",INDEX([23]第４表!$F$9:$P$65,MATCH([23]設定!$D31,[23]第４表!$C$9:$C$65,0),2),[23]設定!$I31))</f>
        <v>229220</v>
      </c>
      <c r="G56" s="35">
        <f>IF($D56="","",IF([23]設定!$I31="",INDEX([23]第４表!$F$9:$P$65,MATCH([23]設定!$D31,[23]第４表!$C$9:$C$65,0),3),[23]設定!$I31))</f>
        <v>225691</v>
      </c>
      <c r="H56" s="44">
        <f>IF($D56="","",IF([23]設定!$I31="",INDEX([23]第４表!$F$9:$P$65,MATCH([23]設定!$D31,[23]第４表!$C$9:$C$65,0),4),[23]設定!$I31))</f>
        <v>3529</v>
      </c>
      <c r="I56" s="45">
        <f>IF($D56="","",IF([23]設定!$I31="",INDEX([23]第４表!$F$9:$P$65,MATCH([23]設定!$D31,[23]第４表!$C$9:$C$65,0),5),[23]設定!$I31))</f>
        <v>367907</v>
      </c>
      <c r="J56" s="38">
        <f>IF($D56="","",IF([23]設定!$I31="",INDEX([23]第４表!$F$9:$P$65,MATCH([23]設定!$D31,[23]第４表!$C$9:$C$65,0),6),[23]設定!$I31))</f>
        <v>710834</v>
      </c>
      <c r="K56" s="35">
        <f>IF($D56="","",IF([23]設定!$I31="",INDEX([23]第４表!$F$9:$P$65,MATCH([23]設定!$D31,[23]第４表!$C$9:$C$65,0),7),[23]設定!$I31))</f>
        <v>271192</v>
      </c>
      <c r="L56" s="44">
        <f>IF($D56="","",IF([23]設定!$I31="",INDEX([23]第４表!$F$9:$P$65,MATCH([23]設定!$D31,[23]第４表!$C$9:$C$65,0),8),[23]設定!$I31))</f>
        <v>439642</v>
      </c>
      <c r="M56" s="34">
        <f>IF($D56="","",IF([23]設定!$I31="",INDEX([23]第４表!$F$9:$P$65,MATCH([23]設定!$D31,[23]第４表!$C$9:$C$65,0),9),[23]設定!$I31))</f>
        <v>412025</v>
      </c>
      <c r="N56" s="34">
        <f>IF($D56="","",IF([23]設定!$I31="",INDEX([23]第４表!$F$9:$P$65,MATCH([23]設定!$D31,[23]第４表!$C$9:$C$65,0),10),[23]設定!$I31))</f>
        <v>160894</v>
      </c>
      <c r="O56" s="45">
        <f>IF($D56="","",IF([23]設定!$I31="",INDEX([23]第４表!$F$9:$P$65,MATCH([23]設定!$D31,[23]第４表!$C$9:$C$65,0),11),[23]設定!$I31))</f>
        <v>251131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IF($D57="","",IF([23]設定!$I32="",INDEX([23]第４表!$F$9:$P$65,MATCH([23]設定!$D32,[23]第４表!$C$9:$C$65,0),1),[23]設定!$I32))</f>
        <v>1019531</v>
      </c>
      <c r="F57" s="34">
        <f>IF($D57="","",IF([23]設定!$I32="",INDEX([23]第４表!$F$9:$P$65,MATCH([23]設定!$D32,[23]第４表!$C$9:$C$65,0),2),[23]設定!$I32))</f>
        <v>369970</v>
      </c>
      <c r="G57" s="35">
        <f>IF($D57="","",IF([23]設定!$I32="",INDEX([23]第４表!$F$9:$P$65,MATCH([23]設定!$D32,[23]第４表!$C$9:$C$65,0),3),[23]設定!$I32))</f>
        <v>343769</v>
      </c>
      <c r="H57" s="44">
        <f>IF($D57="","",IF([23]設定!$I32="",INDEX([23]第４表!$F$9:$P$65,MATCH([23]設定!$D32,[23]第４表!$C$9:$C$65,0),4),[23]設定!$I32))</f>
        <v>26201</v>
      </c>
      <c r="I57" s="45">
        <f>IF($D57="","",IF([23]設定!$I32="",INDEX([23]第４表!$F$9:$P$65,MATCH([23]設定!$D32,[23]第４表!$C$9:$C$65,0),5),[23]設定!$I32))</f>
        <v>649561</v>
      </c>
      <c r="J57" s="38">
        <f>IF($D57="","",IF([23]設定!$I32="",INDEX([23]第４表!$F$9:$P$65,MATCH([23]設定!$D32,[23]第４表!$C$9:$C$65,0),6),[23]設定!$I32))</f>
        <v>1117720</v>
      </c>
      <c r="K57" s="35">
        <f>IF($D57="","",IF([23]設定!$I32="",INDEX([23]第４表!$F$9:$P$65,MATCH([23]設定!$D32,[23]第４表!$C$9:$C$65,0),7),[23]設定!$I32))</f>
        <v>402263</v>
      </c>
      <c r="L57" s="44">
        <f>IF($D57="","",IF([23]設定!$I32="",INDEX([23]第４表!$F$9:$P$65,MATCH([23]設定!$D32,[23]第４表!$C$9:$C$65,0),8),[23]設定!$I32))</f>
        <v>715457</v>
      </c>
      <c r="M57" s="34">
        <f>IF($D57="","",IF([23]設定!$I32="",INDEX([23]第４表!$F$9:$P$65,MATCH([23]設定!$D32,[23]第４表!$C$9:$C$65,0),9),[23]設定!$I32))</f>
        <v>640340</v>
      </c>
      <c r="N57" s="34">
        <f>IF($D57="","",IF([23]設定!$I32="",INDEX([23]第４表!$F$9:$P$65,MATCH([23]設定!$D32,[23]第４表!$C$9:$C$65,0),10),[23]設定!$I32))</f>
        <v>245260</v>
      </c>
      <c r="O57" s="45">
        <f>IF($D57="","",IF([23]設定!$I32="",INDEX([23]第４表!$F$9:$P$65,MATCH([23]設定!$D32,[23]第４表!$C$9:$C$65,0),11),[23]設定!$I32))</f>
        <v>395080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IF($D58="","",IF([23]設定!$I33="",INDEX([23]第４表!$F$9:$P$65,MATCH([23]設定!$D33,[23]第４表!$C$9:$C$65,0),1),[23]設定!$I33))</f>
        <v>130828</v>
      </c>
      <c r="F58" s="34">
        <f>IF($D58="","",IF([23]設定!$I33="",INDEX([23]第４表!$F$9:$P$65,MATCH([23]設定!$D33,[23]第４表!$C$9:$C$65,0),2),[23]設定!$I33))</f>
        <v>109370</v>
      </c>
      <c r="G58" s="35">
        <f>IF($D58="","",IF([23]設定!$I33="",INDEX([23]第４表!$F$9:$P$65,MATCH([23]設定!$D33,[23]第４表!$C$9:$C$65,0),3),[23]設定!$I33))</f>
        <v>104160</v>
      </c>
      <c r="H58" s="44">
        <f>IF($D58="","",IF([23]設定!$I33="",INDEX([23]第４表!$F$9:$P$65,MATCH([23]設定!$D33,[23]第４表!$C$9:$C$65,0),4),[23]設定!$I33))</f>
        <v>5210</v>
      </c>
      <c r="I58" s="45">
        <f>IF($D58="","",IF([23]設定!$I33="",INDEX([23]第４表!$F$9:$P$65,MATCH([23]設定!$D33,[23]第４表!$C$9:$C$65,0),5),[23]設定!$I33))</f>
        <v>21458</v>
      </c>
      <c r="J58" s="38">
        <f>IF($D58="","",IF([23]設定!$I33="",INDEX([23]第４表!$F$9:$P$65,MATCH([23]設定!$D33,[23]第４表!$C$9:$C$65,0),6),[23]設定!$I33))</f>
        <v>162992</v>
      </c>
      <c r="K58" s="35">
        <f>IF($D58="","",IF([23]設定!$I33="",INDEX([23]第４表!$F$9:$P$65,MATCH([23]設定!$D33,[23]第４表!$C$9:$C$65,0),7),[23]設定!$I33))</f>
        <v>129452</v>
      </c>
      <c r="L58" s="44">
        <f>IF($D58="","",IF([23]設定!$I33="",INDEX([23]第４表!$F$9:$P$65,MATCH([23]設定!$D33,[23]第４表!$C$9:$C$65,0),8),[23]設定!$I33))</f>
        <v>33540</v>
      </c>
      <c r="M58" s="34">
        <f>IF($D58="","",IF([23]設定!$I33="",INDEX([23]第４表!$F$9:$P$65,MATCH([23]設定!$D33,[23]第４表!$C$9:$C$65,0),9),[23]設定!$I33))</f>
        <v>110973</v>
      </c>
      <c r="N58" s="34">
        <f>IF($D58="","",IF([23]設定!$I33="",INDEX([23]第４表!$F$9:$P$65,MATCH([23]設定!$D33,[23]第４表!$C$9:$C$65,0),10),[23]設定!$I33))</f>
        <v>96973</v>
      </c>
      <c r="O58" s="45">
        <f>IF($D58="","",IF([23]設定!$I33="",INDEX([23]第４表!$F$9:$P$65,MATCH([23]設定!$D33,[23]第４表!$C$9:$C$65,0),11),[23]設定!$I33))</f>
        <v>14000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 t="str">
        <f>IF($D59="","",IF([23]設定!$I34="",INDEX([23]第４表!$F$9:$P$65,MATCH([23]設定!$D34,[23]第４表!$C$9:$C$65,0),1),[23]設定!$I34))</f>
        <v>x</v>
      </c>
      <c r="F59" s="34" t="str">
        <f>IF($D59="","",IF([23]設定!$I34="",INDEX([23]第４表!$F$9:$P$65,MATCH([23]設定!$D34,[23]第４表!$C$9:$C$65,0),2),[23]設定!$I34))</f>
        <v>x</v>
      </c>
      <c r="G59" s="35" t="str">
        <f>IF($D59="","",IF([23]設定!$I34="",INDEX([23]第４表!$F$9:$P$65,MATCH([23]設定!$D34,[23]第４表!$C$9:$C$65,0),3),[23]設定!$I34))</f>
        <v>x</v>
      </c>
      <c r="H59" s="44" t="str">
        <f>IF($D59="","",IF([23]設定!$I34="",INDEX([23]第４表!$F$9:$P$65,MATCH([23]設定!$D34,[23]第４表!$C$9:$C$65,0),4),[23]設定!$I34))</f>
        <v>x</v>
      </c>
      <c r="I59" s="45" t="str">
        <f>IF($D59="","",IF([23]設定!$I34="",INDEX([23]第４表!$F$9:$P$65,MATCH([23]設定!$D34,[23]第４表!$C$9:$C$65,0),5),[23]設定!$I34))</f>
        <v>x</v>
      </c>
      <c r="J59" s="38" t="str">
        <f>IF($D59="","",IF([23]設定!$I34="",INDEX([23]第４表!$F$9:$P$65,MATCH([23]設定!$D34,[23]第４表!$C$9:$C$65,0),6),[23]設定!$I34))</f>
        <v>x</v>
      </c>
      <c r="K59" s="35" t="str">
        <f>IF($D59="","",IF([23]設定!$I34="",INDEX([23]第４表!$F$9:$P$65,MATCH([23]設定!$D34,[23]第４表!$C$9:$C$65,0),7),[23]設定!$I34))</f>
        <v>x</v>
      </c>
      <c r="L59" s="44" t="str">
        <f>IF($D59="","",IF([23]設定!$I34="",INDEX([23]第４表!$F$9:$P$65,MATCH([23]設定!$D34,[23]第４表!$C$9:$C$65,0),8),[23]設定!$I34))</f>
        <v>x</v>
      </c>
      <c r="M59" s="34" t="str">
        <f>IF($D59="","",IF([23]設定!$I34="",INDEX([23]第４表!$F$9:$P$65,MATCH([23]設定!$D34,[23]第４表!$C$9:$C$65,0),9),[23]設定!$I34))</f>
        <v>x</v>
      </c>
      <c r="N59" s="34" t="str">
        <f>IF($D59="","",IF([23]設定!$I34="",INDEX([23]第４表!$F$9:$P$65,MATCH([23]設定!$D34,[23]第４表!$C$9:$C$65,0),10),[23]設定!$I34))</f>
        <v>x</v>
      </c>
      <c r="O59" s="45" t="str">
        <f>IF($D59="","",IF([23]設定!$I34="",INDEX([23]第４表!$F$9:$P$65,MATCH([23]設定!$D34,[23]第４表!$C$9:$C$65,0),11),[23]設定!$I34))</f>
        <v>x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IF($D60="","",IF([23]設定!$I35="",INDEX([23]第４表!$F$9:$P$65,MATCH([23]設定!$D35,[23]第４表!$C$9:$C$65,0),1),[23]設定!$I35))</f>
        <v>834552</v>
      </c>
      <c r="F60" s="38">
        <f>IF($D60="","",IF([23]設定!$I35="",INDEX([23]第４表!$F$9:$P$65,MATCH([23]設定!$D35,[23]第４表!$C$9:$C$65,0),2),[23]設定!$I35))</f>
        <v>344688</v>
      </c>
      <c r="G60" s="35">
        <f>IF($D60="","",IF([23]設定!$I35="",INDEX([23]第４表!$F$9:$P$65,MATCH([23]設定!$D35,[23]第４表!$C$9:$C$65,0),3),[23]設定!$I35))</f>
        <v>342555</v>
      </c>
      <c r="H60" s="44">
        <f>IF($D60="","",IF([23]設定!$I35="",INDEX([23]第４表!$F$9:$P$65,MATCH([23]設定!$D35,[23]第４表!$C$9:$C$65,0),4),[23]設定!$I35))</f>
        <v>2133</v>
      </c>
      <c r="I60" s="45">
        <f>IF($D60="","",IF([23]設定!$I35="",INDEX([23]第４表!$F$9:$P$65,MATCH([23]設定!$D35,[23]第４表!$C$9:$C$65,0),5),[23]設定!$I35))</f>
        <v>489864</v>
      </c>
      <c r="J60" s="38">
        <f>IF($D60="","",IF([23]設定!$I35="",INDEX([23]第４表!$F$9:$P$65,MATCH([23]設定!$D35,[23]第４表!$C$9:$C$65,0),6),[23]設定!$I35))</f>
        <v>956483</v>
      </c>
      <c r="K60" s="35">
        <f>IF($D60="","",IF([23]設定!$I35="",INDEX([23]第４表!$F$9:$P$65,MATCH([23]設定!$D35,[23]第４表!$C$9:$C$65,0),7),[23]設定!$I35))</f>
        <v>397642</v>
      </c>
      <c r="L60" s="44">
        <f>IF($D60="","",IF([23]設定!$I35="",INDEX([23]第４表!$F$9:$P$65,MATCH([23]設定!$D35,[23]第４表!$C$9:$C$65,0),8),[23]設定!$I35))</f>
        <v>558841</v>
      </c>
      <c r="M60" s="34">
        <f>IF($D60="","",IF([23]設定!$I35="",INDEX([23]第４表!$F$9:$P$65,MATCH([23]設定!$D35,[23]第４表!$C$9:$C$65,0),9),[23]設定!$I35))</f>
        <v>721000</v>
      </c>
      <c r="N60" s="34">
        <f>IF($D60="","",IF([23]設定!$I35="",INDEX([23]第４表!$F$9:$P$65,MATCH([23]設定!$D35,[23]第４表!$C$9:$C$65,0),10),[23]設定!$I35))</f>
        <v>295374</v>
      </c>
      <c r="O60" s="45">
        <f>IF($D60="","",IF([23]設定!$I35="",INDEX([23]第４表!$F$9:$P$65,MATCH([23]設定!$D35,[23]第４表!$C$9:$C$65,0),11),[23]設定!$I35))</f>
        <v>425626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IF($D61="","",IF([23]設定!$I36="",INDEX([23]第４表!$F$9:$P$65,MATCH([23]設定!$D36,[23]第４表!$C$9:$C$65,0),1),[23]設定!$I36))</f>
        <v>538891</v>
      </c>
      <c r="F61" s="38">
        <f>IF($D61="","",IF([23]設定!$I36="",INDEX([23]第４表!$F$9:$P$65,MATCH([23]設定!$D36,[23]第４表!$C$9:$C$65,0),2),[23]設定!$I36))</f>
        <v>258966</v>
      </c>
      <c r="G61" s="35">
        <f>IF($D61="","",IF([23]設定!$I36="",INDEX([23]第４表!$F$9:$P$65,MATCH([23]設定!$D36,[23]第４表!$C$9:$C$65,0),3),[23]設定!$I36))</f>
        <v>247869</v>
      </c>
      <c r="H61" s="44">
        <f>IF($D61="","",IF([23]設定!$I36="",INDEX([23]第４表!$F$9:$P$65,MATCH([23]設定!$D36,[23]第４表!$C$9:$C$65,0),4),[23]設定!$I36))</f>
        <v>11097</v>
      </c>
      <c r="I61" s="45">
        <f>IF($D61="","",IF([23]設定!$I36="",INDEX([23]第４表!$F$9:$P$65,MATCH([23]設定!$D36,[23]第４表!$C$9:$C$65,0),5),[23]設定!$I36))</f>
        <v>279925</v>
      </c>
      <c r="J61" s="38">
        <f>IF($D61="","",IF([23]設定!$I36="",INDEX([23]第４表!$F$9:$P$65,MATCH([23]設定!$D36,[23]第４表!$C$9:$C$65,0),6),[23]設定!$I36))</f>
        <v>721044</v>
      </c>
      <c r="K61" s="35">
        <f>IF($D61="","",IF([23]設定!$I36="",INDEX([23]第４表!$F$9:$P$65,MATCH([23]設定!$D36,[23]第４表!$C$9:$C$65,0),7),[23]設定!$I36))</f>
        <v>344023</v>
      </c>
      <c r="L61" s="44">
        <f>IF($D61="","",IF([23]設定!$I36="",INDEX([23]第４表!$F$9:$P$65,MATCH([23]設定!$D36,[23]第４表!$C$9:$C$65,0),8),[23]設定!$I36))</f>
        <v>377021</v>
      </c>
      <c r="M61" s="34">
        <f>IF($D61="","",IF([23]設定!$I36="",INDEX([23]第４表!$F$9:$P$65,MATCH([23]設定!$D36,[23]第４表!$C$9:$C$65,0),9),[23]設定!$I36))</f>
        <v>474175</v>
      </c>
      <c r="N61" s="35">
        <f>IF($D61="","",IF([23]設定!$I36="",INDEX([23]第４表!$F$9:$P$65,MATCH([23]設定!$D36,[23]第４表!$C$9:$C$65,0),10),[23]設定!$I36))</f>
        <v>228747</v>
      </c>
      <c r="O61" s="45">
        <f>IF($D61="","",IF([23]設定!$I36="",INDEX([23]第４表!$F$9:$P$65,MATCH([23]設定!$D36,[23]第４表!$C$9:$C$65,0),11),[23]設定!$I36))</f>
        <v>245428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IF($D62="","",IF([23]設定!$I37="",INDEX([23]第４表!$F$9:$P$65,MATCH([23]設定!$D37,[23]第４表!$C$9:$C$65,0),1),[23]設定!$I37))</f>
        <v>703231</v>
      </c>
      <c r="F62" s="38">
        <f>IF($D62="","",IF([23]設定!$I37="",INDEX([23]第４表!$F$9:$P$65,MATCH([23]設定!$D37,[23]第４表!$C$9:$C$65,0),2),[23]設定!$I37))</f>
        <v>255691</v>
      </c>
      <c r="G62" s="35">
        <f>IF($D62="","",IF([23]設定!$I37="",INDEX([23]第４表!$F$9:$P$65,MATCH([23]設定!$D37,[23]第４表!$C$9:$C$65,0),3),[23]設定!$I37))</f>
        <v>249092</v>
      </c>
      <c r="H62" s="44">
        <f>IF($D62="","",IF([23]設定!$I37="",INDEX([23]第４表!$F$9:$P$65,MATCH([23]設定!$D37,[23]第４表!$C$9:$C$65,0),4),[23]設定!$I37))</f>
        <v>6599</v>
      </c>
      <c r="I62" s="45">
        <f>IF($D62="","",IF([23]設定!$I37="",INDEX([23]第４表!$F$9:$P$65,MATCH([23]設定!$D37,[23]第４表!$C$9:$C$65,0),5),[23]設定!$I37))</f>
        <v>447540</v>
      </c>
      <c r="J62" s="38">
        <f>IF($D62="","",IF([23]設定!$I37="",INDEX([23]第４表!$F$9:$P$65,MATCH([23]設定!$D37,[23]第４表!$C$9:$C$65,0),6),[23]設定!$I37))</f>
        <v>868276</v>
      </c>
      <c r="K62" s="35">
        <f>IF($D62="","",IF([23]設定!$I37="",INDEX([23]第４表!$F$9:$P$65,MATCH([23]設定!$D37,[23]第４表!$C$9:$C$65,0),7),[23]設定!$I37))</f>
        <v>300685</v>
      </c>
      <c r="L62" s="44">
        <f>IF($D62="","",IF([23]設定!$I37="",INDEX([23]第４表!$F$9:$P$65,MATCH([23]設定!$D37,[23]第４表!$C$9:$C$65,0),8),[23]設定!$I37))</f>
        <v>567591</v>
      </c>
      <c r="M62" s="34">
        <f>IF($D62="","",IF([23]設定!$I37="",INDEX([23]第４表!$F$9:$P$65,MATCH([23]設定!$D37,[23]第４表!$C$9:$C$65,0),9),[23]設定!$I37))</f>
        <v>450928</v>
      </c>
      <c r="N62" s="35">
        <f>IF($D62="","",IF([23]設定!$I37="",INDEX([23]第４表!$F$9:$P$65,MATCH([23]設定!$D37,[23]第４表!$C$9:$C$65,0),10),[23]設定!$I37))</f>
        <v>186910</v>
      </c>
      <c r="O62" s="45">
        <f>IF($D62="","",IF([23]設定!$I37="",INDEX([23]第４表!$F$9:$P$65,MATCH([23]設定!$D37,[23]第４表!$C$9:$C$65,0),11),[23]設定!$I37))</f>
        <v>264018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IF($D63="","",IF([23]設定!$I38="",INDEX([23]第４表!$F$9:$P$65,MATCH([23]設定!$D38,[23]第４表!$C$9:$C$65,0),1),[23]設定!$I38))</f>
        <v>202666</v>
      </c>
      <c r="F63" s="38">
        <f>IF($D63="","",IF([23]設定!$I38="",INDEX([23]第４表!$F$9:$P$65,MATCH([23]設定!$D38,[23]第４表!$C$9:$C$65,0),2),[23]設定!$I38))</f>
        <v>168649</v>
      </c>
      <c r="G63" s="35">
        <f>IF($D63="","",IF([23]設定!$I38="",INDEX([23]第４表!$F$9:$P$65,MATCH([23]設定!$D38,[23]第４表!$C$9:$C$65,0),3),[23]設定!$I38))</f>
        <v>156503</v>
      </c>
      <c r="H63" s="44">
        <f>IF($D63="","",IF([23]設定!$I38="",INDEX([23]第４表!$F$9:$P$65,MATCH([23]設定!$D38,[23]第４表!$C$9:$C$65,0),4),[23]設定!$I38))</f>
        <v>12146</v>
      </c>
      <c r="I63" s="45">
        <f>IF($D63="","",IF([23]設定!$I38="",INDEX([23]第４表!$F$9:$P$65,MATCH([23]設定!$D38,[23]第４表!$C$9:$C$65,0),5),[23]設定!$I38))</f>
        <v>34017</v>
      </c>
      <c r="J63" s="38">
        <f>IF($D63="","",IF([23]設定!$I38="",INDEX([23]第４表!$F$9:$P$65,MATCH([23]設定!$D38,[23]第４表!$C$9:$C$65,0),6),[23]設定!$I38))</f>
        <v>245081</v>
      </c>
      <c r="K63" s="35">
        <f>IF($D63="","",IF([23]設定!$I38="",INDEX([23]第４表!$F$9:$P$65,MATCH([23]設定!$D38,[23]第４表!$C$9:$C$65,0),7),[23]設定!$I38))</f>
        <v>194637</v>
      </c>
      <c r="L63" s="44">
        <f>IF($D63="","",IF([23]設定!$I38="",INDEX([23]第４表!$F$9:$P$65,MATCH([23]設定!$D38,[23]第４表!$C$9:$C$65,0),8),[23]設定!$I38))</f>
        <v>50444</v>
      </c>
      <c r="M63" s="34">
        <f>IF($D63="","",IF([23]設定!$I38="",INDEX([23]第４表!$F$9:$P$65,MATCH([23]設定!$D38,[23]第４表!$C$9:$C$65,0),9),[23]設定!$I38))</f>
        <v>155253</v>
      </c>
      <c r="N63" s="35">
        <f>IF($D63="","",IF([23]設定!$I38="",INDEX([23]第４表!$F$9:$P$65,MATCH([23]設定!$D38,[23]第４表!$C$9:$C$65,0),10),[23]設定!$I38))</f>
        <v>139598</v>
      </c>
      <c r="O63" s="45">
        <f>IF($D63="","",IF([23]設定!$I38="",INDEX([23]第４表!$F$9:$P$65,MATCH([23]設定!$D38,[23]第４表!$C$9:$C$65,0),11),[23]設定!$I38))</f>
        <v>15655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IF($D64="","",IF([23]設定!$I39="",INDEX([23]第４表!$F$9:$P$65,MATCH([23]設定!$D39,[23]第４表!$C$9:$C$65,0),1),[23]設定!$I39))</f>
        <v>461308</v>
      </c>
      <c r="F64" s="56">
        <f>IF($D64="","",IF([23]設定!$I39="",INDEX([23]第４表!$F$9:$P$65,MATCH([23]設定!$D39,[23]第４表!$C$9:$C$65,0),2),[23]設定!$I39))</f>
        <v>222359</v>
      </c>
      <c r="G64" s="56">
        <f>IF($D64="","",IF([23]設定!$I39="",INDEX([23]第４表!$F$9:$P$65,MATCH([23]設定!$D39,[23]第４表!$C$9:$C$65,0),3),[23]設定!$I39))</f>
        <v>202257</v>
      </c>
      <c r="H64" s="56">
        <f>IF($D64="","",IF([23]設定!$I39="",INDEX([23]第４表!$F$9:$P$65,MATCH([23]設定!$D39,[23]第４表!$C$9:$C$65,0),4),[23]設定!$I39))</f>
        <v>20102</v>
      </c>
      <c r="I64" s="56">
        <f>IF($D64="","",IF([23]設定!$I39="",INDEX([23]第４表!$F$9:$P$65,MATCH([23]設定!$D39,[23]第４表!$C$9:$C$65,0),5),[23]設定!$I39))</f>
        <v>238949</v>
      </c>
      <c r="J64" s="56">
        <f>IF($D64="","",IF([23]設定!$I39="",INDEX([23]第４表!$F$9:$P$65,MATCH([23]設定!$D39,[23]第４表!$C$9:$C$65,0),6),[23]設定!$I39))</f>
        <v>588430</v>
      </c>
      <c r="K64" s="56">
        <f>IF($D64="","",IF([23]設定!$I39="",INDEX([23]第４表!$F$9:$P$65,MATCH([23]設定!$D39,[23]第４表!$C$9:$C$65,0),7),[23]設定!$I39))</f>
        <v>274677</v>
      </c>
      <c r="L64" s="56">
        <f>IF($D64="","",IF([23]設定!$I39="",INDEX([23]第４表!$F$9:$P$65,MATCH([23]設定!$D39,[23]第４表!$C$9:$C$65,0),8),[23]設定!$I39))</f>
        <v>313753</v>
      </c>
      <c r="M64" s="56">
        <f>IF($D64="","",IF([23]設定!$I39="",INDEX([23]第４表!$F$9:$P$65,MATCH([23]設定!$D39,[23]第４表!$C$9:$C$65,0),9),[23]設定!$I39))</f>
        <v>350276</v>
      </c>
      <c r="N64" s="56">
        <f>IF($D64="","",IF([23]設定!$I39="",INDEX([23]第４表!$F$9:$P$65,MATCH([23]設定!$D39,[23]第４表!$C$9:$C$65,0),10),[23]設定!$I39))</f>
        <v>176663</v>
      </c>
      <c r="O64" s="56">
        <f>IF($D64="","",IF([23]設定!$I39="",INDEX([23]第４表!$F$9:$P$65,MATCH([23]設定!$D39,[23]第４表!$C$9:$C$65,0),11),[23]設定!$I39))</f>
        <v>173613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IF($D65="","",IF([23]設定!$I40="",INDEX([23]第４表!$F$9:$P$65,MATCH([23]設定!$D40,[23]第４表!$C$9:$C$65,0),1),[23]設定!$I40))</f>
        <v>552489</v>
      </c>
      <c r="F65" s="53">
        <f>IF($D65="","",IF([23]設定!$I40="",INDEX([23]第４表!$F$9:$P$65,MATCH([23]設定!$D40,[23]第４表!$C$9:$C$65,0),2),[23]設定!$I40))</f>
        <v>252347</v>
      </c>
      <c r="G65" s="53">
        <f>IF($D65="","",IF([23]設定!$I40="",INDEX([23]第４表!$F$9:$P$65,MATCH([23]設定!$D40,[23]第４表!$C$9:$C$65,0),3),[23]設定!$I40))</f>
        <v>220626</v>
      </c>
      <c r="H65" s="53">
        <f>IF($D65="","",IF([23]設定!$I40="",INDEX([23]第４表!$F$9:$P$65,MATCH([23]設定!$D40,[23]第４表!$C$9:$C$65,0),4),[23]設定!$I40))</f>
        <v>31721</v>
      </c>
      <c r="I65" s="53">
        <f>IF($D65="","",IF([23]設定!$I40="",INDEX([23]第４表!$F$9:$P$65,MATCH([23]設定!$D40,[23]第４表!$C$9:$C$65,0),5),[23]設定!$I40))</f>
        <v>300142</v>
      </c>
      <c r="J65" s="53">
        <f>IF($D65="","",IF([23]設定!$I40="",INDEX([23]第４表!$F$9:$P$65,MATCH([23]設定!$D40,[23]第４表!$C$9:$C$65,0),6),[23]設定!$I40))</f>
        <v>872231</v>
      </c>
      <c r="K65" s="53">
        <f>IF($D65="","",IF([23]設定!$I40="",INDEX([23]第４表!$F$9:$P$65,MATCH([23]設定!$D40,[23]第４表!$C$9:$C$65,0),7),[23]設定!$I40))</f>
        <v>335766</v>
      </c>
      <c r="L65" s="53">
        <f>IF($D65="","",IF([23]設定!$I40="",INDEX([23]第４表!$F$9:$P$65,MATCH([23]設定!$D40,[23]第４表!$C$9:$C$65,0),8),[23]設定!$I40))</f>
        <v>536465</v>
      </c>
      <c r="M65" s="53">
        <f>IF($D65="","",IF([23]設定!$I40="",INDEX([23]第４表!$F$9:$P$65,MATCH([23]設定!$D40,[23]第４表!$C$9:$C$65,0),9),[23]設定!$I40))</f>
        <v>247914</v>
      </c>
      <c r="N65" s="53">
        <f>IF($D65="","",IF([23]設定!$I40="",INDEX([23]第４表!$F$9:$P$65,MATCH([23]設定!$D40,[23]第４表!$C$9:$C$65,0),10),[23]設定!$I40))</f>
        <v>172885</v>
      </c>
      <c r="O65" s="53">
        <f>IF($D65="","",IF([23]設定!$I40="",INDEX([23]第４表!$F$9:$P$65,MATCH([23]設定!$D40,[23]第４表!$C$9:$C$65,0),11),[23]設定!$I40))</f>
        <v>75029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IF($D66="","",IF([23]設定!$I41="",INDEX([23]第４表!$F$9:$P$65,MATCH([23]設定!$D41,[23]第４表!$C$9:$C$65,0),1),[23]設定!$I41))</f>
        <v>381791</v>
      </c>
      <c r="F66" s="53">
        <f>IF($D66="","",IF([23]設定!$I41="",INDEX([23]第４表!$F$9:$P$65,MATCH([23]設定!$D41,[23]第４表!$C$9:$C$65,0),2),[23]設定!$I41))</f>
        <v>224236</v>
      </c>
      <c r="G66" s="53">
        <f>IF($D66="","",IF([23]設定!$I41="",INDEX([23]第４表!$F$9:$P$65,MATCH([23]設定!$D41,[23]第４表!$C$9:$C$65,0),3),[23]設定!$I41))</f>
        <v>201415</v>
      </c>
      <c r="H66" s="53">
        <f>IF($D66="","",IF([23]設定!$I41="",INDEX([23]第４表!$F$9:$P$65,MATCH([23]設定!$D41,[23]第４表!$C$9:$C$65,0),4),[23]設定!$I41))</f>
        <v>22821</v>
      </c>
      <c r="I66" s="53">
        <f>IF($D66="","",IF([23]設定!$I41="",INDEX([23]第４表!$F$9:$P$65,MATCH([23]設定!$D41,[23]第４表!$C$9:$C$65,0),5),[23]設定!$I41))</f>
        <v>157555</v>
      </c>
      <c r="J66" s="53">
        <f>IF($D66="","",IF([23]設定!$I41="",INDEX([23]第４表!$F$9:$P$65,MATCH([23]設定!$D41,[23]第４表!$C$9:$C$65,0),6),[23]設定!$I41))</f>
        <v>408349</v>
      </c>
      <c r="K66" s="53">
        <f>IF($D66="","",IF([23]設定!$I41="",INDEX([23]第４表!$F$9:$P$65,MATCH([23]設定!$D41,[23]第４表!$C$9:$C$65,0),7),[23]設定!$I41))</f>
        <v>236846</v>
      </c>
      <c r="L66" s="53">
        <f>IF($D66="","",IF([23]設定!$I41="",INDEX([23]第４表!$F$9:$P$65,MATCH([23]設定!$D41,[23]第４表!$C$9:$C$65,0),8),[23]設定!$I41))</f>
        <v>171503</v>
      </c>
      <c r="M66" s="53">
        <f>IF($D66="","",IF([23]設定!$I41="",INDEX([23]第４表!$F$9:$P$65,MATCH([23]設定!$D41,[23]第４表!$C$9:$C$65,0),9),[23]設定!$I41))</f>
        <v>276675</v>
      </c>
      <c r="N66" s="53">
        <f>IF($D66="","",IF([23]設定!$I41="",INDEX([23]第４表!$F$9:$P$65,MATCH([23]設定!$D41,[23]第４表!$C$9:$C$65,0),10),[23]設定!$I41))</f>
        <v>174328</v>
      </c>
      <c r="O66" s="53">
        <f>IF($D66="","",IF([23]設定!$I41="",INDEX([23]第４表!$F$9:$P$65,MATCH([23]設定!$D41,[23]第４表!$C$9:$C$65,0),11),[23]設定!$I41))</f>
        <v>102347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IF($D67="","",IF([23]設定!$I42="",INDEX([23]第４表!$F$9:$P$65,MATCH([23]設定!$D42,[23]第４表!$C$9:$C$65,0),1),[23]設定!$I42))</f>
        <v>x</v>
      </c>
      <c r="F67" s="53" t="str">
        <f>IF($D67="","",IF([23]設定!$I42="",INDEX([23]第４表!$F$9:$P$65,MATCH([23]設定!$D42,[23]第４表!$C$9:$C$65,0),2),[23]設定!$I42))</f>
        <v>x</v>
      </c>
      <c r="G67" s="53" t="str">
        <f>IF($D67="","",IF([23]設定!$I42="",INDEX([23]第４表!$F$9:$P$65,MATCH([23]設定!$D42,[23]第４表!$C$9:$C$65,0),3),[23]設定!$I42))</f>
        <v>x</v>
      </c>
      <c r="H67" s="53" t="str">
        <f>IF($D67="","",IF([23]設定!$I42="",INDEX([23]第４表!$F$9:$P$65,MATCH([23]設定!$D42,[23]第４表!$C$9:$C$65,0),4),[23]設定!$I42))</f>
        <v>x</v>
      </c>
      <c r="I67" s="53" t="str">
        <f>IF($D67="","",IF([23]設定!$I42="",INDEX([23]第４表!$F$9:$P$65,MATCH([23]設定!$D42,[23]第４表!$C$9:$C$65,0),5),[23]設定!$I42))</f>
        <v>x</v>
      </c>
      <c r="J67" s="53" t="str">
        <f>IF($D67="","",IF([23]設定!$I42="",INDEX([23]第４表!$F$9:$P$65,MATCH([23]設定!$D42,[23]第４表!$C$9:$C$65,0),6),[23]設定!$I42))</f>
        <v>x</v>
      </c>
      <c r="K67" s="53" t="str">
        <f>IF($D67="","",IF([23]設定!$I42="",INDEX([23]第４表!$F$9:$P$65,MATCH([23]設定!$D42,[23]第４表!$C$9:$C$65,0),7),[23]設定!$I42))</f>
        <v>x</v>
      </c>
      <c r="L67" s="53" t="str">
        <f>IF($D67="","",IF([23]設定!$I42="",INDEX([23]第４表!$F$9:$P$65,MATCH([23]設定!$D42,[23]第４表!$C$9:$C$65,0),8),[23]設定!$I42))</f>
        <v>x</v>
      </c>
      <c r="M67" s="53" t="str">
        <f>IF($D67="","",IF([23]設定!$I42="",INDEX([23]第４表!$F$9:$P$65,MATCH([23]設定!$D42,[23]第４表!$C$9:$C$65,0),9),[23]設定!$I42))</f>
        <v>x</v>
      </c>
      <c r="N67" s="53" t="str">
        <f>IF($D67="","",IF([23]設定!$I42="",INDEX([23]第４表!$F$9:$P$65,MATCH([23]設定!$D42,[23]第４表!$C$9:$C$65,0),10),[23]設定!$I42))</f>
        <v>x</v>
      </c>
      <c r="O67" s="53" t="str">
        <f>IF($D67="","",IF([23]設定!$I42="",INDEX([23]第４表!$F$9:$P$65,MATCH([23]設定!$D42,[23]第４表!$C$9:$C$65,0),11),[23]設定!$I42))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 t="str">
        <f>IF($D68="","",IF([23]設定!$I43="",INDEX([23]第４表!$F$9:$P$65,MATCH([23]設定!$D43,[23]第４表!$C$9:$C$65,0),1),[23]設定!$I43))</f>
        <v>x</v>
      </c>
      <c r="F68" s="53" t="str">
        <f>IF($D68="","",IF([23]設定!$I43="",INDEX([23]第４表!$F$9:$P$65,MATCH([23]設定!$D43,[23]第４表!$C$9:$C$65,0),2),[23]設定!$I43))</f>
        <v>x</v>
      </c>
      <c r="G68" s="53" t="str">
        <f>IF($D68="","",IF([23]設定!$I43="",INDEX([23]第４表!$F$9:$P$65,MATCH([23]設定!$D43,[23]第４表!$C$9:$C$65,0),3),[23]設定!$I43))</f>
        <v>x</v>
      </c>
      <c r="H68" s="53" t="str">
        <f>IF($D68="","",IF([23]設定!$I43="",INDEX([23]第４表!$F$9:$P$65,MATCH([23]設定!$D43,[23]第４表!$C$9:$C$65,0),4),[23]設定!$I43))</f>
        <v>x</v>
      </c>
      <c r="I68" s="53" t="str">
        <f>IF($D68="","",IF([23]設定!$I43="",INDEX([23]第４表!$F$9:$P$65,MATCH([23]設定!$D43,[23]第４表!$C$9:$C$65,0),5),[23]設定!$I43))</f>
        <v>x</v>
      </c>
      <c r="J68" s="53" t="str">
        <f>IF($D68="","",IF([23]設定!$I43="",INDEX([23]第４表!$F$9:$P$65,MATCH([23]設定!$D43,[23]第４表!$C$9:$C$65,0),6),[23]設定!$I43))</f>
        <v>x</v>
      </c>
      <c r="K68" s="53" t="str">
        <f>IF($D68="","",IF([23]設定!$I43="",INDEX([23]第４表!$F$9:$P$65,MATCH([23]設定!$D43,[23]第４表!$C$9:$C$65,0),7),[23]設定!$I43))</f>
        <v>x</v>
      </c>
      <c r="L68" s="53" t="str">
        <f>IF($D68="","",IF([23]設定!$I43="",INDEX([23]第４表!$F$9:$P$65,MATCH([23]設定!$D43,[23]第４表!$C$9:$C$65,0),8),[23]設定!$I43))</f>
        <v>x</v>
      </c>
      <c r="M68" s="53" t="str">
        <f>IF($D68="","",IF([23]設定!$I43="",INDEX([23]第４表!$F$9:$P$65,MATCH([23]設定!$D43,[23]第４表!$C$9:$C$65,0),9),[23]設定!$I43))</f>
        <v>x</v>
      </c>
      <c r="N68" s="53" t="str">
        <f>IF($D68="","",IF([23]設定!$I43="",INDEX([23]第４表!$F$9:$P$65,MATCH([23]設定!$D43,[23]第４表!$C$9:$C$65,0),10),[23]設定!$I43))</f>
        <v>x</v>
      </c>
      <c r="O68" s="53" t="str">
        <f>IF($D68="","",IF([23]設定!$I43="",INDEX([23]第４表!$F$9:$P$65,MATCH([23]設定!$D43,[23]第４表!$C$9:$C$65,0),11),[23]設定!$I43))</f>
        <v>x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IF($D69="","",IF([23]設定!$I44="",INDEX([23]第４表!$F$9:$P$65,MATCH([23]設定!$D44,[23]第４表!$C$9:$C$65,0),1),[23]設定!$I44))</f>
        <v>1129864</v>
      </c>
      <c r="F69" s="53">
        <f>IF($D69="","",IF([23]設定!$I44="",INDEX([23]第４表!$F$9:$P$65,MATCH([23]設定!$D44,[23]第４表!$C$9:$C$65,0),2),[23]設定!$I44))</f>
        <v>400158</v>
      </c>
      <c r="G69" s="53">
        <f>IF($D69="","",IF([23]設定!$I44="",INDEX([23]第４表!$F$9:$P$65,MATCH([23]設定!$D44,[23]第４表!$C$9:$C$65,0),3),[23]設定!$I44))</f>
        <v>350832</v>
      </c>
      <c r="H69" s="53">
        <f>IF($D69="","",IF([23]設定!$I44="",INDEX([23]第４表!$F$9:$P$65,MATCH([23]設定!$D44,[23]第４表!$C$9:$C$65,0),4),[23]設定!$I44))</f>
        <v>49326</v>
      </c>
      <c r="I69" s="53">
        <f>IF($D69="","",IF([23]設定!$I44="",INDEX([23]第４表!$F$9:$P$65,MATCH([23]設定!$D44,[23]第４表!$C$9:$C$65,0),5),[23]設定!$I44))</f>
        <v>729706</v>
      </c>
      <c r="J69" s="53">
        <f>IF($D69="","",IF([23]設定!$I44="",INDEX([23]第４表!$F$9:$P$65,MATCH([23]設定!$D44,[23]第４表!$C$9:$C$65,0),6),[23]設定!$I44))</f>
        <v>1161991</v>
      </c>
      <c r="K69" s="53">
        <f>IF($D69="","",IF([23]設定!$I44="",INDEX([23]第４表!$F$9:$P$65,MATCH([23]設定!$D44,[23]第４表!$C$9:$C$65,0),7),[23]設定!$I44))</f>
        <v>412513</v>
      </c>
      <c r="L69" s="53">
        <f>IF($D69="","",IF([23]設定!$I44="",INDEX([23]第４表!$F$9:$P$65,MATCH([23]設定!$D44,[23]第４表!$C$9:$C$65,0),8),[23]設定!$I44))</f>
        <v>749478</v>
      </c>
      <c r="M69" s="53">
        <f>IF($D69="","",IF([23]設定!$I44="",INDEX([23]第４表!$F$9:$P$65,MATCH([23]設定!$D44,[23]第４表!$C$9:$C$65,0),9),[23]設定!$I44))</f>
        <v>732630</v>
      </c>
      <c r="N69" s="53">
        <f>IF($D69="","",IF([23]設定!$I44="",INDEX([23]第４表!$F$9:$P$65,MATCH([23]設定!$D44,[23]第４表!$C$9:$C$65,0),10),[23]設定!$I44))</f>
        <v>247396</v>
      </c>
      <c r="O69" s="53">
        <f>IF($D69="","",IF([23]設定!$I44="",INDEX([23]第４表!$F$9:$P$65,MATCH([23]設定!$D44,[23]第４表!$C$9:$C$65,0),11),[23]設定!$I44))</f>
        <v>485234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IF($D70="","",IF([23]設定!$I45="",INDEX([23]第４表!$F$9:$P$65,MATCH([23]設定!$D45,[23]第４表!$C$9:$C$65,0),1),[23]設定!$I45))</f>
        <v>468381</v>
      </c>
      <c r="F70" s="53">
        <f>IF($D70="","",IF([23]設定!$I45="",INDEX([23]第４表!$F$9:$P$65,MATCH([23]設定!$D45,[23]第４表!$C$9:$C$65,0),2),[23]設定!$I45))</f>
        <v>227726</v>
      </c>
      <c r="G70" s="53">
        <f>IF($D70="","",IF([23]設定!$I45="",INDEX([23]第４表!$F$9:$P$65,MATCH([23]設定!$D45,[23]第４表!$C$9:$C$65,0),3),[23]設定!$I45))</f>
        <v>201942</v>
      </c>
      <c r="H70" s="53">
        <f>IF($D70="","",IF([23]設定!$I45="",INDEX([23]第４表!$F$9:$P$65,MATCH([23]設定!$D45,[23]第４表!$C$9:$C$65,0),4),[23]設定!$I45))</f>
        <v>25784</v>
      </c>
      <c r="I70" s="53">
        <f>IF($D70="","",IF([23]設定!$I45="",INDEX([23]第４表!$F$9:$P$65,MATCH([23]設定!$D45,[23]第４表!$C$9:$C$65,0),5),[23]設定!$I45))</f>
        <v>240655</v>
      </c>
      <c r="J70" s="53">
        <f>IF($D70="","",IF([23]設定!$I45="",INDEX([23]第４表!$F$9:$P$65,MATCH([23]設定!$D45,[23]第４表!$C$9:$C$65,0),6),[23]設定!$I45))</f>
        <v>578059</v>
      </c>
      <c r="K70" s="53">
        <f>IF($D70="","",IF([23]設定!$I45="",INDEX([23]第４表!$F$9:$P$65,MATCH([23]設定!$D45,[23]第４表!$C$9:$C$65,0),7),[23]設定!$I45))</f>
        <v>265316</v>
      </c>
      <c r="L70" s="53">
        <f>IF($D70="","",IF([23]設定!$I45="",INDEX([23]第４表!$F$9:$P$65,MATCH([23]設定!$D45,[23]第４表!$C$9:$C$65,0),8),[23]設定!$I45))</f>
        <v>312743</v>
      </c>
      <c r="M70" s="53">
        <f>IF($D70="","",IF([23]設定!$I45="",INDEX([23]第４表!$F$9:$P$65,MATCH([23]設定!$D45,[23]第４表!$C$9:$C$65,0),9),[23]設定!$I45))</f>
        <v>190581</v>
      </c>
      <c r="N70" s="53">
        <f>IF($D70="","",IF([23]設定!$I45="",INDEX([23]第４表!$F$9:$P$65,MATCH([23]設定!$D45,[23]第４表!$C$9:$C$65,0),10),[23]設定!$I45))</f>
        <v>132515</v>
      </c>
      <c r="O70" s="53">
        <f>IF($D70="","",IF([23]設定!$I45="",INDEX([23]第４表!$F$9:$P$65,MATCH([23]設定!$D45,[23]第４表!$C$9:$C$65,0),11),[23]設定!$I45))</f>
        <v>58066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IF($D71="","",IF([23]設定!$I46="",INDEX([23]第４表!$F$9:$P$65,MATCH([23]設定!$D46,[23]第４表!$C$9:$C$65,0),1),[23]設定!$I46))</f>
        <v>849314</v>
      </c>
      <c r="F71" s="53">
        <f>IF($D71="","",IF([23]設定!$I46="",INDEX([23]第４表!$F$9:$P$65,MATCH([23]設定!$D46,[23]第４表!$C$9:$C$65,0),2),[23]設定!$I46))</f>
        <v>321869</v>
      </c>
      <c r="G71" s="53">
        <f>IF($D71="","",IF([23]設定!$I46="",INDEX([23]第４表!$F$9:$P$65,MATCH([23]設定!$D46,[23]第４表!$C$9:$C$65,0),3),[23]設定!$I46))</f>
        <v>261434</v>
      </c>
      <c r="H71" s="53">
        <f>IF($D71="","",IF([23]設定!$I46="",INDEX([23]第４表!$F$9:$P$65,MATCH([23]設定!$D46,[23]第４表!$C$9:$C$65,0),4),[23]設定!$I46))</f>
        <v>60435</v>
      </c>
      <c r="I71" s="53">
        <f>IF($D71="","",IF([23]設定!$I46="",INDEX([23]第４表!$F$9:$P$65,MATCH([23]設定!$D46,[23]第４表!$C$9:$C$65,0),5),[23]設定!$I46))</f>
        <v>527445</v>
      </c>
      <c r="J71" s="53">
        <f>IF($D71="","",IF([23]設定!$I46="",INDEX([23]第４表!$F$9:$P$65,MATCH([23]設定!$D46,[23]第４表!$C$9:$C$65,0),6),[23]設定!$I46))</f>
        <v>932980</v>
      </c>
      <c r="K71" s="53">
        <f>IF($D71="","",IF([23]設定!$I46="",INDEX([23]第４表!$F$9:$P$65,MATCH([23]設定!$D46,[23]第４表!$C$9:$C$65,0),7),[23]設定!$I46))</f>
        <v>342052</v>
      </c>
      <c r="L71" s="53">
        <f>IF($D71="","",IF([23]設定!$I46="",INDEX([23]第４表!$F$9:$P$65,MATCH([23]設定!$D46,[23]第４表!$C$9:$C$65,0),8),[23]設定!$I46))</f>
        <v>590928</v>
      </c>
      <c r="M71" s="53">
        <f>IF($D71="","",IF([23]設定!$I46="",INDEX([23]第４表!$F$9:$P$65,MATCH([23]設定!$D46,[23]第４表!$C$9:$C$65,0),9),[23]設定!$I46))</f>
        <v>352332</v>
      </c>
      <c r="N71" s="53">
        <f>IF($D71="","",IF([23]設定!$I46="",INDEX([23]第４表!$F$9:$P$65,MATCH([23]設定!$D46,[23]第４表!$C$9:$C$65,0),10),[23]設定!$I46))</f>
        <v>201979</v>
      </c>
      <c r="O71" s="53">
        <f>IF($D71="","",IF([23]設定!$I46="",INDEX([23]第４表!$F$9:$P$65,MATCH([23]設定!$D46,[23]第４表!$C$9:$C$65,0),11),[23]設定!$I46))</f>
        <v>150353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IF($D72="","",IF([23]設定!$I47="",INDEX([23]第４表!$F$9:$P$65,MATCH([23]設定!$D47,[23]第４表!$C$9:$C$65,0),1),[23]設定!$I47))</f>
        <v>585260</v>
      </c>
      <c r="F72" s="53">
        <f>IF($D72="","",IF([23]設定!$I47="",INDEX([23]第４表!$F$9:$P$65,MATCH([23]設定!$D47,[23]第４表!$C$9:$C$65,0),2),[23]設定!$I47))</f>
        <v>270403</v>
      </c>
      <c r="G72" s="53">
        <f>IF($D72="","",IF([23]設定!$I47="",INDEX([23]第４表!$F$9:$P$65,MATCH([23]設定!$D47,[23]第４表!$C$9:$C$65,0),3),[23]設定!$I47))</f>
        <v>250754</v>
      </c>
      <c r="H72" s="53">
        <f>IF($D72="","",IF([23]設定!$I47="",INDEX([23]第４表!$F$9:$P$65,MATCH([23]設定!$D47,[23]第４表!$C$9:$C$65,0),4),[23]設定!$I47))</f>
        <v>19649</v>
      </c>
      <c r="I72" s="53">
        <f>IF($D72="","",IF([23]設定!$I47="",INDEX([23]第４表!$F$9:$P$65,MATCH([23]設定!$D47,[23]第４表!$C$9:$C$65,0),5),[23]設定!$I47))</f>
        <v>314857</v>
      </c>
      <c r="J72" s="53">
        <f>IF($D72="","",IF([23]設定!$I47="",INDEX([23]第４表!$F$9:$P$65,MATCH([23]設定!$D47,[23]第４表!$C$9:$C$65,0),6),[23]設定!$I47))</f>
        <v>648872</v>
      </c>
      <c r="K72" s="53">
        <f>IF($D72="","",IF([23]設定!$I47="",INDEX([23]第４表!$F$9:$P$65,MATCH([23]設定!$D47,[23]第４表!$C$9:$C$65,0),7),[23]設定!$I47))</f>
        <v>291844</v>
      </c>
      <c r="L72" s="53">
        <f>IF($D72="","",IF([23]設定!$I47="",INDEX([23]第４表!$F$9:$P$65,MATCH([23]設定!$D47,[23]第４表!$C$9:$C$65,0),8),[23]設定!$I47))</f>
        <v>357028</v>
      </c>
      <c r="M72" s="53">
        <f>IF($D72="","",IF([23]設定!$I47="",INDEX([23]第４表!$F$9:$P$65,MATCH([23]設定!$D47,[23]第４表!$C$9:$C$65,0),9),[23]設定!$I47))</f>
        <v>358296</v>
      </c>
      <c r="N72" s="53">
        <f>IF($D72="","",IF([23]設定!$I47="",INDEX([23]第４表!$F$9:$P$65,MATCH([23]設定!$D47,[23]第４表!$C$9:$C$65,0),10),[23]設定!$I47))</f>
        <v>193901</v>
      </c>
      <c r="O72" s="53">
        <f>IF($D72="","",IF([23]設定!$I47="",INDEX([23]第４表!$F$9:$P$65,MATCH([23]設定!$D47,[23]第４表!$C$9:$C$65,0),11),[23]設定!$I47))</f>
        <v>164395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IF($D73="","",IF([23]設定!$I48="",INDEX([23]第４表!$F$9:$P$65,MATCH([23]設定!$D48,[23]第４表!$C$9:$C$65,0),1),[23]設定!$I48))</f>
        <v>430847</v>
      </c>
      <c r="F73" s="58">
        <f>IF($D73="","",IF([23]設定!$I48="",INDEX([23]第４表!$F$9:$P$65,MATCH([23]設定!$D48,[23]第４表!$C$9:$C$65,0),2),[23]設定!$I48))</f>
        <v>244225</v>
      </c>
      <c r="G73" s="58">
        <f>IF($D73="","",IF([23]設定!$I48="",INDEX([23]第４表!$F$9:$P$65,MATCH([23]設定!$D48,[23]第４表!$C$9:$C$65,0),3),[23]設定!$I48))</f>
        <v>230222</v>
      </c>
      <c r="H73" s="53">
        <f>IF($D73="","",IF([23]設定!$I48="",INDEX([23]第４表!$F$9:$P$65,MATCH([23]設定!$D48,[23]第４表!$C$9:$C$65,0),4),[23]設定!$I48))</f>
        <v>14003</v>
      </c>
      <c r="I73" s="53">
        <f>IF($D73="","",IF([23]設定!$I48="",INDEX([23]第４表!$F$9:$P$65,MATCH([23]設定!$D48,[23]第４表!$C$9:$C$65,0),5),[23]設定!$I48))</f>
        <v>186622</v>
      </c>
      <c r="J73" s="53">
        <f>IF($D73="","",IF([23]設定!$I48="",INDEX([23]第４表!$F$9:$P$65,MATCH([23]設定!$D48,[23]第４表!$C$9:$C$65,0),6),[23]設定!$I48))</f>
        <v>450955</v>
      </c>
      <c r="K73" s="53">
        <f>IF($D73="","",IF([23]設定!$I48="",INDEX([23]第４表!$F$9:$P$65,MATCH([23]設定!$D48,[23]第４表!$C$9:$C$65,0),7),[23]設定!$I48))</f>
        <v>260597</v>
      </c>
      <c r="L73" s="53">
        <f>IF($D73="","",IF([23]設定!$I48="",INDEX([23]第４表!$F$9:$P$65,MATCH([23]設定!$D48,[23]第４表!$C$9:$C$65,0),8),[23]設定!$I48))</f>
        <v>190358</v>
      </c>
      <c r="M73" s="53">
        <f>IF($D73="","",IF([23]設定!$I48="",INDEX([23]第４表!$F$9:$P$65,MATCH([23]設定!$D48,[23]第４表!$C$9:$C$65,0),9),[23]設定!$I48))</f>
        <v>365327</v>
      </c>
      <c r="N73" s="53">
        <f>IF($D73="","",IF([23]設定!$I48="",INDEX([23]第４表!$F$9:$P$65,MATCH([23]設定!$D48,[23]第４表!$C$9:$C$65,0),10),[23]設定!$I48))</f>
        <v>190880</v>
      </c>
      <c r="O73" s="53">
        <f>IF($D73="","",IF([23]設定!$I48="",INDEX([23]第４表!$F$9:$P$65,MATCH([23]設定!$D48,[23]第４表!$C$9:$C$65,0),11),[23]設定!$I48))</f>
        <v>174447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IF($D74="","",IF([23]設定!$I49="",INDEX([23]第４表!$F$9:$P$65,MATCH([23]設定!$D49,[23]第４表!$C$9:$C$65,0),1),[23]設定!$I49))</f>
        <v>674842</v>
      </c>
      <c r="F74" s="58">
        <f>IF($D74="","",IF([23]設定!$I49="",INDEX([23]第４表!$F$9:$P$65,MATCH([23]設定!$D49,[23]第４表!$C$9:$C$65,0),2),[23]設定!$I49))</f>
        <v>263407</v>
      </c>
      <c r="G74" s="58">
        <f>IF($D74="","",IF([23]設定!$I49="",INDEX([23]第４表!$F$9:$P$65,MATCH([23]設定!$D49,[23]第４表!$C$9:$C$65,0),3),[23]設定!$I49))</f>
        <v>240691</v>
      </c>
      <c r="H74" s="53">
        <f>IF($D74="","",IF([23]設定!$I49="",INDEX([23]第４表!$F$9:$P$65,MATCH([23]設定!$D49,[23]第４表!$C$9:$C$65,0),4),[23]設定!$I49))</f>
        <v>22716</v>
      </c>
      <c r="I74" s="53">
        <f>IF($D74="","",IF([23]設定!$I49="",INDEX([23]第４表!$F$9:$P$65,MATCH([23]設定!$D49,[23]第４表!$C$9:$C$65,0),5),[23]設定!$I49))</f>
        <v>411435</v>
      </c>
      <c r="J74" s="53">
        <f>IF($D74="","",IF([23]設定!$I49="",INDEX([23]第４表!$F$9:$P$65,MATCH([23]設定!$D49,[23]第４表!$C$9:$C$65,0),6),[23]設定!$I49))</f>
        <v>857912</v>
      </c>
      <c r="K74" s="53">
        <f>IF($D74="","",IF([23]設定!$I49="",INDEX([23]第４表!$F$9:$P$65,MATCH([23]設定!$D49,[23]第４表!$C$9:$C$65,0),7),[23]設定!$I49))</f>
        <v>348193</v>
      </c>
      <c r="L74" s="53">
        <f>IF($D74="","",IF([23]設定!$I49="",INDEX([23]第４表!$F$9:$P$65,MATCH([23]設定!$D49,[23]第４表!$C$9:$C$65,0),8),[23]設定!$I49))</f>
        <v>509719</v>
      </c>
      <c r="M74" s="53">
        <f>IF($D74="","",IF([23]設定!$I49="",INDEX([23]第４表!$F$9:$P$65,MATCH([23]設定!$D49,[23]第４表!$C$9:$C$65,0),9),[23]設定!$I49))</f>
        <v>500905</v>
      </c>
      <c r="N74" s="53">
        <f>IF($D74="","",IF([23]設定!$I49="",INDEX([23]第４表!$F$9:$P$65,MATCH([23]設定!$D49,[23]第４表!$C$9:$C$65,0),10),[23]設定!$I49))</f>
        <v>182850</v>
      </c>
      <c r="O74" s="53">
        <f>IF($D74="","",IF([23]設定!$I49="",INDEX([23]第４表!$F$9:$P$65,MATCH([23]設定!$D49,[23]第４表!$C$9:$C$65,0),11),[23]設定!$I49))</f>
        <v>318055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IF($D75="","",IF([23]設定!$I50="",INDEX([23]第４表!$F$9:$P$65,MATCH([23]設定!$D50,[23]第４表!$C$9:$C$65,0),1),[23]設定!$I50))</f>
        <v>356733</v>
      </c>
      <c r="F75" s="58">
        <f>IF($D75="","",IF([23]設定!$I50="",INDEX([23]第４表!$F$9:$P$65,MATCH([23]設定!$D50,[23]第４表!$C$9:$C$65,0),2),[23]設定!$I50))</f>
        <v>230189</v>
      </c>
      <c r="G75" s="58">
        <f>IF($D75="","",IF([23]設定!$I50="",INDEX([23]第４表!$F$9:$P$65,MATCH([23]設定!$D50,[23]第４表!$C$9:$C$65,0),3),[23]設定!$I50))</f>
        <v>204951</v>
      </c>
      <c r="H75" s="53">
        <f>IF($D75="","",IF([23]設定!$I50="",INDEX([23]第４表!$F$9:$P$65,MATCH([23]設定!$D50,[23]第４表!$C$9:$C$65,0),4),[23]設定!$I50))</f>
        <v>25238</v>
      </c>
      <c r="I75" s="53">
        <f>IF($D75="","",IF([23]設定!$I50="",INDEX([23]第４表!$F$9:$P$65,MATCH([23]設定!$D50,[23]第４表!$C$9:$C$65,0),5),[23]設定!$I50))</f>
        <v>126544</v>
      </c>
      <c r="J75" s="53">
        <f>IF($D75="","",IF([23]設定!$I50="",INDEX([23]第４表!$F$9:$P$65,MATCH([23]設定!$D50,[23]第４表!$C$9:$C$65,0),6),[23]設定!$I50))</f>
        <v>393019</v>
      </c>
      <c r="K75" s="53">
        <f>IF($D75="","",IF([23]設定!$I50="",INDEX([23]第４表!$F$9:$P$65,MATCH([23]設定!$D50,[23]第４表!$C$9:$C$65,0),7),[23]設定!$I50))</f>
        <v>255843</v>
      </c>
      <c r="L75" s="53">
        <f>IF($D75="","",IF([23]設定!$I50="",INDEX([23]第４表!$F$9:$P$65,MATCH([23]設定!$D50,[23]第４表!$C$9:$C$65,0),8),[23]設定!$I50))</f>
        <v>137176</v>
      </c>
      <c r="M75" s="53">
        <f>IF($D75="","",IF([23]設定!$I50="",INDEX([23]第４表!$F$9:$P$65,MATCH([23]設定!$D50,[23]第４表!$C$9:$C$65,0),9),[23]設定!$I50))</f>
        <v>286970</v>
      </c>
      <c r="N75" s="53">
        <f>IF($D75="","",IF([23]設定!$I50="",INDEX([23]第４表!$F$9:$P$65,MATCH([23]設定!$D50,[23]第４表!$C$9:$C$65,0),10),[23]設定!$I50))</f>
        <v>180868</v>
      </c>
      <c r="O75" s="53">
        <f>IF($D75="","",IF([23]設定!$I50="",INDEX([23]第４表!$F$9:$P$65,MATCH([23]設定!$D50,[23]第４表!$C$9:$C$65,0),11),[23]設定!$I50))</f>
        <v>106102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IF($D76="","",IF([23]設定!$I51="",INDEX([23]第４表!$F$9:$P$65,MATCH([23]設定!$D51,[23]第４表!$C$9:$C$65,0),1),[23]設定!$I51))</f>
        <v>646169</v>
      </c>
      <c r="F76" s="58">
        <f>IF($D76="","",IF([23]設定!$I51="",INDEX([23]第４表!$F$9:$P$65,MATCH([23]設定!$D51,[23]第４表!$C$9:$C$65,0),2),[23]設定!$I51))</f>
        <v>256186</v>
      </c>
      <c r="G76" s="58">
        <f>IF($D76="","",IF([23]設定!$I51="",INDEX([23]第４表!$F$9:$P$65,MATCH([23]設定!$D51,[23]第４表!$C$9:$C$65,0),3),[23]設定!$I51))</f>
        <v>246520</v>
      </c>
      <c r="H76" s="53">
        <f>IF($D76="","",IF([23]設定!$I51="",INDEX([23]第４表!$F$9:$P$65,MATCH([23]設定!$D51,[23]第４表!$C$9:$C$65,0),4),[23]設定!$I51))</f>
        <v>9666</v>
      </c>
      <c r="I76" s="53">
        <f>IF($D76="","",IF([23]設定!$I51="",INDEX([23]第４表!$F$9:$P$65,MATCH([23]設定!$D51,[23]第４表!$C$9:$C$65,0),5),[23]設定!$I51))</f>
        <v>389983</v>
      </c>
      <c r="J76" s="53">
        <f>IF($D76="","",IF([23]設定!$I51="",INDEX([23]第４表!$F$9:$P$65,MATCH([23]設定!$D51,[23]第４表!$C$9:$C$65,0),6),[23]設定!$I51))</f>
        <v>747556</v>
      </c>
      <c r="K76" s="53">
        <f>IF($D76="","",IF([23]設定!$I51="",INDEX([23]第４表!$F$9:$P$65,MATCH([23]設定!$D51,[23]第４表!$C$9:$C$65,0),7),[23]設定!$I51))</f>
        <v>299024</v>
      </c>
      <c r="L76" s="53">
        <f>IF($D76="","",IF([23]設定!$I51="",INDEX([23]第４表!$F$9:$P$65,MATCH([23]設定!$D51,[23]第４表!$C$9:$C$65,0),8),[23]設定!$I51))</f>
        <v>448532</v>
      </c>
      <c r="M76" s="53">
        <f>IF($D76="","",IF([23]設定!$I51="",INDEX([23]第４表!$F$9:$P$65,MATCH([23]設定!$D51,[23]第４表!$C$9:$C$65,0),9),[23]設定!$I51))</f>
        <v>438951</v>
      </c>
      <c r="N76" s="53">
        <f>IF($D76="","",IF([23]設定!$I51="",INDEX([23]第４表!$F$9:$P$65,MATCH([23]設定!$D51,[23]第４表!$C$9:$C$65,0),10),[23]設定!$I51))</f>
        <v>168631</v>
      </c>
      <c r="O76" s="53">
        <f>IF($D76="","",IF([23]設定!$I51="",INDEX([23]第４表!$F$9:$P$65,MATCH([23]設定!$D51,[23]第４表!$C$9:$C$65,0),11),[23]設定!$I51))</f>
        <v>270320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IF($D77="","",IF([23]設定!$I52="",INDEX([23]第４表!$F$9:$P$65,MATCH([23]設定!$D52,[23]第４表!$C$9:$C$65,0),1),[23]設定!$I52))</f>
        <v>911878</v>
      </c>
      <c r="F77" s="58">
        <f>IF($D77="","",IF([23]設定!$I52="",INDEX([23]第４表!$F$9:$P$65,MATCH([23]設定!$D52,[23]第４表!$C$9:$C$65,0),2),[23]設定!$I52))</f>
        <v>319320</v>
      </c>
      <c r="G77" s="58">
        <f>IF($D77="","",IF([23]設定!$I52="",INDEX([23]第４表!$F$9:$P$65,MATCH([23]設定!$D52,[23]第４表!$C$9:$C$65,0),3),[23]設定!$I52))</f>
        <v>274807</v>
      </c>
      <c r="H77" s="53">
        <f>IF($D77="","",IF([23]設定!$I52="",INDEX([23]第４表!$F$9:$P$65,MATCH([23]設定!$D52,[23]第４表!$C$9:$C$65,0),4),[23]設定!$I52))</f>
        <v>44513</v>
      </c>
      <c r="I77" s="53">
        <f>IF($D77="","",IF([23]設定!$I52="",INDEX([23]第４表!$F$9:$P$65,MATCH([23]設定!$D52,[23]第４表!$C$9:$C$65,0),5),[23]設定!$I52))</f>
        <v>592558</v>
      </c>
      <c r="J77" s="53">
        <f>IF($D77="","",IF([23]設定!$I52="",INDEX([23]第４表!$F$9:$P$65,MATCH([23]設定!$D52,[23]第４表!$C$9:$C$65,0),6),[23]設定!$I52))</f>
        <v>950394</v>
      </c>
      <c r="K77" s="53">
        <f>IF($D77="","",IF([23]設定!$I52="",INDEX([23]第４表!$F$9:$P$65,MATCH([23]設定!$D52,[23]第４表!$C$9:$C$65,0),7),[23]設定!$I52))</f>
        <v>331771</v>
      </c>
      <c r="L77" s="53">
        <f>IF($D77="","",IF([23]設定!$I52="",INDEX([23]第４表!$F$9:$P$65,MATCH([23]設定!$D52,[23]第４表!$C$9:$C$65,0),8),[23]設定!$I52))</f>
        <v>618623</v>
      </c>
      <c r="M77" s="53">
        <f>IF($D77="","",IF([23]設定!$I52="",INDEX([23]第４表!$F$9:$P$65,MATCH([23]設定!$D52,[23]第４表!$C$9:$C$65,0),9),[23]設定!$I52))</f>
        <v>745704</v>
      </c>
      <c r="N77" s="53">
        <f>IF($D77="","",IF([23]設定!$I52="",INDEX([23]第４表!$F$9:$P$65,MATCH([23]設定!$D52,[23]第４表!$C$9:$C$65,0),10),[23]設定!$I52))</f>
        <v>265603</v>
      </c>
      <c r="O77" s="53">
        <f>IF($D77="","",IF([23]設定!$I52="",INDEX([23]第４表!$F$9:$P$65,MATCH([23]設定!$D52,[23]第４表!$C$9:$C$65,0),11),[23]設定!$I52))</f>
        <v>480101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IF($D78="","",IF([23]設定!$I53="",INDEX([23]第４表!$F$9:$P$65,MATCH([23]設定!$D53,[23]第４表!$C$9:$C$65,0),1),[23]設定!$I53))</f>
        <v>706908</v>
      </c>
      <c r="F78" s="62">
        <f>IF($D78="","",IF([23]設定!$I53="",INDEX([23]第４表!$F$9:$P$65,MATCH([23]設定!$D53,[23]第４表!$C$9:$C$65,0),2),[23]設定!$I53))</f>
        <v>242758</v>
      </c>
      <c r="G78" s="62">
        <f>IF($D78="","",IF([23]設定!$I53="",INDEX([23]第４表!$F$9:$P$65,MATCH([23]設定!$D53,[23]第４表!$C$9:$C$65,0),3),[23]設定!$I53))</f>
        <v>210468</v>
      </c>
      <c r="H78" s="63">
        <f>IF($D78="","",IF([23]設定!$I53="",INDEX([23]第４表!$F$9:$P$65,MATCH([23]設定!$D53,[23]第４表!$C$9:$C$65,0),4),[23]設定!$I53))</f>
        <v>32290</v>
      </c>
      <c r="I78" s="63">
        <f>IF($D78="","",IF([23]設定!$I53="",INDEX([23]第４表!$F$9:$P$65,MATCH([23]設定!$D53,[23]第４表!$C$9:$C$65,0),5),[23]設定!$I53))</f>
        <v>464150</v>
      </c>
      <c r="J78" s="63">
        <f>IF($D78="","",IF([23]設定!$I53="",INDEX([23]第４表!$F$9:$P$65,MATCH([23]設定!$D53,[23]第４表!$C$9:$C$65,0),6),[23]設定!$I53))</f>
        <v>766848</v>
      </c>
      <c r="K78" s="63">
        <f>IF($D78="","",IF([23]設定!$I53="",INDEX([23]第４表!$F$9:$P$65,MATCH([23]設定!$D53,[23]第４表!$C$9:$C$65,0),7),[23]設定!$I53))</f>
        <v>262754</v>
      </c>
      <c r="L78" s="63">
        <f>IF($D78="","",IF([23]設定!$I53="",INDEX([23]第４表!$F$9:$P$65,MATCH([23]設定!$D53,[23]第４表!$C$9:$C$65,0),8),[23]設定!$I53))</f>
        <v>504094</v>
      </c>
      <c r="M78" s="63">
        <f>IF($D78="","",IF([23]設定!$I53="",INDEX([23]第４表!$F$9:$P$65,MATCH([23]設定!$D53,[23]第４表!$C$9:$C$65,0),9),[23]設定!$I53))</f>
        <v>569461</v>
      </c>
      <c r="N78" s="63">
        <f>IF($D78="","",IF([23]設定!$I53="",INDEX([23]第４表!$F$9:$P$65,MATCH([23]設定!$D53,[23]第４表!$C$9:$C$65,0),10),[23]設定!$I53))</f>
        <v>196907</v>
      </c>
      <c r="O78" s="63">
        <f>IF($D78="","",IF([23]設定!$I53="",INDEX([23]第４表!$F$9:$P$65,MATCH([23]設定!$D53,[23]第４表!$C$9:$C$65,0),11),[23]設定!$I53))</f>
        <v>372554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IF($D79="","",IF([23]設定!$I54="",INDEX([23]第４表!$F$9:$P$65,MATCH([23]設定!$D54,[23]第４表!$C$9:$C$65,0),1),[23]設定!$I54))</f>
        <v>195731</v>
      </c>
      <c r="F79" s="67">
        <f>IF($D79="","",IF([23]設定!$I54="",INDEX([23]第４表!$F$9:$P$65,MATCH([23]設定!$D54,[23]第４表!$C$9:$C$65,0),2),[23]設定!$I54))</f>
        <v>181024</v>
      </c>
      <c r="G79" s="67">
        <f>IF($D79="","",IF([23]設定!$I54="",INDEX([23]第４表!$F$9:$P$65,MATCH([23]設定!$D54,[23]第４表!$C$9:$C$65,0),3),[23]設定!$I54))</f>
        <v>164968</v>
      </c>
      <c r="H79" s="68">
        <f>IF($D79="","",IF([23]設定!$I54="",INDEX([23]第４表!$F$9:$P$65,MATCH([23]設定!$D54,[23]第４表!$C$9:$C$65,0),4),[23]設定!$I54))</f>
        <v>16056</v>
      </c>
      <c r="I79" s="68">
        <f>IF($D79="","",IF([23]設定!$I54="",INDEX([23]第４表!$F$9:$P$65,MATCH([23]設定!$D54,[23]第４表!$C$9:$C$65,0),5),[23]設定!$I54))</f>
        <v>14707</v>
      </c>
      <c r="J79" s="68">
        <f>IF($D79="","",IF([23]設定!$I54="",INDEX([23]第４表!$F$9:$P$65,MATCH([23]設定!$D54,[23]第４表!$C$9:$C$65,0),6),[23]設定!$I54))</f>
        <v>231423</v>
      </c>
      <c r="K79" s="68">
        <f>IF($D79="","",IF([23]設定!$I54="",INDEX([23]第４表!$F$9:$P$65,MATCH([23]設定!$D54,[23]第４表!$C$9:$C$65,0),7),[23]設定!$I54))</f>
        <v>208062</v>
      </c>
      <c r="L79" s="68">
        <f>IF($D79="","",IF([23]設定!$I54="",INDEX([23]第４表!$F$9:$P$65,MATCH([23]設定!$D54,[23]第４表!$C$9:$C$65,0),8),[23]設定!$I54))</f>
        <v>23361</v>
      </c>
      <c r="M79" s="68">
        <f>IF($D79="","",IF([23]設定!$I54="",INDEX([23]第４表!$F$9:$P$65,MATCH([23]設定!$D54,[23]第４表!$C$9:$C$65,0),9),[23]設定!$I54))</f>
        <v>164738</v>
      </c>
      <c r="N79" s="68">
        <f>IF($D79="","",IF([23]設定!$I54="",INDEX([23]第４表!$F$9:$P$65,MATCH([23]設定!$D54,[23]第４表!$C$9:$C$65,0),10),[23]設定!$I54))</f>
        <v>157546</v>
      </c>
      <c r="O79" s="68">
        <f>IF($D79="","",IF([23]設定!$I54="",INDEX([23]第４表!$F$9:$P$65,MATCH([23]設定!$D54,[23]第４表!$C$9:$C$65,0),11),[23]設定!$I54))</f>
        <v>7192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scale="50" orientation="portrait" blackAndWhite="1" cellComments="atEnd" r:id="rId1"/>
  <headerFooter scaleWithDoc="0" alignWithMargins="0">
    <oddFooter>&amp;C- 14 -</oddFooter>
  </headerFooter>
  <rowBreaks count="1" manualBreakCount="1">
    <brk id="79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52C6-219A-433B-9CF8-022ACE61C29F}">
  <sheetPr codeName="Sheet2"/>
  <dimension ref="B1:Q79"/>
  <sheetViews>
    <sheetView showGridLines="0" view="pageBreakPreview" topLeftCell="A55" zoomScale="80" zoomScaleNormal="80" zoomScaleSheetLayoutView="80" workbookViewId="0">
      <selection activeCell="Q12" sqref="Q12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超過労働給与及び特別に支払われた給与（"&amp;[3]設定!D8&amp;DBCS([3]設定!E8)&amp;"年"&amp;DBCS([3]設定!F8)&amp;"月）"</f>
        <v xml:space="preserve">        超過労働給与及び特別に支払われた給与（令和５年２月）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+[4]第５表!B9</f>
        <v>TL</v>
      </c>
      <c r="C9" s="32"/>
      <c r="D9" s="33" t="str">
        <f>+[4]第５表!D9</f>
        <v>調査産業計</v>
      </c>
      <c r="E9" s="34">
        <f>IF($D9="","",IF([3]設定!$H23="",INDEX([3]第４表!$F$77:$P$133,MATCH([3]設定!$D23,[3]第４表!$C$77:$C$133,0),1),[3]設定!$H23))</f>
        <v>222474</v>
      </c>
      <c r="F9" s="34">
        <f>IF($D9="","",IF([3]設定!$H23="",INDEX([3]第４表!$F$77:$P$133,MATCH([3]設定!$D23,[3]第４表!$C$77:$C$133,0),2),[3]設定!$H23))</f>
        <v>220543</v>
      </c>
      <c r="G9" s="35">
        <f>IF($D9="","",IF([3]設定!$H23="",INDEX([3]第４表!$F$77:$P$133,MATCH([3]設定!$D23,[3]第４表!$C$77:$C$133,0),3),[3]設定!$H23))</f>
        <v>207461</v>
      </c>
      <c r="H9" s="36">
        <f>IF($D9="","",IF([3]設定!$H23="",INDEX([3]第４表!$F$77:$P$133,MATCH([3]設定!$D23,[3]第４表!$C$77:$C$133,0),4),[3]設定!$H23))</f>
        <v>13082</v>
      </c>
      <c r="I9" s="37">
        <f>IF($D9="","",IF([3]設定!$H23="",INDEX([3]第４表!$F$77:$P$133,MATCH([3]設定!$D23,[3]第４表!$C$77:$C$133,0),5),[3]設定!$H23))</f>
        <v>1931</v>
      </c>
      <c r="J9" s="38">
        <f>IF($D9="","",IF([3]設定!$H23="",INDEX([3]第４表!$F$77:$P$133,MATCH([3]設定!$D23,[3]第４表!$C$77:$C$133,0),6),[3]設定!$H23))</f>
        <v>271010</v>
      </c>
      <c r="K9" s="35">
        <f>IF($D9="","",IF([3]設定!$H23="",INDEX([3]第４表!$F$77:$P$133,MATCH([3]設定!$D23,[3]第４表!$C$77:$C$133,0),7),[3]設定!$H23))</f>
        <v>268769</v>
      </c>
      <c r="L9" s="36">
        <f>IF($D9="","",IF([3]設定!$H23="",INDEX([3]第４表!$F$77:$P$133,MATCH([3]設定!$D23,[3]第４表!$C$77:$C$133,0),8),[3]設定!$H23))</f>
        <v>2241</v>
      </c>
      <c r="M9" s="39">
        <f>IF($D9="","",IF([3]設定!$H23="",INDEX([3]第４表!$F$77:$P$133,MATCH([3]設定!$D23,[3]第４表!$C$77:$C$133,0),9),[3]設定!$H23))</f>
        <v>175261</v>
      </c>
      <c r="N9" s="39">
        <f>IF($D9="","",IF([3]設定!$H23="",INDEX([3]第４表!$F$77:$P$133,MATCH([3]設定!$D23,[3]第４表!$C$77:$C$133,0),10),[3]設定!$H23))</f>
        <v>173632</v>
      </c>
      <c r="O9" s="37">
        <f>IF($D9="","",IF([3]設定!$H23="",INDEX([3]第４表!$F$77:$P$133,MATCH([3]設定!$D23,[3]第４表!$C$77:$C$133,0),11),[3]設定!$H23))</f>
        <v>1629</v>
      </c>
      <c r="P9" s="4"/>
      <c r="Q9" s="40"/>
    </row>
    <row r="10" spans="2:17" s="2" customFormat="1" ht="18" customHeight="1" x14ac:dyDescent="0.2">
      <c r="B10" s="41" t="str">
        <f>+[4]第５表!B10</f>
        <v>D</v>
      </c>
      <c r="C10" s="42"/>
      <c r="D10" s="43" t="str">
        <f>+[4]第５表!D10</f>
        <v>建設業</v>
      </c>
      <c r="E10" s="34">
        <f>IF($D10="","",IF([3]設定!$H24="",INDEX([3]第４表!$F$77:$P$133,MATCH([3]設定!$D24,[3]第４表!$C$77:$C$133,0),1),[3]設定!$H24))</f>
        <v>276862</v>
      </c>
      <c r="F10" s="34">
        <f>IF($D10="","",IF([3]設定!$H24="",INDEX([3]第４表!$F$77:$P$133,MATCH([3]設定!$D24,[3]第４表!$C$77:$C$133,0),2),[3]設定!$H24))</f>
        <v>276608</v>
      </c>
      <c r="G10" s="35">
        <f>IF($D10="","",IF([3]設定!$H24="",INDEX([3]第４表!$F$77:$P$133,MATCH([3]設定!$D24,[3]第４表!$C$77:$C$133,0),3),[3]設定!$H24))</f>
        <v>263989</v>
      </c>
      <c r="H10" s="44">
        <f>IF($D10="","",IF([3]設定!$H24="",INDEX([3]第４表!$F$77:$P$133,MATCH([3]設定!$D24,[3]第４表!$C$77:$C$133,0),4),[3]設定!$H24))</f>
        <v>12619</v>
      </c>
      <c r="I10" s="45">
        <f>IF($D10="","",IF([3]設定!$H24="",INDEX([3]第４表!$F$77:$P$133,MATCH([3]設定!$D24,[3]第４表!$C$77:$C$133,0),5),[3]設定!$H24))</f>
        <v>254</v>
      </c>
      <c r="J10" s="38">
        <f>IF($D10="","",IF([3]設定!$H24="",INDEX([3]第４表!$F$77:$P$133,MATCH([3]設定!$D24,[3]第４表!$C$77:$C$133,0),6),[3]設定!$H24))</f>
        <v>289230</v>
      </c>
      <c r="K10" s="35">
        <f>IF($D10="","",IF([3]設定!$H24="",INDEX([3]第４表!$F$77:$P$133,MATCH([3]設定!$D24,[3]第４表!$C$77:$C$133,0),7),[3]設定!$H24))</f>
        <v>288967</v>
      </c>
      <c r="L10" s="44">
        <f>IF($D10="","",IF([3]設定!$H24="",INDEX([3]第４表!$F$77:$P$133,MATCH([3]設定!$D24,[3]第４表!$C$77:$C$133,0),8),[3]設定!$H24))</f>
        <v>263</v>
      </c>
      <c r="M10" s="34">
        <f>IF($D10="","",IF([3]設定!$H24="",INDEX([3]第４表!$F$77:$P$133,MATCH([3]設定!$D24,[3]第４表!$C$77:$C$133,0),9),[3]設定!$H24))</f>
        <v>209479</v>
      </c>
      <c r="N10" s="34">
        <f>IF($D10="","",IF([3]設定!$H24="",INDEX([3]第４表!$F$77:$P$133,MATCH([3]設定!$D24,[3]第４表!$C$77:$C$133,0),10),[3]設定!$H24))</f>
        <v>209275</v>
      </c>
      <c r="O10" s="45">
        <f>IF($D10="","",IF([3]設定!$H24="",INDEX([3]第４表!$F$77:$P$133,MATCH([3]設定!$D24,[3]第４表!$C$77:$C$133,0),11),[3]設定!$H24))</f>
        <v>204</v>
      </c>
      <c r="P10" s="4"/>
      <c r="Q10" s="40"/>
    </row>
    <row r="11" spans="2:17" s="2" customFormat="1" ht="18" customHeight="1" x14ac:dyDescent="0.2">
      <c r="B11" s="41" t="str">
        <f>+[4]第５表!B11</f>
        <v>E</v>
      </c>
      <c r="C11" s="42"/>
      <c r="D11" s="43" t="str">
        <f>+[4]第５表!D11</f>
        <v>製造業</v>
      </c>
      <c r="E11" s="34">
        <f>IF($D11="","",IF([3]設定!$H25="",INDEX([3]第４表!$F$77:$P$133,MATCH([3]設定!$D25,[3]第４表!$C$77:$C$133,0),1),[3]設定!$H25))</f>
        <v>236873</v>
      </c>
      <c r="F11" s="34">
        <f>IF($D11="","",IF([3]設定!$H25="",INDEX([3]第４表!$F$77:$P$133,MATCH([3]設定!$D25,[3]第４表!$C$77:$C$133,0),2),[3]設定!$H25))</f>
        <v>234965</v>
      </c>
      <c r="G11" s="35">
        <f>IF($D11="","",IF([3]設定!$H25="",INDEX([3]第４表!$F$77:$P$133,MATCH([3]設定!$D25,[3]第４表!$C$77:$C$133,0),3),[3]設定!$H25))</f>
        <v>212661</v>
      </c>
      <c r="H11" s="44">
        <f>IF($D11="","",IF([3]設定!$H25="",INDEX([3]第４表!$F$77:$P$133,MATCH([3]設定!$D25,[3]第４表!$C$77:$C$133,0),4),[3]設定!$H25))</f>
        <v>22304</v>
      </c>
      <c r="I11" s="45">
        <f>IF($D11="","",IF([3]設定!$H25="",INDEX([3]第４表!$F$77:$P$133,MATCH([3]設定!$D25,[3]第４表!$C$77:$C$133,0),5),[3]設定!$H25))</f>
        <v>1908</v>
      </c>
      <c r="J11" s="38">
        <f>IF($D11="","",IF([3]設定!$H25="",INDEX([3]第４表!$F$77:$P$133,MATCH([3]設定!$D25,[3]第４表!$C$77:$C$133,0),6),[3]設定!$H25))</f>
        <v>290733</v>
      </c>
      <c r="K11" s="35">
        <f>IF($D11="","",IF([3]設定!$H25="",INDEX([3]第４表!$F$77:$P$133,MATCH([3]設定!$D25,[3]第４表!$C$77:$C$133,0),7),[3]設定!$H25))</f>
        <v>287759</v>
      </c>
      <c r="L11" s="44">
        <f>IF($D11="","",IF([3]設定!$H25="",INDEX([3]第４表!$F$77:$P$133,MATCH([3]設定!$D25,[3]第４表!$C$77:$C$133,0),8),[3]設定!$H25))</f>
        <v>2974</v>
      </c>
      <c r="M11" s="34">
        <f>IF($D11="","",IF([3]設定!$H25="",INDEX([3]第４表!$F$77:$P$133,MATCH([3]設定!$D25,[3]第４表!$C$77:$C$133,0),9),[3]設定!$H25))</f>
        <v>162556</v>
      </c>
      <c r="N11" s="34">
        <f>IF($D11="","",IF([3]設定!$H25="",INDEX([3]第４表!$F$77:$P$133,MATCH([3]設定!$D25,[3]第４表!$C$77:$C$133,0),10),[3]設定!$H25))</f>
        <v>162117</v>
      </c>
      <c r="O11" s="45">
        <f>IF($D11="","",IF([3]設定!$H25="",INDEX([3]第４表!$F$77:$P$133,MATCH([3]設定!$D25,[3]第４表!$C$77:$C$133,0),11),[3]設定!$H25))</f>
        <v>439</v>
      </c>
      <c r="P11" s="4"/>
      <c r="Q11" s="40"/>
    </row>
    <row r="12" spans="2:17" s="2" customFormat="1" ht="18" customHeight="1" x14ac:dyDescent="0.2">
      <c r="B12" s="41" t="str">
        <f>+[4]第５表!B12</f>
        <v>F</v>
      </c>
      <c r="C12" s="42"/>
      <c r="D12" s="46" t="str">
        <f>+[4]第５表!D12</f>
        <v>電気・ガス・熱供給・水道業</v>
      </c>
      <c r="E12" s="34">
        <f>IF($D12="","",IF([3]設定!$H26="",INDEX([3]第４表!$F$77:$P$133,MATCH([3]設定!$D26,[3]第４表!$C$77:$C$133,0),1),[3]設定!$H26))</f>
        <v>428759</v>
      </c>
      <c r="F12" s="34">
        <f>IF($D12="","",IF([3]設定!$H26="",INDEX([3]第４表!$F$77:$P$133,MATCH([3]設定!$D26,[3]第４表!$C$77:$C$133,0),2),[3]設定!$H26))</f>
        <v>428104</v>
      </c>
      <c r="G12" s="35">
        <f>IF($D12="","",IF([3]設定!$H26="",INDEX([3]第４表!$F$77:$P$133,MATCH([3]設定!$D26,[3]第４表!$C$77:$C$133,0),3),[3]設定!$H26))</f>
        <v>374934</v>
      </c>
      <c r="H12" s="47">
        <f>IF($D12="","",IF([3]設定!$H26="",INDEX([3]第４表!$F$77:$P$133,MATCH([3]設定!$D26,[3]第４表!$C$77:$C$133,0),4),[3]設定!$H26))</f>
        <v>53170</v>
      </c>
      <c r="I12" s="45">
        <f>IF($D12="","",IF([3]設定!$H26="",INDEX([3]第４表!$F$77:$P$133,MATCH([3]設定!$D26,[3]第４表!$C$77:$C$133,0),5),[3]設定!$H26))</f>
        <v>655</v>
      </c>
      <c r="J12" s="38">
        <f>IF($D12="","",IF([3]設定!$H26="",INDEX([3]第４表!$F$77:$P$133,MATCH([3]設定!$D26,[3]第４表!$C$77:$C$133,0),6),[3]設定!$H26))</f>
        <v>452569</v>
      </c>
      <c r="K12" s="35">
        <f>IF($D12="","",IF([3]設定!$H26="",INDEX([3]第４表!$F$77:$P$133,MATCH([3]設定!$D26,[3]第４表!$C$77:$C$133,0),7),[3]設定!$H26))</f>
        <v>451819</v>
      </c>
      <c r="L12" s="44">
        <f>IF($D12="","",IF([3]設定!$H26="",INDEX([3]第４表!$F$77:$P$133,MATCH([3]設定!$D26,[3]第４表!$C$77:$C$133,0),8),[3]設定!$H26))</f>
        <v>750</v>
      </c>
      <c r="M12" s="34">
        <f>IF($D12="","",IF([3]設定!$H26="",INDEX([3]第４表!$F$77:$P$133,MATCH([3]設定!$D26,[3]第４表!$C$77:$C$133,0),9),[3]設定!$H26))</f>
        <v>266191</v>
      </c>
      <c r="N12" s="34">
        <f>IF($D12="","",IF([3]設定!$H26="",INDEX([3]第４表!$F$77:$P$133,MATCH([3]設定!$D26,[3]第４表!$C$77:$C$133,0),10),[3]設定!$H26))</f>
        <v>266191</v>
      </c>
      <c r="O12" s="45">
        <f>IF($D12="","",IF([3]設定!$H26="",INDEX([3]第４表!$F$77:$P$133,MATCH([3]設定!$D26,[3]第４表!$C$77:$C$133,0),11),[3]設定!$H26))</f>
        <v>0</v>
      </c>
      <c r="P12" s="4"/>
      <c r="Q12" s="40"/>
    </row>
    <row r="13" spans="2:17" s="2" customFormat="1" ht="18" customHeight="1" x14ac:dyDescent="0.45">
      <c r="B13" s="41" t="str">
        <f>+[4]第５表!B13</f>
        <v>G</v>
      </c>
      <c r="C13" s="42"/>
      <c r="D13" s="43" t="str">
        <f>+[4]第５表!D13</f>
        <v>情報通信業</v>
      </c>
      <c r="E13" s="34">
        <f>IF($D13="","",IF([3]設定!$H27="",INDEX([3]第４表!$F$77:$P$133,MATCH([3]設定!$D27,[3]第４表!$C$77:$C$133,0),1),[3]設定!$H27))</f>
        <v>354753</v>
      </c>
      <c r="F13" s="34">
        <f>IF($D13="","",IF([3]設定!$H27="",INDEX([3]第４表!$F$77:$P$133,MATCH([3]設定!$D27,[3]第４表!$C$77:$C$133,0),2),[3]設定!$H27))</f>
        <v>354459</v>
      </c>
      <c r="G13" s="35">
        <f>IF($D13="","",IF([3]設定!$H27="",INDEX([3]第４表!$F$77:$P$133,MATCH([3]設定!$D27,[3]第４表!$C$77:$C$133,0),3),[3]設定!$H27))</f>
        <v>326848</v>
      </c>
      <c r="H13" s="44">
        <f>IF($D13="","",IF([3]設定!$H27="",INDEX([3]第４表!$F$77:$P$133,MATCH([3]設定!$D27,[3]第４表!$C$77:$C$133,0),4),[3]設定!$H27))</f>
        <v>27611</v>
      </c>
      <c r="I13" s="45">
        <f>IF($D13="","",IF([3]設定!$H27="",INDEX([3]第４表!$F$77:$P$133,MATCH([3]設定!$D27,[3]第４表!$C$77:$C$133,0),5),[3]設定!$H27))</f>
        <v>294</v>
      </c>
      <c r="J13" s="38">
        <f>IF($D13="","",IF([3]設定!$H27="",INDEX([3]第４表!$F$77:$P$133,MATCH([3]設定!$D27,[3]第４表!$C$77:$C$133,0),6),[3]設定!$H27))</f>
        <v>400373</v>
      </c>
      <c r="K13" s="35">
        <f>IF($D13="","",IF([3]設定!$H27="",INDEX([3]第４表!$F$77:$P$133,MATCH([3]設定!$D27,[3]第４表!$C$77:$C$133,0),7),[3]設定!$H27))</f>
        <v>399945</v>
      </c>
      <c r="L13" s="44">
        <f>IF($D13="","",IF([3]設定!$H27="",INDEX([3]第４表!$F$77:$P$133,MATCH([3]設定!$D27,[3]第４表!$C$77:$C$133,0),8),[3]設定!$H27))</f>
        <v>428</v>
      </c>
      <c r="M13" s="34">
        <f>IF($D13="","",IF([3]設定!$H27="",INDEX([3]第４表!$F$77:$P$133,MATCH([3]設定!$D27,[3]第４表!$C$77:$C$133,0),9),[3]設定!$H27))</f>
        <v>256450</v>
      </c>
      <c r="N13" s="34">
        <f>IF($D13="","",IF([3]設定!$H27="",INDEX([3]第４表!$F$77:$P$133,MATCH([3]設定!$D27,[3]第４表!$C$77:$C$133,0),10),[3]設定!$H27))</f>
        <v>256445</v>
      </c>
      <c r="O13" s="45">
        <f>IF($D13="","",IF([3]設定!$H27="",INDEX([3]第４表!$F$77:$P$133,MATCH([3]設定!$D27,[3]第４表!$C$77:$C$133,0),11),[3]設定!$H27))</f>
        <v>5</v>
      </c>
      <c r="Q13" s="48"/>
    </row>
    <row r="14" spans="2:17" s="2" customFormat="1" ht="18" customHeight="1" x14ac:dyDescent="0.45">
      <c r="B14" s="41" t="str">
        <f>+[4]第５表!B14</f>
        <v>H</v>
      </c>
      <c r="C14" s="42"/>
      <c r="D14" s="43" t="str">
        <f>+[4]第５表!D14</f>
        <v>運輸業，郵便業</v>
      </c>
      <c r="E14" s="34">
        <f>IF($D14="","",IF([3]設定!$H28="",INDEX([3]第４表!$F$77:$P$133,MATCH([3]設定!$D28,[3]第４表!$C$77:$C$133,0),1),[3]設定!$H28))</f>
        <v>244285</v>
      </c>
      <c r="F14" s="34">
        <f>IF($D14="","",IF([3]設定!$H28="",INDEX([3]第４表!$F$77:$P$133,MATCH([3]設定!$D28,[3]第４表!$C$77:$C$133,0),2),[3]設定!$H28))</f>
        <v>239510</v>
      </c>
      <c r="G14" s="35">
        <f>IF($D14="","",IF([3]設定!$H28="",INDEX([3]第４表!$F$77:$P$133,MATCH([3]設定!$D28,[3]第４表!$C$77:$C$133,0),3),[3]設定!$H28))</f>
        <v>205642</v>
      </c>
      <c r="H14" s="44">
        <f>IF($D14="","",IF([3]設定!$H28="",INDEX([3]第４表!$F$77:$P$133,MATCH([3]設定!$D28,[3]第４表!$C$77:$C$133,0),4),[3]設定!$H28))</f>
        <v>33868</v>
      </c>
      <c r="I14" s="45">
        <f>IF($D14="","",IF([3]設定!$H28="",INDEX([3]第４表!$F$77:$P$133,MATCH([3]設定!$D28,[3]第４表!$C$77:$C$133,0),5),[3]設定!$H28))</f>
        <v>4775</v>
      </c>
      <c r="J14" s="38">
        <f>IF($D14="","",IF([3]設定!$H28="",INDEX([3]第４表!$F$77:$P$133,MATCH([3]設定!$D28,[3]第４表!$C$77:$C$133,0),6),[3]設定!$H28))</f>
        <v>254492</v>
      </c>
      <c r="K14" s="35">
        <f>IF($D14="","",IF([3]設定!$H28="",INDEX([3]第４表!$F$77:$P$133,MATCH([3]設定!$D28,[3]第４表!$C$77:$C$133,0),7),[3]設定!$H28))</f>
        <v>251180</v>
      </c>
      <c r="L14" s="44">
        <f>IF($D14="","",IF([3]設定!$H28="",INDEX([3]第４表!$F$77:$P$133,MATCH([3]設定!$D28,[3]第４表!$C$77:$C$133,0),8),[3]設定!$H28))</f>
        <v>3312</v>
      </c>
      <c r="M14" s="34">
        <f>IF($D14="","",IF([3]設定!$H28="",INDEX([3]第４表!$F$77:$P$133,MATCH([3]設定!$D28,[3]第４表!$C$77:$C$133,0),9),[3]設定!$H28))</f>
        <v>190865</v>
      </c>
      <c r="N14" s="34">
        <f>IF($D14="","",IF([3]設定!$H28="",INDEX([3]第４表!$F$77:$P$133,MATCH([3]設定!$D28,[3]第４表!$C$77:$C$133,0),10),[3]設定!$H28))</f>
        <v>178434</v>
      </c>
      <c r="O14" s="45">
        <f>IF($D14="","",IF([3]設定!$H28="",INDEX([3]第４表!$F$77:$P$133,MATCH([3]設定!$D28,[3]第４表!$C$77:$C$133,0),11),[3]設定!$H28))</f>
        <v>12431</v>
      </c>
      <c r="P14" s="4"/>
    </row>
    <row r="15" spans="2:17" s="2" customFormat="1" ht="18" customHeight="1" x14ac:dyDescent="0.45">
      <c r="B15" s="41" t="str">
        <f>+[4]第５表!B15</f>
        <v>I</v>
      </c>
      <c r="C15" s="42"/>
      <c r="D15" s="43" t="str">
        <f>+[4]第５表!D15</f>
        <v>卸売業，小売業</v>
      </c>
      <c r="E15" s="34">
        <f>IF($D15="","",IF([3]設定!$H29="",INDEX([3]第４表!$F$77:$P$133,MATCH([3]設定!$D29,[3]第４表!$C$77:$C$133,0),1),[3]設定!$H29))</f>
        <v>190577</v>
      </c>
      <c r="F15" s="34">
        <f>IF($D15="","",IF([3]設定!$H29="",INDEX([3]第４表!$F$77:$P$133,MATCH([3]設定!$D29,[3]第４表!$C$77:$C$133,0),2),[3]設定!$H29))</f>
        <v>189751</v>
      </c>
      <c r="G15" s="35">
        <f>IF($D15="","",IF([3]設定!$H29="",INDEX([3]第４表!$F$77:$P$133,MATCH([3]設定!$D29,[3]第４表!$C$77:$C$133,0),3),[3]設定!$H29))</f>
        <v>180476</v>
      </c>
      <c r="H15" s="44">
        <f>IF($D15="","",IF([3]設定!$H29="",INDEX([3]第４表!$F$77:$P$133,MATCH([3]設定!$D29,[3]第４表!$C$77:$C$133,0),4),[3]設定!$H29))</f>
        <v>9275</v>
      </c>
      <c r="I15" s="45">
        <f>IF($D15="","",IF([3]設定!$H29="",INDEX([3]第４表!$F$77:$P$133,MATCH([3]設定!$D29,[3]第４表!$C$77:$C$133,0),5),[3]設定!$H29))</f>
        <v>826</v>
      </c>
      <c r="J15" s="38">
        <f>IF($D15="","",IF([3]設定!$H29="",INDEX([3]第４表!$F$77:$P$133,MATCH([3]設定!$D29,[3]第４表!$C$77:$C$133,0),6),[3]設定!$H29))</f>
        <v>242500</v>
      </c>
      <c r="K15" s="35">
        <f>IF($D15="","",IF([3]設定!$H29="",INDEX([3]第４表!$F$77:$P$133,MATCH([3]設定!$D29,[3]第４表!$C$77:$C$133,0),7),[3]設定!$H29))</f>
        <v>241302</v>
      </c>
      <c r="L15" s="44">
        <f>IF($D15="","",IF([3]設定!$H29="",INDEX([3]第４表!$F$77:$P$133,MATCH([3]設定!$D29,[3]第４表!$C$77:$C$133,0),8),[3]設定!$H29))</f>
        <v>1198</v>
      </c>
      <c r="M15" s="34">
        <f>IF($D15="","",IF([3]設定!$H29="",INDEX([3]第４表!$F$77:$P$133,MATCH([3]設定!$D29,[3]第４表!$C$77:$C$133,0),9),[3]設定!$H29))</f>
        <v>131796</v>
      </c>
      <c r="N15" s="34">
        <f>IF($D15="","",IF([3]設定!$H29="",INDEX([3]第４表!$F$77:$P$133,MATCH([3]設定!$D29,[3]第４表!$C$77:$C$133,0),10),[3]設定!$H29))</f>
        <v>131390</v>
      </c>
      <c r="O15" s="45">
        <f>IF($D15="","",IF([3]設定!$H29="",INDEX([3]第４表!$F$77:$P$133,MATCH([3]設定!$D29,[3]第４表!$C$77:$C$133,0),11),[3]設定!$H29))</f>
        <v>406</v>
      </c>
      <c r="P15" s="4"/>
    </row>
    <row r="16" spans="2:17" s="2" customFormat="1" ht="18" customHeight="1" x14ac:dyDescent="0.45">
      <c r="B16" s="41" t="str">
        <f>+[4]第５表!B16</f>
        <v>J</v>
      </c>
      <c r="C16" s="42"/>
      <c r="D16" s="43" t="str">
        <f>+[4]第５表!D16</f>
        <v>金融業，保険業</v>
      </c>
      <c r="E16" s="34">
        <f>IF($D16="","",IF([3]設定!$H30="",INDEX([3]第４表!$F$77:$P$133,MATCH([3]設定!$D30,[3]第４表!$C$77:$C$133,0),1),[3]設定!$H30))</f>
        <v>327737</v>
      </c>
      <c r="F16" s="34">
        <f>IF($D16="","",IF([3]設定!$H30="",INDEX([3]第４表!$F$77:$P$133,MATCH([3]設定!$D30,[3]第４表!$C$77:$C$133,0),2),[3]設定!$H30))</f>
        <v>326877</v>
      </c>
      <c r="G16" s="35">
        <f>IF($D16="","",IF([3]設定!$H30="",INDEX([3]第４表!$F$77:$P$133,MATCH([3]設定!$D30,[3]第４表!$C$77:$C$133,0),3),[3]設定!$H30))</f>
        <v>318941</v>
      </c>
      <c r="H16" s="44">
        <f>IF($D16="","",IF([3]設定!$H30="",INDEX([3]第４表!$F$77:$P$133,MATCH([3]設定!$D30,[3]第４表!$C$77:$C$133,0),4),[3]設定!$H30))</f>
        <v>7936</v>
      </c>
      <c r="I16" s="45">
        <f>IF($D16="","",IF([3]設定!$H30="",INDEX([3]第４表!$F$77:$P$133,MATCH([3]設定!$D30,[3]第４表!$C$77:$C$133,0),5),[3]設定!$H30))</f>
        <v>860</v>
      </c>
      <c r="J16" s="38">
        <f>IF($D16="","",IF([3]設定!$H30="",INDEX([3]第４表!$F$77:$P$133,MATCH([3]設定!$D30,[3]第４表!$C$77:$C$133,0),6),[3]設定!$H30))</f>
        <v>420440</v>
      </c>
      <c r="K16" s="35">
        <f>IF($D16="","",IF([3]設定!$H30="",INDEX([3]第４表!$F$77:$P$133,MATCH([3]設定!$D30,[3]第４表!$C$77:$C$133,0),7),[3]設定!$H30))</f>
        <v>419142</v>
      </c>
      <c r="L16" s="44">
        <f>IF($D16="","",IF([3]設定!$H30="",INDEX([3]第４表!$F$77:$P$133,MATCH([3]設定!$D30,[3]第４表!$C$77:$C$133,0),8),[3]設定!$H30))</f>
        <v>1298</v>
      </c>
      <c r="M16" s="34">
        <f>IF($D16="","",IF([3]設定!$H30="",INDEX([3]第４表!$F$77:$P$133,MATCH([3]設定!$D30,[3]第４表!$C$77:$C$133,0),9),[3]設定!$H30))</f>
        <v>197535</v>
      </c>
      <c r="N16" s="34">
        <f>IF($D16="","",IF([3]設定!$H30="",INDEX([3]第４表!$F$77:$P$133,MATCH([3]設定!$D30,[3]第４表!$C$77:$C$133,0),10),[3]設定!$H30))</f>
        <v>197290</v>
      </c>
      <c r="O16" s="45">
        <f>IF($D16="","",IF([3]設定!$H30="",INDEX([3]第４表!$F$77:$P$133,MATCH([3]設定!$D30,[3]第４表!$C$77:$C$133,0),11),[3]設定!$H30))</f>
        <v>245</v>
      </c>
      <c r="P16" s="4"/>
    </row>
    <row r="17" spans="2:16" s="2" customFormat="1" ht="18" customHeight="1" x14ac:dyDescent="0.45">
      <c r="B17" s="41" t="str">
        <f>+[4]第５表!B17</f>
        <v>K</v>
      </c>
      <c r="C17" s="42"/>
      <c r="D17" s="49" t="str">
        <f>+[4]第５表!D17</f>
        <v>不動産業，物品賃貸業</v>
      </c>
      <c r="E17" s="34">
        <f>IF($D17="","",IF([3]設定!$H31="",INDEX([3]第４表!$F$77:$P$133,MATCH([3]設定!$D31,[3]第４表!$C$77:$C$133,0),1),[3]設定!$H31))</f>
        <v>180186</v>
      </c>
      <c r="F17" s="34">
        <f>IF($D17="","",IF([3]設定!$H31="",INDEX([3]第４表!$F$77:$P$133,MATCH([3]設定!$D31,[3]第４表!$C$77:$C$133,0),2),[3]設定!$H31))</f>
        <v>180186</v>
      </c>
      <c r="G17" s="35">
        <f>IF($D17="","",IF([3]設定!$H31="",INDEX([3]第４表!$F$77:$P$133,MATCH([3]設定!$D31,[3]第４表!$C$77:$C$133,0),3),[3]設定!$H31))</f>
        <v>177348</v>
      </c>
      <c r="H17" s="44">
        <f>IF($D17="","",IF([3]設定!$H31="",INDEX([3]第４表!$F$77:$P$133,MATCH([3]設定!$D31,[3]第４表!$C$77:$C$133,0),4),[3]設定!$H31))</f>
        <v>2838</v>
      </c>
      <c r="I17" s="45">
        <f>IF($D17="","",IF([3]設定!$H31="",INDEX([3]第４表!$F$77:$P$133,MATCH([3]設定!$D31,[3]第４表!$C$77:$C$133,0),5),[3]設定!$H31))</f>
        <v>0</v>
      </c>
      <c r="J17" s="38">
        <f>IF($D17="","",IF([3]設定!$H31="",INDEX([3]第４表!$F$77:$P$133,MATCH([3]設定!$D31,[3]第４表!$C$77:$C$133,0),6),[3]設定!$H31))</f>
        <v>277318</v>
      </c>
      <c r="K17" s="35">
        <f>IF($D17="","",IF([3]設定!$H31="",INDEX([3]第４表!$F$77:$P$133,MATCH([3]設定!$D31,[3]第４表!$C$77:$C$133,0),7),[3]設定!$H31))</f>
        <v>277318</v>
      </c>
      <c r="L17" s="44">
        <f>IF($D17="","",IF([3]設定!$H31="",INDEX([3]第４表!$F$77:$P$133,MATCH([3]設定!$D31,[3]第４表!$C$77:$C$133,0),8),[3]設定!$H31))</f>
        <v>0</v>
      </c>
      <c r="M17" s="34">
        <f>IF($D17="","",IF([3]設定!$H31="",INDEX([3]第４表!$F$77:$P$133,MATCH([3]設定!$D31,[3]第４表!$C$77:$C$133,0),9),[3]設定!$H31))</f>
        <v>122197</v>
      </c>
      <c r="N17" s="34">
        <f>IF($D17="","",IF([3]設定!$H31="",INDEX([3]第４表!$F$77:$P$133,MATCH([3]設定!$D31,[3]第４表!$C$77:$C$133,0),10),[3]設定!$H31))</f>
        <v>122197</v>
      </c>
      <c r="O17" s="45">
        <f>IF($D17="","",IF([3]設定!$H31="",INDEX([3]第４表!$F$77:$P$133,MATCH([3]設定!$D31,[3]第４表!$C$77:$C$133,0),11),[3]設定!$H31))</f>
        <v>0</v>
      </c>
      <c r="P17" s="4"/>
    </row>
    <row r="18" spans="2:16" s="2" customFormat="1" ht="18" customHeight="1" x14ac:dyDescent="0.45">
      <c r="B18" s="41" t="str">
        <f>+[4]第５表!B18</f>
        <v>L</v>
      </c>
      <c r="C18" s="42"/>
      <c r="D18" s="50" t="str">
        <f>+[4]第５表!D18</f>
        <v>学術研究，専門・技術サービス業</v>
      </c>
      <c r="E18" s="34">
        <f>IF($D18="","",IF([3]設定!$H32="",INDEX([3]第４表!$F$77:$P$133,MATCH([3]設定!$D32,[3]第４表!$C$77:$C$133,0),1),[3]設定!$H32))</f>
        <v>302453</v>
      </c>
      <c r="F18" s="34">
        <f>IF($D18="","",IF([3]設定!$H32="",INDEX([3]第４表!$F$77:$P$133,MATCH([3]設定!$D32,[3]第４表!$C$77:$C$133,0),2),[3]設定!$H32))</f>
        <v>300533</v>
      </c>
      <c r="G18" s="35">
        <f>IF($D18="","",IF([3]設定!$H32="",INDEX([3]第４表!$F$77:$P$133,MATCH([3]設定!$D32,[3]第４表!$C$77:$C$133,0),3),[3]設定!$H32))</f>
        <v>283222</v>
      </c>
      <c r="H18" s="44">
        <f>IF($D18="","",IF([3]設定!$H32="",INDEX([3]第４表!$F$77:$P$133,MATCH([3]設定!$D32,[3]第４表!$C$77:$C$133,0),4),[3]設定!$H32))</f>
        <v>17311</v>
      </c>
      <c r="I18" s="45">
        <f>IF($D18="","",IF([3]設定!$H32="",INDEX([3]第４表!$F$77:$P$133,MATCH([3]設定!$D32,[3]第４表!$C$77:$C$133,0),5),[3]設定!$H32))</f>
        <v>1920</v>
      </c>
      <c r="J18" s="38">
        <f>IF($D18="","",IF([3]設定!$H32="",INDEX([3]第４表!$F$77:$P$133,MATCH([3]設定!$D32,[3]第４表!$C$77:$C$133,0),6),[3]設定!$H32))</f>
        <v>329867</v>
      </c>
      <c r="K18" s="35">
        <f>IF($D18="","",IF([3]設定!$H32="",INDEX([3]第４表!$F$77:$P$133,MATCH([3]設定!$D32,[3]第４表!$C$77:$C$133,0),7),[3]設定!$H32))</f>
        <v>328552</v>
      </c>
      <c r="L18" s="44">
        <f>IF($D18="","",IF([3]設定!$H32="",INDEX([3]第４表!$F$77:$P$133,MATCH([3]設定!$D32,[3]第４表!$C$77:$C$133,0),8),[3]設定!$H32))</f>
        <v>1315</v>
      </c>
      <c r="M18" s="34">
        <f>IF($D18="","",IF([3]設定!$H32="",INDEX([3]第４表!$F$77:$P$133,MATCH([3]設定!$D32,[3]第４表!$C$77:$C$133,0),9),[3]設定!$H32))</f>
        <v>253270</v>
      </c>
      <c r="N18" s="34">
        <f>IF($D18="","",IF([3]設定!$H32="",INDEX([3]第４表!$F$77:$P$133,MATCH([3]設定!$D32,[3]第４表!$C$77:$C$133,0),10),[3]設定!$H32))</f>
        <v>250266</v>
      </c>
      <c r="O18" s="45">
        <f>IF($D18="","",IF([3]設定!$H32="",INDEX([3]第４表!$F$77:$P$133,MATCH([3]設定!$D32,[3]第４表!$C$77:$C$133,0),11),[3]設定!$H32))</f>
        <v>3004</v>
      </c>
    </row>
    <row r="19" spans="2:16" s="2" customFormat="1" ht="18" customHeight="1" x14ac:dyDescent="0.45">
      <c r="B19" s="41" t="str">
        <f>+[4]第５表!B19</f>
        <v>M</v>
      </c>
      <c r="C19" s="42"/>
      <c r="D19" s="51" t="str">
        <f>+[4]第５表!D19</f>
        <v>宿泊業，飲食サービス業</v>
      </c>
      <c r="E19" s="34">
        <f>IF($D19="","",IF([3]設定!$H33="",INDEX([3]第４表!$F$77:$P$133,MATCH([3]設定!$D33,[3]第４表!$C$77:$C$133,0),1),[3]設定!$H33))</f>
        <v>86046</v>
      </c>
      <c r="F19" s="34">
        <f>IF($D19="","",IF([3]設定!$H33="",INDEX([3]第４表!$F$77:$P$133,MATCH([3]設定!$D33,[3]第４表!$C$77:$C$133,0),2),[3]設定!$H33))</f>
        <v>86046</v>
      </c>
      <c r="G19" s="35">
        <f>IF($D19="","",IF([3]設定!$H33="",INDEX([3]第４表!$F$77:$P$133,MATCH([3]設定!$D33,[3]第４表!$C$77:$C$133,0),3),[3]設定!$H33))</f>
        <v>84002</v>
      </c>
      <c r="H19" s="44">
        <f>IF($D19="","",IF([3]設定!$H33="",INDEX([3]第４表!$F$77:$P$133,MATCH([3]設定!$D33,[3]第４表!$C$77:$C$133,0),4),[3]設定!$H33))</f>
        <v>2044</v>
      </c>
      <c r="I19" s="45">
        <f>IF($D19="","",IF([3]設定!$H33="",INDEX([3]第４表!$F$77:$P$133,MATCH([3]設定!$D33,[3]第４表!$C$77:$C$133,0),5),[3]設定!$H33))</f>
        <v>0</v>
      </c>
      <c r="J19" s="38">
        <f>IF($D19="","",IF([3]設定!$H33="",INDEX([3]第４表!$F$77:$P$133,MATCH([3]設定!$D33,[3]第４表!$C$77:$C$133,0),6),[3]設定!$H33))</f>
        <v>94899</v>
      </c>
      <c r="K19" s="35">
        <f>IF($D19="","",IF([3]設定!$H33="",INDEX([3]第４表!$F$77:$P$133,MATCH([3]設定!$D33,[3]第４表!$C$77:$C$133,0),7),[3]設定!$H33))</f>
        <v>94899</v>
      </c>
      <c r="L19" s="44">
        <f>IF($D19="","",IF([3]設定!$H33="",INDEX([3]第４表!$F$77:$P$133,MATCH([3]設定!$D33,[3]第４表!$C$77:$C$133,0),8),[3]設定!$H33))</f>
        <v>0</v>
      </c>
      <c r="M19" s="34">
        <f>IF($D19="","",IF([3]設定!$H33="",INDEX([3]第４表!$F$77:$P$133,MATCH([3]設定!$D33,[3]第４表!$C$77:$C$133,0),9),[3]設定!$H33))</f>
        <v>81110</v>
      </c>
      <c r="N19" s="34">
        <f>IF($D19="","",IF([3]設定!$H33="",INDEX([3]第４表!$F$77:$P$133,MATCH([3]設定!$D33,[3]第４表!$C$77:$C$133,0),10),[3]設定!$H33))</f>
        <v>81110</v>
      </c>
      <c r="O19" s="45">
        <f>IF($D19="","",IF([3]設定!$H33="",INDEX([3]第４表!$F$77:$P$133,MATCH([3]設定!$D33,[3]第４表!$C$77:$C$133,0),11),[3]設定!$H33))</f>
        <v>0</v>
      </c>
    </row>
    <row r="20" spans="2:16" s="2" customFormat="1" ht="18" customHeight="1" x14ac:dyDescent="0.45">
      <c r="B20" s="41" t="str">
        <f>+[4]第５表!B20</f>
        <v>N</v>
      </c>
      <c r="C20" s="42"/>
      <c r="D20" s="52" t="str">
        <f>+[4]第５表!D20</f>
        <v>生活関連サービス業，娯楽業</v>
      </c>
      <c r="E20" s="34">
        <f>IF($D20="","",IF([3]設定!$H34="",INDEX([3]第４表!$F$77:$P$133,MATCH([3]設定!$D34,[3]第４表!$C$77:$C$133,0),1),[3]設定!$H34))</f>
        <v>160052</v>
      </c>
      <c r="F20" s="34">
        <f>IF($D20="","",IF([3]設定!$H34="",INDEX([3]第４表!$F$77:$P$133,MATCH([3]設定!$D34,[3]第４表!$C$77:$C$133,0),2),[3]設定!$H34))</f>
        <v>160052</v>
      </c>
      <c r="G20" s="35">
        <f>IF($D20="","",IF([3]設定!$H34="",INDEX([3]第４表!$F$77:$P$133,MATCH([3]設定!$D34,[3]第４表!$C$77:$C$133,0),3),[3]設定!$H34))</f>
        <v>154997</v>
      </c>
      <c r="H20" s="44">
        <f>IF($D20="","",IF([3]設定!$H34="",INDEX([3]第４表!$F$77:$P$133,MATCH([3]設定!$D34,[3]第４表!$C$77:$C$133,0),4),[3]設定!$H34))</f>
        <v>5055</v>
      </c>
      <c r="I20" s="45">
        <f>IF($D20="","",IF([3]設定!$H34="",INDEX([3]第４表!$F$77:$P$133,MATCH([3]設定!$D34,[3]第４表!$C$77:$C$133,0),5),[3]設定!$H34))</f>
        <v>0</v>
      </c>
      <c r="J20" s="38">
        <f>IF($D20="","",IF([3]設定!$H34="",INDEX([3]第４表!$F$77:$P$133,MATCH([3]設定!$D34,[3]第４表!$C$77:$C$133,0),6),[3]設定!$H34))</f>
        <v>174674</v>
      </c>
      <c r="K20" s="35">
        <f>IF($D20="","",IF([3]設定!$H34="",INDEX([3]第４表!$F$77:$P$133,MATCH([3]設定!$D34,[3]第４表!$C$77:$C$133,0),7),[3]設定!$H34))</f>
        <v>174674</v>
      </c>
      <c r="L20" s="44">
        <f>IF($D20="","",IF([3]設定!$H34="",INDEX([3]第４表!$F$77:$P$133,MATCH([3]設定!$D34,[3]第４表!$C$77:$C$133,0),8),[3]設定!$H34))</f>
        <v>0</v>
      </c>
      <c r="M20" s="34">
        <f>IF($D20="","",IF([3]設定!$H34="",INDEX([3]第４表!$F$77:$P$133,MATCH([3]設定!$D34,[3]第４表!$C$77:$C$133,0),9),[3]設定!$H34))</f>
        <v>140276</v>
      </c>
      <c r="N20" s="34">
        <f>IF($D20="","",IF([3]設定!$H34="",INDEX([3]第４表!$F$77:$P$133,MATCH([3]設定!$D34,[3]第４表!$C$77:$C$133,0),10),[3]設定!$H34))</f>
        <v>140276</v>
      </c>
      <c r="O20" s="45">
        <f>IF($D20="","",IF([3]設定!$H34="",INDEX([3]第４表!$F$77:$P$133,MATCH([3]設定!$D34,[3]第４表!$C$77:$C$133,0),11),[3]設定!$H34))</f>
        <v>0</v>
      </c>
    </row>
    <row r="21" spans="2:16" s="2" customFormat="1" ht="18" customHeight="1" x14ac:dyDescent="0.45">
      <c r="B21" s="41" t="str">
        <f>+[4]第５表!B21</f>
        <v>O</v>
      </c>
      <c r="C21" s="42"/>
      <c r="D21" s="43" t="str">
        <f>+[4]第５表!D21</f>
        <v>教育，学習支援業</v>
      </c>
      <c r="E21" s="53">
        <f>IF($D21="","",IF([3]設定!$H35="",INDEX([3]第４表!$F$77:$P$133,MATCH([3]設定!$D35,[3]第４表!$C$77:$C$133,0),1),[3]設定!$H35))</f>
        <v>275371</v>
      </c>
      <c r="F21" s="38">
        <f>IF($D21="","",IF([3]設定!$H35="",INDEX([3]第４表!$F$77:$P$133,MATCH([3]設定!$D35,[3]第４表!$C$77:$C$133,0),2),[3]設定!$H35))</f>
        <v>275311</v>
      </c>
      <c r="G21" s="35">
        <f>IF($D21="","",IF([3]設定!$H35="",INDEX([3]第４表!$F$77:$P$133,MATCH([3]設定!$D35,[3]第４表!$C$77:$C$133,0),3),[3]設定!$H35))</f>
        <v>266189</v>
      </c>
      <c r="H21" s="44">
        <f>IF($D21="","",IF([3]設定!$H35="",INDEX([3]第４表!$F$77:$P$133,MATCH([3]設定!$D35,[3]第４表!$C$77:$C$133,0),4),[3]設定!$H35))</f>
        <v>9122</v>
      </c>
      <c r="I21" s="45">
        <f>IF($D21="","",IF([3]設定!$H35="",INDEX([3]第４表!$F$77:$P$133,MATCH([3]設定!$D35,[3]第４表!$C$77:$C$133,0),5),[3]設定!$H35))</f>
        <v>60</v>
      </c>
      <c r="J21" s="38">
        <f>IF($D21="","",IF([3]設定!$H35="",INDEX([3]第４表!$F$77:$P$133,MATCH([3]設定!$D35,[3]第４表!$C$77:$C$133,0),6),[3]設定!$H35))</f>
        <v>307560</v>
      </c>
      <c r="K21" s="35">
        <f>IF($D21="","",IF([3]設定!$H35="",INDEX([3]第４表!$F$77:$P$133,MATCH([3]設定!$D35,[3]第４表!$C$77:$C$133,0),7),[3]設定!$H35))</f>
        <v>307496</v>
      </c>
      <c r="L21" s="44">
        <f>IF($D21="","",IF([3]設定!$H35="",INDEX([3]第４表!$F$77:$P$133,MATCH([3]設定!$D35,[3]第４表!$C$77:$C$133,0),8),[3]設定!$H35))</f>
        <v>64</v>
      </c>
      <c r="M21" s="34">
        <f>IF($D21="","",IF([3]設定!$H35="",INDEX([3]第４表!$F$77:$P$133,MATCH([3]設定!$D35,[3]第４表!$C$77:$C$133,0),9),[3]設定!$H35))</f>
        <v>246808</v>
      </c>
      <c r="N21" s="34">
        <f>IF($D21="","",IF([3]設定!$H35="",INDEX([3]第４表!$F$77:$P$133,MATCH([3]設定!$D35,[3]第４表!$C$77:$C$133,0),10),[3]設定!$H35))</f>
        <v>246751</v>
      </c>
      <c r="O21" s="45">
        <f>IF($D21="","",IF([3]設定!$H35="",INDEX([3]第４表!$F$77:$P$133,MATCH([3]設定!$D35,[3]第４表!$C$77:$C$133,0),11),[3]設定!$H35))</f>
        <v>57</v>
      </c>
    </row>
    <row r="22" spans="2:16" s="2" customFormat="1" ht="18" customHeight="1" x14ac:dyDescent="0.45">
      <c r="B22" s="41" t="str">
        <f>+[4]第５表!B22</f>
        <v>P</v>
      </c>
      <c r="C22" s="42"/>
      <c r="D22" s="43" t="str">
        <f>+[4]第５表!D22</f>
        <v>医療，福祉</v>
      </c>
      <c r="E22" s="53">
        <f>IF($D22="","",IF([3]設定!$H36="",INDEX([3]第４表!$F$77:$P$133,MATCH([3]設定!$D36,[3]第４表!$C$77:$C$133,0),1),[3]設定!$H36))</f>
        <v>232910</v>
      </c>
      <c r="F22" s="38">
        <f>IF($D22="","",IF([3]設定!$H36="",INDEX([3]第４表!$F$77:$P$133,MATCH([3]設定!$D36,[3]第４表!$C$77:$C$133,0),2),[3]設定!$H36))</f>
        <v>231165</v>
      </c>
      <c r="G22" s="35">
        <f>IF($D22="","",IF([3]設定!$H36="",INDEX([3]第４表!$F$77:$P$133,MATCH([3]設定!$D36,[3]第４表!$C$77:$C$133,0),3),[3]設定!$H36))</f>
        <v>219720</v>
      </c>
      <c r="H22" s="44">
        <f>IF($D22="","",IF([3]設定!$H36="",INDEX([3]第４表!$F$77:$P$133,MATCH([3]設定!$D36,[3]第４表!$C$77:$C$133,0),4),[3]設定!$H36))</f>
        <v>11445</v>
      </c>
      <c r="I22" s="45">
        <f>IF($D22="","",IF([3]設定!$H36="",INDEX([3]第４表!$F$77:$P$133,MATCH([3]設定!$D36,[3]第４表!$C$77:$C$133,0),5),[3]設定!$H36))</f>
        <v>1745</v>
      </c>
      <c r="J22" s="38">
        <f>IF($D22="","",IF([3]設定!$H36="",INDEX([3]第４表!$F$77:$P$133,MATCH([3]設定!$D36,[3]第４表!$C$77:$C$133,0),6),[3]設定!$H36))</f>
        <v>308510</v>
      </c>
      <c r="K22" s="35">
        <f>IF($D22="","",IF([3]設定!$H36="",INDEX([3]第４表!$F$77:$P$133,MATCH([3]設定!$D36,[3]第４表!$C$77:$C$133,0),7),[3]設定!$H36))</f>
        <v>307217</v>
      </c>
      <c r="L22" s="44">
        <f>IF($D22="","",IF([3]設定!$H36="",INDEX([3]第４表!$F$77:$P$133,MATCH([3]設定!$D36,[3]第４表!$C$77:$C$133,0),8),[3]設定!$H36))</f>
        <v>1293</v>
      </c>
      <c r="M22" s="34">
        <f>IF($D22="","",IF([3]設定!$H36="",INDEX([3]第４表!$F$77:$P$133,MATCH([3]設定!$D36,[3]第４表!$C$77:$C$133,0),9),[3]設定!$H36))</f>
        <v>208419</v>
      </c>
      <c r="N22" s="35">
        <f>IF($D22="","",IF([3]設定!$H36="",INDEX([3]第４表!$F$77:$P$133,MATCH([3]設定!$D36,[3]第４表!$C$77:$C$133,0),10),[3]設定!$H36))</f>
        <v>206528</v>
      </c>
      <c r="O22" s="45">
        <f>IF($D22="","",IF([3]設定!$H36="",INDEX([3]第４表!$F$77:$P$133,MATCH([3]設定!$D36,[3]第４表!$C$77:$C$133,0),11),[3]設定!$H36))</f>
        <v>1891</v>
      </c>
    </row>
    <row r="23" spans="2:16" s="2" customFormat="1" ht="18" customHeight="1" x14ac:dyDescent="0.45">
      <c r="B23" s="41" t="str">
        <f>+[4]第５表!B23</f>
        <v>Q</v>
      </c>
      <c r="C23" s="42"/>
      <c r="D23" s="43" t="str">
        <f>+[4]第５表!D23</f>
        <v>複合サービス事業</v>
      </c>
      <c r="E23" s="53">
        <f>IF($D23="","",IF([3]設定!$H37="",INDEX([3]第４表!$F$77:$P$133,MATCH([3]設定!$D37,[3]第４表!$C$77:$C$133,0),1),[3]設定!$H37))</f>
        <v>266467</v>
      </c>
      <c r="F23" s="38">
        <f>IF($D23="","",IF([3]設定!$H37="",INDEX([3]第４表!$F$77:$P$133,MATCH([3]設定!$D37,[3]第４表!$C$77:$C$133,0),2),[3]設定!$H37))</f>
        <v>247510</v>
      </c>
      <c r="G23" s="35">
        <f>IF($D23="","",IF([3]設定!$H37="",INDEX([3]第４表!$F$77:$P$133,MATCH([3]設定!$D37,[3]第４表!$C$77:$C$133,0),3),[3]設定!$H37))</f>
        <v>241328</v>
      </c>
      <c r="H23" s="44">
        <f>IF($D23="","",IF([3]設定!$H37="",INDEX([3]第４表!$F$77:$P$133,MATCH([3]設定!$D37,[3]第４表!$C$77:$C$133,0),4),[3]設定!$H37))</f>
        <v>6182</v>
      </c>
      <c r="I23" s="45">
        <f>IF($D23="","",IF([3]設定!$H37="",INDEX([3]第４表!$F$77:$P$133,MATCH([3]設定!$D37,[3]第４表!$C$77:$C$133,0),5),[3]設定!$H37))</f>
        <v>18957</v>
      </c>
      <c r="J23" s="38">
        <f>IF($D23="","",IF([3]設定!$H37="",INDEX([3]第４表!$F$77:$P$133,MATCH([3]設定!$D37,[3]第４表!$C$77:$C$133,0),6),[3]設定!$H37))</f>
        <v>307289</v>
      </c>
      <c r="K23" s="35">
        <f>IF($D23="","",IF([3]設定!$H37="",INDEX([3]第４表!$F$77:$P$133,MATCH([3]設定!$D37,[3]第４表!$C$77:$C$133,0),7),[3]設定!$H37))</f>
        <v>287687</v>
      </c>
      <c r="L23" s="44">
        <f>IF($D23="","",IF([3]設定!$H37="",INDEX([3]第４表!$F$77:$P$133,MATCH([3]設定!$D37,[3]第４表!$C$77:$C$133,0),8),[3]設定!$H37))</f>
        <v>19602</v>
      </c>
      <c r="M23" s="34">
        <f>IF($D23="","",IF([3]設定!$H37="",INDEX([3]第４表!$F$77:$P$133,MATCH([3]設定!$D37,[3]第４表!$C$77:$C$133,0),9),[3]設定!$H37))</f>
        <v>199937</v>
      </c>
      <c r="N23" s="35">
        <f>IF($D23="","",IF([3]設定!$H37="",INDEX([3]第４表!$F$77:$P$133,MATCH([3]設定!$D37,[3]第４表!$C$77:$C$133,0),10),[3]設定!$H37))</f>
        <v>182030</v>
      </c>
      <c r="O23" s="45">
        <f>IF($D23="","",IF([3]設定!$H37="",INDEX([3]第４表!$F$77:$P$133,MATCH([3]設定!$D37,[3]第４表!$C$77:$C$133,0),11),[3]設定!$H37))</f>
        <v>17907</v>
      </c>
    </row>
    <row r="24" spans="2:16" s="2" customFormat="1" ht="18" customHeight="1" x14ac:dyDescent="0.45">
      <c r="B24" s="41" t="str">
        <f>+[4]第５表!B24</f>
        <v>R</v>
      </c>
      <c r="C24" s="42"/>
      <c r="D24" s="54" t="str">
        <f>+[4]第５表!D24</f>
        <v>サービス業（他に分類されないもの）</v>
      </c>
      <c r="E24" s="53">
        <f>IF($D24="","",IF([3]設定!$H38="",INDEX([3]第４表!$F$77:$P$133,MATCH([3]設定!$D38,[3]第４表!$C$77:$C$133,0),1),[3]設定!$H38))</f>
        <v>180878</v>
      </c>
      <c r="F24" s="38">
        <f>IF($D24="","",IF([3]設定!$H38="",INDEX([3]第４表!$F$77:$P$133,MATCH([3]設定!$D38,[3]第４表!$C$77:$C$133,0),2),[3]設定!$H38))</f>
        <v>173223</v>
      </c>
      <c r="G24" s="35">
        <f>IF($D24="","",IF([3]設定!$H38="",INDEX([3]第４表!$F$77:$P$133,MATCH([3]設定!$D38,[3]第４表!$C$77:$C$133,0),3),[3]設定!$H38))</f>
        <v>162101</v>
      </c>
      <c r="H24" s="44">
        <f>IF($D24="","",IF([3]設定!$H38="",INDEX([3]第４表!$F$77:$P$133,MATCH([3]設定!$D38,[3]第４表!$C$77:$C$133,0),4),[3]設定!$H38))</f>
        <v>11122</v>
      </c>
      <c r="I24" s="45">
        <f>IF($D24="","",IF([3]設定!$H38="",INDEX([3]第４表!$F$77:$P$133,MATCH([3]設定!$D38,[3]第４表!$C$77:$C$133,0),5),[3]設定!$H38))</f>
        <v>7655</v>
      </c>
      <c r="J24" s="38">
        <f>IF($D24="","",IF([3]設定!$H38="",INDEX([3]第４表!$F$77:$P$133,MATCH([3]設定!$D38,[3]第４表!$C$77:$C$133,0),6),[3]設定!$H38))</f>
        <v>216928</v>
      </c>
      <c r="K24" s="35">
        <f>IF($D24="","",IF([3]設定!$H38="",INDEX([3]第４表!$F$77:$P$133,MATCH([3]設定!$D38,[3]第４表!$C$77:$C$133,0),7),[3]設定!$H38))</f>
        <v>207562</v>
      </c>
      <c r="L24" s="44">
        <f>IF($D24="","",IF([3]設定!$H38="",INDEX([3]第４表!$F$77:$P$133,MATCH([3]設定!$D38,[3]第４表!$C$77:$C$133,0),8),[3]設定!$H38))</f>
        <v>9366</v>
      </c>
      <c r="M24" s="34">
        <f>IF($D24="","",IF([3]設定!$H38="",INDEX([3]第４表!$F$77:$P$133,MATCH([3]設定!$D38,[3]第４表!$C$77:$C$133,0),9),[3]設定!$H38))</f>
        <v>146215</v>
      </c>
      <c r="N24" s="35">
        <f>IF($D24="","",IF([3]設定!$H38="",INDEX([3]第４表!$F$77:$P$133,MATCH([3]設定!$D38,[3]第４表!$C$77:$C$133,0),10),[3]設定!$H38))</f>
        <v>140206</v>
      </c>
      <c r="O24" s="45">
        <f>IF($D24="","",IF([3]設定!$H38="",INDEX([3]第４表!$F$77:$P$133,MATCH([3]設定!$D38,[3]第４表!$C$77:$C$133,0),11),[3]設定!$H38))</f>
        <v>6009</v>
      </c>
    </row>
    <row r="25" spans="2:16" s="2" customFormat="1" ht="18" customHeight="1" x14ac:dyDescent="0.45">
      <c r="B25" s="31" t="str">
        <f>+[4]第５表!B25</f>
        <v>E09,10</v>
      </c>
      <c r="C25" s="32"/>
      <c r="D25" s="55" t="str">
        <f>+[4]第５表!D25</f>
        <v>食料品・たばこ</v>
      </c>
      <c r="E25" s="56">
        <f>IF($D25="","",IF([3]設定!$H39="",INDEX([3]第４表!$F$77:$P$133,MATCH([3]設定!$D39,[3]第４表!$C$77:$C$133,0),1),[3]設定!$H39))</f>
        <v>186309</v>
      </c>
      <c r="F25" s="56">
        <f>IF($D25="","",IF([3]設定!$H39="",INDEX([3]第４表!$F$77:$P$133,MATCH([3]設定!$D39,[3]第４表!$C$77:$C$133,0),2),[3]設定!$H39))</f>
        <v>186309</v>
      </c>
      <c r="G25" s="56">
        <f>IF($D25="","",IF([3]設定!$H39="",INDEX([3]第４表!$F$77:$P$133,MATCH([3]設定!$D39,[3]第４表!$C$77:$C$133,0),3),[3]設定!$H39))</f>
        <v>173251</v>
      </c>
      <c r="H25" s="56">
        <f>IF($D25="","",IF([3]設定!$H39="",INDEX([3]第４表!$F$77:$P$133,MATCH([3]設定!$D39,[3]第４表!$C$77:$C$133,0),4),[3]設定!$H39))</f>
        <v>13058</v>
      </c>
      <c r="I25" s="56">
        <f>IF($D25="","",IF([3]設定!$H39="",INDEX([3]第４表!$F$77:$P$133,MATCH([3]設定!$D39,[3]第４表!$C$77:$C$133,0),5),[3]設定!$H39))</f>
        <v>0</v>
      </c>
      <c r="J25" s="56">
        <f>IF($D25="","",IF([3]設定!$H39="",INDEX([3]第４表!$F$77:$P$133,MATCH([3]設定!$D39,[3]第４表!$C$77:$C$133,0),6),[3]設定!$H39))</f>
        <v>242145</v>
      </c>
      <c r="K25" s="56">
        <f>IF($D25="","",IF([3]設定!$H39="",INDEX([3]第４表!$F$77:$P$133,MATCH([3]設定!$D39,[3]第４表!$C$77:$C$133,0),7),[3]設定!$H39))</f>
        <v>242145</v>
      </c>
      <c r="L25" s="56">
        <f>IF($D25="","",IF([3]設定!$H39="",INDEX([3]第４表!$F$77:$P$133,MATCH([3]設定!$D39,[3]第４表!$C$77:$C$133,0),8),[3]設定!$H39))</f>
        <v>0</v>
      </c>
      <c r="M25" s="56">
        <f>IF($D25="","",IF([3]設定!$H39="",INDEX([3]第４表!$F$77:$P$133,MATCH([3]設定!$D39,[3]第４表!$C$77:$C$133,0),9),[3]設定!$H39))</f>
        <v>145967</v>
      </c>
      <c r="N25" s="56">
        <f>IF($D25="","",IF([3]設定!$H39="",INDEX([3]第４表!$F$77:$P$133,MATCH([3]設定!$D39,[3]第４表!$C$77:$C$133,0),10),[3]設定!$H39))</f>
        <v>145967</v>
      </c>
      <c r="O25" s="56">
        <f>IF($D25="","",IF([3]設定!$H39="",INDEX([3]第４表!$F$77:$P$133,MATCH([3]設定!$D39,[3]第４表!$C$77:$C$133,0),11),[3]設定!$H39))</f>
        <v>0</v>
      </c>
    </row>
    <row r="26" spans="2:16" s="2" customFormat="1" ht="18" customHeight="1" x14ac:dyDescent="0.45">
      <c r="B26" s="41" t="str">
        <f>+[4]第５表!B26</f>
        <v>E11</v>
      </c>
      <c r="C26" s="42"/>
      <c r="D26" s="57" t="str">
        <f>+[4]第５表!D26</f>
        <v>繊維工業</v>
      </c>
      <c r="E26" s="53">
        <f>IF($D26="","",IF([3]設定!$H40="",INDEX([3]第４表!$F$77:$P$133,MATCH([3]設定!$D40,[3]第４表!$C$77:$C$133,0),1),[3]設定!$H40))</f>
        <v>223583</v>
      </c>
      <c r="F26" s="53">
        <f>IF($D26="","",IF([3]設定!$H40="",INDEX([3]第４表!$F$77:$P$133,MATCH([3]設定!$D40,[3]第４表!$C$77:$C$133,0),2),[3]設定!$H40))</f>
        <v>222842</v>
      </c>
      <c r="G26" s="53">
        <f>IF($D26="","",IF([3]設定!$H40="",INDEX([3]第４表!$F$77:$P$133,MATCH([3]設定!$D40,[3]第４表!$C$77:$C$133,0),3),[3]設定!$H40))</f>
        <v>193711</v>
      </c>
      <c r="H26" s="53">
        <f>IF($D26="","",IF([3]設定!$H40="",INDEX([3]第４表!$F$77:$P$133,MATCH([3]設定!$D40,[3]第４表!$C$77:$C$133,0),4),[3]設定!$H40))</f>
        <v>29131</v>
      </c>
      <c r="I26" s="53">
        <f>IF($D26="","",IF([3]設定!$H40="",INDEX([3]第４表!$F$77:$P$133,MATCH([3]設定!$D40,[3]第４表!$C$77:$C$133,0),5),[3]設定!$H40))</f>
        <v>741</v>
      </c>
      <c r="J26" s="53">
        <f>IF($D26="","",IF([3]設定!$H40="",INDEX([3]第４表!$F$77:$P$133,MATCH([3]設定!$D40,[3]第４表!$C$77:$C$133,0),6),[3]設定!$H40))</f>
        <v>309103</v>
      </c>
      <c r="K26" s="53">
        <f>IF($D26="","",IF([3]設定!$H40="",INDEX([3]第４表!$F$77:$P$133,MATCH([3]設定!$D40,[3]第４表!$C$77:$C$133,0),7),[3]設定!$H40))</f>
        <v>307093</v>
      </c>
      <c r="L26" s="53">
        <f>IF($D26="","",IF([3]設定!$H40="",INDEX([3]第４表!$F$77:$P$133,MATCH([3]設定!$D40,[3]第４表!$C$77:$C$133,0),8),[3]設定!$H40))</f>
        <v>2010</v>
      </c>
      <c r="M26" s="53">
        <f>IF($D26="","",IF([3]設定!$H40="",INDEX([3]第４表!$F$77:$P$133,MATCH([3]設定!$D40,[3]第４表!$C$77:$C$133,0),9),[3]設定!$H40))</f>
        <v>173652</v>
      </c>
      <c r="N26" s="53">
        <f>IF($D26="","",IF([3]設定!$H40="",INDEX([3]第４表!$F$77:$P$133,MATCH([3]設定!$D40,[3]第４表!$C$77:$C$133,0),10),[3]設定!$H40))</f>
        <v>173652</v>
      </c>
      <c r="O26" s="53">
        <f>IF($D26="","",IF([3]設定!$H40="",INDEX([3]第４表!$F$77:$P$133,MATCH([3]設定!$D40,[3]第４表!$C$77:$C$133,0),11),[3]設定!$H40))</f>
        <v>0</v>
      </c>
    </row>
    <row r="27" spans="2:16" s="2" customFormat="1" ht="18" customHeight="1" x14ac:dyDescent="0.45">
      <c r="B27" s="41" t="str">
        <f>+[4]第５表!B27</f>
        <v>E12</v>
      </c>
      <c r="C27" s="42"/>
      <c r="D27" s="57" t="str">
        <f>+[4]第５表!D27</f>
        <v>木材・木製品</v>
      </c>
      <c r="E27" s="53">
        <f>IF($D27="","",IF([3]設定!$H41="",INDEX([3]第４表!$F$77:$P$133,MATCH([3]設定!$D41,[3]第４表!$C$77:$C$133,0),1),[3]設定!$H41))</f>
        <v>238211</v>
      </c>
      <c r="F27" s="53">
        <f>IF($D27="","",IF([3]設定!$H41="",INDEX([3]第４表!$F$77:$P$133,MATCH([3]設定!$D41,[3]第４表!$C$77:$C$133,0),2),[3]設定!$H41))</f>
        <v>237790</v>
      </c>
      <c r="G27" s="53">
        <f>IF($D27="","",IF([3]設定!$H41="",INDEX([3]第４表!$F$77:$P$133,MATCH([3]設定!$D41,[3]第４表!$C$77:$C$133,0),3),[3]設定!$H41))</f>
        <v>225213</v>
      </c>
      <c r="H27" s="53">
        <f>IF($D27="","",IF([3]設定!$H41="",INDEX([3]第４表!$F$77:$P$133,MATCH([3]設定!$D41,[3]第４表!$C$77:$C$133,0),4),[3]設定!$H41))</f>
        <v>12577</v>
      </c>
      <c r="I27" s="53">
        <f>IF($D27="","",IF([3]設定!$H41="",INDEX([3]第４表!$F$77:$P$133,MATCH([3]設定!$D41,[3]第４表!$C$77:$C$133,0),5),[3]設定!$H41))</f>
        <v>421</v>
      </c>
      <c r="J27" s="53">
        <f>IF($D27="","",IF([3]設定!$H41="",INDEX([3]第４表!$F$77:$P$133,MATCH([3]設定!$D41,[3]第４表!$C$77:$C$133,0),6),[3]設定!$H41))</f>
        <v>259311</v>
      </c>
      <c r="K27" s="53">
        <f>IF($D27="","",IF([3]設定!$H41="",INDEX([3]第４表!$F$77:$P$133,MATCH([3]設定!$D41,[3]第４表!$C$77:$C$133,0),7),[3]設定!$H41))</f>
        <v>258804</v>
      </c>
      <c r="L27" s="53">
        <f>IF($D27="","",IF([3]設定!$H41="",INDEX([3]第４表!$F$77:$P$133,MATCH([3]設定!$D41,[3]第４表!$C$77:$C$133,0),8),[3]設定!$H41))</f>
        <v>507</v>
      </c>
      <c r="M27" s="53">
        <f>IF($D27="","",IF([3]設定!$H41="",INDEX([3]第４表!$F$77:$P$133,MATCH([3]設定!$D41,[3]第４表!$C$77:$C$133,0),9),[3]設定!$H41))</f>
        <v>192208</v>
      </c>
      <c r="N27" s="53">
        <f>IF($D27="","",IF([3]設定!$H41="",INDEX([3]第４表!$F$77:$P$133,MATCH([3]設定!$D41,[3]第４表!$C$77:$C$133,0),10),[3]設定!$H41))</f>
        <v>191975</v>
      </c>
      <c r="O27" s="53">
        <f>IF($D27="","",IF([3]設定!$H41="",INDEX([3]第４表!$F$77:$P$133,MATCH([3]設定!$D41,[3]第４表!$C$77:$C$133,0),11),[3]設定!$H41))</f>
        <v>233</v>
      </c>
    </row>
    <row r="28" spans="2:16" s="2" customFormat="1" ht="18" customHeight="1" x14ac:dyDescent="0.45">
      <c r="B28" s="41" t="str">
        <f>+[4]第５表!B28</f>
        <v>E13</v>
      </c>
      <c r="C28" s="42"/>
      <c r="D28" s="57" t="str">
        <f>+[4]第５表!D28</f>
        <v>家具・装備品</v>
      </c>
      <c r="E28" s="53" t="str">
        <f>IF($D28="","",IF([3]設定!$H42="",INDEX([3]第４表!$F$77:$P$133,MATCH([3]設定!$D42,[3]第４表!$C$77:$C$133,0),1),[3]設定!$H42))</f>
        <v>x</v>
      </c>
      <c r="F28" s="53" t="str">
        <f>IF($D28="","",IF([3]設定!$H42="",INDEX([3]第４表!$F$77:$P$133,MATCH([3]設定!$D42,[3]第４表!$C$77:$C$133,0),2),[3]設定!$H42))</f>
        <v>x</v>
      </c>
      <c r="G28" s="53" t="str">
        <f>IF($D28="","",IF([3]設定!$H42="",INDEX([3]第４表!$F$77:$P$133,MATCH([3]設定!$D42,[3]第４表!$C$77:$C$133,0),3),[3]設定!$H42))</f>
        <v>x</v>
      </c>
      <c r="H28" s="53" t="str">
        <f>IF($D28="","",IF([3]設定!$H42="",INDEX([3]第４表!$F$77:$P$133,MATCH([3]設定!$D42,[3]第４表!$C$77:$C$133,0),4),[3]設定!$H42))</f>
        <v>x</v>
      </c>
      <c r="I28" s="53" t="str">
        <f>IF($D28="","",IF([3]設定!$H42="",INDEX([3]第４表!$F$77:$P$133,MATCH([3]設定!$D42,[3]第４表!$C$77:$C$133,0),5),[3]設定!$H42))</f>
        <v>x</v>
      </c>
      <c r="J28" s="53" t="str">
        <f>IF($D28="","",IF([3]設定!$H42="",INDEX([3]第４表!$F$77:$P$133,MATCH([3]設定!$D42,[3]第４表!$C$77:$C$133,0),6),[3]設定!$H42))</f>
        <v>x</v>
      </c>
      <c r="K28" s="53" t="str">
        <f>IF($D28="","",IF([3]設定!$H42="",INDEX([3]第４表!$F$77:$P$133,MATCH([3]設定!$D42,[3]第４表!$C$77:$C$133,0),7),[3]設定!$H42))</f>
        <v>x</v>
      </c>
      <c r="L28" s="53" t="str">
        <f>IF($D28="","",IF([3]設定!$H42="",INDEX([3]第４表!$F$77:$P$133,MATCH([3]設定!$D42,[3]第４表!$C$77:$C$133,0),8),[3]設定!$H42))</f>
        <v>x</v>
      </c>
      <c r="M28" s="53" t="str">
        <f>IF($D28="","",IF([3]設定!$H42="",INDEX([3]第４表!$F$77:$P$133,MATCH([3]設定!$D42,[3]第４表!$C$77:$C$133,0),9),[3]設定!$H42))</f>
        <v>x</v>
      </c>
      <c r="N28" s="53" t="str">
        <f>IF($D28="","",IF([3]設定!$H42="",INDEX([3]第４表!$F$77:$P$133,MATCH([3]設定!$D42,[3]第４表!$C$77:$C$133,0),10),[3]設定!$H42))</f>
        <v>x</v>
      </c>
      <c r="O28" s="53" t="str">
        <f>IF($D28="","",IF([3]設定!$H42="",INDEX([3]第４表!$F$77:$P$133,MATCH([3]設定!$D42,[3]第４表!$C$77:$C$133,0),11),[3]設定!$H42))</f>
        <v>x</v>
      </c>
    </row>
    <row r="29" spans="2:16" s="2" customFormat="1" ht="18" customHeight="1" x14ac:dyDescent="0.45">
      <c r="B29" s="41" t="str">
        <f>+[4]第５表!B29</f>
        <v>E15</v>
      </c>
      <c r="C29" s="42"/>
      <c r="D29" s="57" t="str">
        <f>+[4]第５表!D29</f>
        <v>印刷・同関連業</v>
      </c>
      <c r="E29" s="53">
        <f>IF($D29="","",IF([3]設定!$H43="",INDEX([3]第４表!$F$77:$P$133,MATCH([3]設定!$D43,[3]第４表!$C$77:$C$133,0),1),[3]設定!$H43))</f>
        <v>242618</v>
      </c>
      <c r="F29" s="53">
        <f>IF($D29="","",IF([3]設定!$H43="",INDEX([3]第４表!$F$77:$P$133,MATCH([3]設定!$D43,[3]第４表!$C$77:$C$133,0),2),[3]設定!$H43))</f>
        <v>242618</v>
      </c>
      <c r="G29" s="53">
        <f>IF($D29="","",IF([3]設定!$H43="",INDEX([3]第４表!$F$77:$P$133,MATCH([3]設定!$D43,[3]第４表!$C$77:$C$133,0),3),[3]設定!$H43))</f>
        <v>221565</v>
      </c>
      <c r="H29" s="53">
        <f>IF($D29="","",IF([3]設定!$H43="",INDEX([3]第４表!$F$77:$P$133,MATCH([3]設定!$D43,[3]第４表!$C$77:$C$133,0),4),[3]設定!$H43))</f>
        <v>21053</v>
      </c>
      <c r="I29" s="53">
        <f>IF($D29="","",IF([3]設定!$H43="",INDEX([3]第４表!$F$77:$P$133,MATCH([3]設定!$D43,[3]第４表!$C$77:$C$133,0),5),[3]設定!$H43))</f>
        <v>0</v>
      </c>
      <c r="J29" s="53">
        <f>IF($D29="","",IF([3]設定!$H43="",INDEX([3]第４表!$F$77:$P$133,MATCH([3]設定!$D43,[3]第４表!$C$77:$C$133,0),6),[3]設定!$H43))</f>
        <v>283536</v>
      </c>
      <c r="K29" s="53">
        <f>IF($D29="","",IF([3]設定!$H43="",INDEX([3]第４表!$F$77:$P$133,MATCH([3]設定!$D43,[3]第４表!$C$77:$C$133,0),7),[3]設定!$H43))</f>
        <v>283536</v>
      </c>
      <c r="L29" s="53">
        <f>IF($D29="","",IF([3]設定!$H43="",INDEX([3]第４表!$F$77:$P$133,MATCH([3]設定!$D43,[3]第４表!$C$77:$C$133,0),8),[3]設定!$H43))</f>
        <v>0</v>
      </c>
      <c r="M29" s="53">
        <f>IF($D29="","",IF([3]設定!$H43="",INDEX([3]第４表!$F$77:$P$133,MATCH([3]設定!$D43,[3]第４表!$C$77:$C$133,0),9),[3]設定!$H43))</f>
        <v>154430</v>
      </c>
      <c r="N29" s="53">
        <f>IF($D29="","",IF([3]設定!$H43="",INDEX([3]第４表!$F$77:$P$133,MATCH([3]設定!$D43,[3]第４表!$C$77:$C$133,0),10),[3]設定!$H43))</f>
        <v>154430</v>
      </c>
      <c r="O29" s="53">
        <f>IF($D29="","",IF([3]設定!$H43="",INDEX([3]第４表!$F$77:$P$133,MATCH([3]設定!$D43,[3]第４表!$C$77:$C$133,0),11),[3]設定!$H43))</f>
        <v>0</v>
      </c>
    </row>
    <row r="30" spans="2:16" s="2" customFormat="1" ht="18" customHeight="1" x14ac:dyDescent="0.45">
      <c r="B30" s="41" t="str">
        <f>+[4]第５表!B30</f>
        <v>E16,17</v>
      </c>
      <c r="C30" s="42"/>
      <c r="D30" s="57" t="str">
        <f>+[4]第５表!D30</f>
        <v>化学、石油・石炭</v>
      </c>
      <c r="E30" s="53">
        <f>IF($D30="","",IF([3]設定!$H44="",INDEX([3]第４表!$F$77:$P$133,MATCH([3]設定!$D44,[3]第４表!$C$77:$C$133,0),1),[3]設定!$H44))</f>
        <v>383400</v>
      </c>
      <c r="F30" s="53">
        <f>IF($D30="","",IF([3]設定!$H44="",INDEX([3]第４表!$F$77:$P$133,MATCH([3]設定!$D44,[3]第４表!$C$77:$C$133,0),2),[3]設定!$H44))</f>
        <v>382513</v>
      </c>
      <c r="G30" s="53">
        <f>IF($D30="","",IF([3]設定!$H44="",INDEX([3]第４表!$F$77:$P$133,MATCH([3]設定!$D44,[3]第４表!$C$77:$C$133,0),3),[3]設定!$H44))</f>
        <v>335474</v>
      </c>
      <c r="H30" s="53">
        <f>IF($D30="","",IF([3]設定!$H44="",INDEX([3]第４表!$F$77:$P$133,MATCH([3]設定!$D44,[3]第４表!$C$77:$C$133,0),4),[3]設定!$H44))</f>
        <v>47039</v>
      </c>
      <c r="I30" s="53">
        <f>IF($D30="","",IF([3]設定!$H44="",INDEX([3]第４表!$F$77:$P$133,MATCH([3]設定!$D44,[3]第４表!$C$77:$C$133,0),5),[3]設定!$H44))</f>
        <v>887</v>
      </c>
      <c r="J30" s="53">
        <f>IF($D30="","",IF([3]設定!$H44="",INDEX([3]第４表!$F$77:$P$133,MATCH([3]設定!$D44,[3]第４表!$C$77:$C$133,0),6),[3]設定!$H44))</f>
        <v>395942</v>
      </c>
      <c r="K30" s="53">
        <f>IF($D30="","",IF([3]設定!$H44="",INDEX([3]第４表!$F$77:$P$133,MATCH([3]設定!$D44,[3]第４表!$C$77:$C$133,0),7),[3]設定!$H44))</f>
        <v>394984</v>
      </c>
      <c r="L30" s="53">
        <f>IF($D30="","",IF([3]設定!$H44="",INDEX([3]第４表!$F$77:$P$133,MATCH([3]設定!$D44,[3]第４表!$C$77:$C$133,0),8),[3]設定!$H44))</f>
        <v>958</v>
      </c>
      <c r="M30" s="53">
        <f>IF($D30="","",IF([3]設定!$H44="",INDEX([3]第４表!$F$77:$P$133,MATCH([3]設定!$D44,[3]第４表!$C$77:$C$133,0),9),[3]設定!$H44))</f>
        <v>226947</v>
      </c>
      <c r="N30" s="53">
        <f>IF($D30="","",IF([3]設定!$H44="",INDEX([3]第４表!$F$77:$P$133,MATCH([3]設定!$D44,[3]第４表!$C$77:$C$133,0),10),[3]設定!$H44))</f>
        <v>226947</v>
      </c>
      <c r="O30" s="53">
        <f>IF($D30="","",IF([3]設定!$H44="",INDEX([3]第４表!$F$77:$P$133,MATCH([3]設定!$D44,[3]第４表!$C$77:$C$133,0),11),[3]設定!$H44))</f>
        <v>0</v>
      </c>
    </row>
    <row r="31" spans="2:16" s="2" customFormat="1" ht="18" customHeight="1" x14ac:dyDescent="0.45">
      <c r="B31" s="41" t="str">
        <f>+[4]第５表!B31</f>
        <v>E18</v>
      </c>
      <c r="C31" s="42"/>
      <c r="D31" s="57" t="str">
        <f>+[4]第５表!D31</f>
        <v>プラスチック製品</v>
      </c>
      <c r="E31" s="53">
        <f>IF($D31="","",IF([3]設定!$H45="",INDEX([3]第４表!$F$77:$P$133,MATCH([3]設定!$D45,[3]第４表!$C$77:$C$133,0),1),[3]設定!$H45))</f>
        <v>234134</v>
      </c>
      <c r="F31" s="53">
        <f>IF($D31="","",IF([3]設定!$H45="",INDEX([3]第４表!$F$77:$P$133,MATCH([3]設定!$D45,[3]第４表!$C$77:$C$133,0),2),[3]設定!$H45))</f>
        <v>230384</v>
      </c>
      <c r="G31" s="53">
        <f>IF($D31="","",IF([3]設定!$H45="",INDEX([3]第４表!$F$77:$P$133,MATCH([3]設定!$D45,[3]第４表!$C$77:$C$133,0),3),[3]設定!$H45))</f>
        <v>209256</v>
      </c>
      <c r="H31" s="53">
        <f>IF($D31="","",IF([3]設定!$H45="",INDEX([3]第４表!$F$77:$P$133,MATCH([3]設定!$D45,[3]第４表!$C$77:$C$133,0),4),[3]設定!$H45))</f>
        <v>21128</v>
      </c>
      <c r="I31" s="53">
        <f>IF($D31="","",IF([3]設定!$H45="",INDEX([3]第４表!$F$77:$P$133,MATCH([3]設定!$D45,[3]第４表!$C$77:$C$133,0),5),[3]設定!$H45))</f>
        <v>3750</v>
      </c>
      <c r="J31" s="53">
        <f>IF($D31="","",IF([3]設定!$H45="",INDEX([3]第４表!$F$77:$P$133,MATCH([3]設定!$D45,[3]第４表!$C$77:$C$133,0),6),[3]設定!$H45))</f>
        <v>271422</v>
      </c>
      <c r="K31" s="53">
        <f>IF($D31="","",IF([3]設定!$H45="",INDEX([3]第４表!$F$77:$P$133,MATCH([3]設定!$D45,[3]第４表!$C$77:$C$133,0),7),[3]設定!$H45))</f>
        <v>268818</v>
      </c>
      <c r="L31" s="53">
        <f>IF($D31="","",IF([3]設定!$H45="",INDEX([3]第４表!$F$77:$P$133,MATCH([3]設定!$D45,[3]第４表!$C$77:$C$133,0),8),[3]設定!$H45))</f>
        <v>2604</v>
      </c>
      <c r="M31" s="53">
        <f>IF($D31="","",IF([3]設定!$H45="",INDEX([3]第４表!$F$77:$P$133,MATCH([3]設定!$D45,[3]第４表!$C$77:$C$133,0),9),[3]設定!$H45))</f>
        <v>135460</v>
      </c>
      <c r="N31" s="53">
        <f>IF($D31="","",IF([3]設定!$H45="",INDEX([3]第４表!$F$77:$P$133,MATCH([3]設定!$D45,[3]第４表!$C$77:$C$133,0),10),[3]設定!$H45))</f>
        <v>128679</v>
      </c>
      <c r="O31" s="53">
        <f>IF($D31="","",IF([3]設定!$H45="",INDEX([3]第４表!$F$77:$P$133,MATCH([3]設定!$D45,[3]第４表!$C$77:$C$133,0),11),[3]設定!$H45))</f>
        <v>6781</v>
      </c>
    </row>
    <row r="32" spans="2:16" s="2" customFormat="1" ht="18" customHeight="1" x14ac:dyDescent="0.45">
      <c r="B32" s="41" t="str">
        <f>+[4]第５表!B32</f>
        <v>E19</v>
      </c>
      <c r="C32" s="42"/>
      <c r="D32" s="57" t="str">
        <f>+[4]第５表!D32</f>
        <v>ゴム製品</v>
      </c>
      <c r="E32" s="53">
        <f>IF($D32="","",IF([3]設定!$H46="",INDEX([3]第４表!$F$77:$P$133,MATCH([3]設定!$D46,[3]第４表!$C$77:$C$133,0),1),[3]設定!$H46))</f>
        <v>323412</v>
      </c>
      <c r="F32" s="53">
        <f>IF($D32="","",IF([3]設定!$H46="",INDEX([3]第４表!$F$77:$P$133,MATCH([3]設定!$D46,[3]第４表!$C$77:$C$133,0),2),[3]設定!$H46))</f>
        <v>323412</v>
      </c>
      <c r="G32" s="53">
        <f>IF($D32="","",IF([3]設定!$H46="",INDEX([3]第４表!$F$77:$P$133,MATCH([3]設定!$D46,[3]第４表!$C$77:$C$133,0),3),[3]設定!$H46))</f>
        <v>258966</v>
      </c>
      <c r="H32" s="53">
        <f>IF($D32="","",IF([3]設定!$H46="",INDEX([3]第４表!$F$77:$P$133,MATCH([3]設定!$D46,[3]第４表!$C$77:$C$133,0),4),[3]設定!$H46))</f>
        <v>64446</v>
      </c>
      <c r="I32" s="53">
        <f>IF($D32="","",IF([3]設定!$H46="",INDEX([3]第４表!$F$77:$P$133,MATCH([3]設定!$D46,[3]第４表!$C$77:$C$133,0),5),[3]設定!$H46))</f>
        <v>0</v>
      </c>
      <c r="J32" s="53">
        <f>IF($D32="","",IF([3]設定!$H46="",INDEX([3]第４表!$F$77:$P$133,MATCH([3]設定!$D46,[3]第４表!$C$77:$C$133,0),6),[3]設定!$H46))</f>
        <v>342818</v>
      </c>
      <c r="K32" s="53">
        <f>IF($D32="","",IF([3]設定!$H46="",INDEX([3]第４表!$F$77:$P$133,MATCH([3]設定!$D46,[3]第４表!$C$77:$C$133,0),7),[3]設定!$H46))</f>
        <v>342818</v>
      </c>
      <c r="L32" s="53">
        <f>IF($D32="","",IF([3]設定!$H46="",INDEX([3]第４表!$F$77:$P$133,MATCH([3]設定!$D46,[3]第４表!$C$77:$C$133,0),8),[3]設定!$H46))</f>
        <v>0</v>
      </c>
      <c r="M32" s="53">
        <f>IF($D32="","",IF([3]設定!$H46="",INDEX([3]第４表!$F$77:$P$133,MATCH([3]設定!$D46,[3]第４表!$C$77:$C$133,0),9),[3]設定!$H46))</f>
        <v>194250</v>
      </c>
      <c r="N32" s="53">
        <f>IF($D32="","",IF([3]設定!$H46="",INDEX([3]第４表!$F$77:$P$133,MATCH([3]設定!$D46,[3]第４表!$C$77:$C$133,0),10),[3]設定!$H46))</f>
        <v>194250</v>
      </c>
      <c r="O32" s="53">
        <f>IF($D32="","",IF([3]設定!$H46="",INDEX([3]第４表!$F$77:$P$133,MATCH([3]設定!$D46,[3]第４表!$C$77:$C$133,0),11),[3]設定!$H46))</f>
        <v>0</v>
      </c>
    </row>
    <row r="33" spans="2:17" s="2" customFormat="1" ht="18" customHeight="1" x14ac:dyDescent="0.45">
      <c r="B33" s="41" t="str">
        <f>+[4]第５表!B33</f>
        <v>E21</v>
      </c>
      <c r="C33" s="42"/>
      <c r="D33" s="57" t="str">
        <f>+[4]第５表!D33</f>
        <v>窯業・土石製品</v>
      </c>
      <c r="E33" s="53">
        <f>IF($D33="","",IF([3]設定!$H47="",INDEX([3]第４表!$F$77:$P$133,MATCH([3]設定!$D47,[3]第４表!$C$77:$C$133,0),1),[3]設定!$H47))</f>
        <v>281517</v>
      </c>
      <c r="F33" s="53">
        <f>IF($D33="","",IF([3]設定!$H47="",INDEX([3]第４表!$F$77:$P$133,MATCH([3]設定!$D47,[3]第４表!$C$77:$C$133,0),2),[3]設定!$H47))</f>
        <v>281517</v>
      </c>
      <c r="G33" s="53">
        <f>IF($D33="","",IF([3]設定!$H47="",INDEX([3]第４表!$F$77:$P$133,MATCH([3]設定!$D47,[3]第４表!$C$77:$C$133,0),3),[3]設定!$H47))</f>
        <v>277692</v>
      </c>
      <c r="H33" s="53">
        <f>IF($D33="","",IF([3]設定!$H47="",INDEX([3]第４表!$F$77:$P$133,MATCH([3]設定!$D47,[3]第４表!$C$77:$C$133,0),4),[3]設定!$H47))</f>
        <v>3825</v>
      </c>
      <c r="I33" s="53">
        <f>IF($D33="","",IF([3]設定!$H47="",INDEX([3]第４表!$F$77:$P$133,MATCH([3]設定!$D47,[3]第４表!$C$77:$C$133,0),5),[3]設定!$H47))</f>
        <v>0</v>
      </c>
      <c r="J33" s="53">
        <f>IF($D33="","",IF([3]設定!$H47="",INDEX([3]第４表!$F$77:$P$133,MATCH([3]設定!$D47,[3]第４表!$C$77:$C$133,0),6),[3]設定!$H47))</f>
        <v>301074</v>
      </c>
      <c r="K33" s="53">
        <f>IF($D33="","",IF([3]設定!$H47="",INDEX([3]第４表!$F$77:$P$133,MATCH([3]設定!$D47,[3]第４表!$C$77:$C$133,0),7),[3]設定!$H47))</f>
        <v>301074</v>
      </c>
      <c r="L33" s="53">
        <f>IF($D33="","",IF([3]設定!$H47="",INDEX([3]第４表!$F$77:$P$133,MATCH([3]設定!$D47,[3]第４表!$C$77:$C$133,0),8),[3]設定!$H47))</f>
        <v>0</v>
      </c>
      <c r="M33" s="53">
        <f>IF($D33="","",IF([3]設定!$H47="",INDEX([3]第４表!$F$77:$P$133,MATCH([3]設定!$D47,[3]第４表!$C$77:$C$133,0),9),[3]設定!$H47))</f>
        <v>221633</v>
      </c>
      <c r="N33" s="53">
        <f>IF($D33="","",IF([3]設定!$H47="",INDEX([3]第４表!$F$77:$P$133,MATCH([3]設定!$D47,[3]第４表!$C$77:$C$133,0),10),[3]設定!$H47))</f>
        <v>221633</v>
      </c>
      <c r="O33" s="53">
        <f>IF($D33="","",IF([3]設定!$H47="",INDEX([3]第４表!$F$77:$P$133,MATCH([3]設定!$D47,[3]第４表!$C$77:$C$133,0),11),[3]設定!$H47))</f>
        <v>0</v>
      </c>
    </row>
    <row r="34" spans="2:17" s="2" customFormat="1" ht="18" customHeight="1" x14ac:dyDescent="0.45">
      <c r="B34" s="41" t="str">
        <f>+[4]第５表!B34</f>
        <v>E24</v>
      </c>
      <c r="C34" s="42"/>
      <c r="D34" s="57" t="str">
        <f>+[4]第５表!D34</f>
        <v>金属製品製造業</v>
      </c>
      <c r="E34" s="58">
        <f>IF($D34="","",IF([3]設定!$H48="",INDEX([3]第４表!$F$77:$P$133,MATCH([3]設定!$D48,[3]第４表!$C$77:$C$133,0),1),[3]設定!$H48))</f>
        <v>233439</v>
      </c>
      <c r="F34" s="58">
        <f>IF($D34="","",IF([3]設定!$H48="",INDEX([3]第４表!$F$77:$P$133,MATCH([3]設定!$D48,[3]第４表!$C$77:$C$133,0),2),[3]設定!$H48))</f>
        <v>232313</v>
      </c>
      <c r="G34" s="58">
        <f>IF($D34="","",IF([3]設定!$H48="",INDEX([3]第４表!$F$77:$P$133,MATCH([3]設定!$D48,[3]第４表!$C$77:$C$133,0),3),[3]設定!$H48))</f>
        <v>221808</v>
      </c>
      <c r="H34" s="53">
        <f>IF($D34="","",IF([3]設定!$H48="",INDEX([3]第４表!$F$77:$P$133,MATCH([3]設定!$D48,[3]第４表!$C$77:$C$133,0),4),[3]設定!$H48))</f>
        <v>10505</v>
      </c>
      <c r="I34" s="53">
        <f>IF($D34="","",IF([3]設定!$H48="",INDEX([3]第４表!$F$77:$P$133,MATCH([3]設定!$D48,[3]第４表!$C$77:$C$133,0),5),[3]設定!$H48))</f>
        <v>1126</v>
      </c>
      <c r="J34" s="53">
        <f>IF($D34="","",IF([3]設定!$H48="",INDEX([3]第４表!$F$77:$P$133,MATCH([3]設定!$D48,[3]第４表!$C$77:$C$133,0),6),[3]設定!$H48))</f>
        <v>274832</v>
      </c>
      <c r="K34" s="53">
        <f>IF($D34="","",IF([3]設定!$H48="",INDEX([3]第４表!$F$77:$P$133,MATCH([3]設定!$D48,[3]第４表!$C$77:$C$133,0),7),[3]設定!$H48))</f>
        <v>273738</v>
      </c>
      <c r="L34" s="53">
        <f>IF($D34="","",IF([3]設定!$H48="",INDEX([3]第４表!$F$77:$P$133,MATCH([3]設定!$D48,[3]第４表!$C$77:$C$133,0),8),[3]設定!$H48))</f>
        <v>1094</v>
      </c>
      <c r="M34" s="53">
        <f>IF($D34="","",IF([3]設定!$H48="",INDEX([3]第４表!$F$77:$P$133,MATCH([3]設定!$D48,[3]第４表!$C$77:$C$133,0),9),[3]設定!$H48))</f>
        <v>167434</v>
      </c>
      <c r="N34" s="53">
        <f>IF($D34="","",IF([3]設定!$H48="",INDEX([3]第４表!$F$77:$P$133,MATCH([3]設定!$D48,[3]第４表!$C$77:$C$133,0),10),[3]設定!$H48))</f>
        <v>166258</v>
      </c>
      <c r="O34" s="53">
        <f>IF($D34="","",IF([3]設定!$H48="",INDEX([3]第４表!$F$77:$P$133,MATCH([3]設定!$D48,[3]第４表!$C$77:$C$133,0),11),[3]設定!$H48))</f>
        <v>1176</v>
      </c>
    </row>
    <row r="35" spans="2:17" s="2" customFormat="1" ht="18" customHeight="1" x14ac:dyDescent="0.45">
      <c r="B35" s="41" t="str">
        <f>+[4]第５表!B35</f>
        <v>E27</v>
      </c>
      <c r="C35" s="42"/>
      <c r="D35" s="57" t="str">
        <f>+[4]第５表!D35</f>
        <v>業務用機械器具</v>
      </c>
      <c r="E35" s="58">
        <f>IF($D35="","",IF([3]設定!$H49="",INDEX([3]第４表!$F$77:$P$133,MATCH([3]設定!$D49,[3]第４表!$C$77:$C$133,0),1),[3]設定!$H49))</f>
        <v>240135</v>
      </c>
      <c r="F35" s="58">
        <f>IF($D35="","",IF([3]設定!$H49="",INDEX([3]第４表!$F$77:$P$133,MATCH([3]設定!$D49,[3]第４表!$C$77:$C$133,0),2),[3]設定!$H49))</f>
        <v>240135</v>
      </c>
      <c r="G35" s="58">
        <f>IF($D35="","",IF([3]設定!$H49="",INDEX([3]第４表!$F$77:$P$133,MATCH([3]設定!$D49,[3]第４表!$C$77:$C$133,0),3),[3]設定!$H49))</f>
        <v>221431</v>
      </c>
      <c r="H35" s="53">
        <f>IF($D35="","",IF([3]設定!$H49="",INDEX([3]第４表!$F$77:$P$133,MATCH([3]設定!$D49,[3]第４表!$C$77:$C$133,0),4),[3]設定!$H49))</f>
        <v>18704</v>
      </c>
      <c r="I35" s="53">
        <f>IF($D35="","",IF([3]設定!$H49="",INDEX([3]第４表!$F$77:$P$133,MATCH([3]設定!$D49,[3]第４表!$C$77:$C$133,0),5),[3]設定!$H49))</f>
        <v>0</v>
      </c>
      <c r="J35" s="53">
        <f>IF($D35="","",IF([3]設定!$H49="",INDEX([3]第４表!$F$77:$P$133,MATCH([3]設定!$D49,[3]第４表!$C$77:$C$133,0),6),[3]設定!$H49))</f>
        <v>309795</v>
      </c>
      <c r="K35" s="53">
        <f>IF($D35="","",IF([3]設定!$H49="",INDEX([3]第４表!$F$77:$P$133,MATCH([3]設定!$D49,[3]第４表!$C$77:$C$133,0),7),[3]設定!$H49))</f>
        <v>309795</v>
      </c>
      <c r="L35" s="53">
        <f>IF($D35="","",IF([3]設定!$H49="",INDEX([3]第４表!$F$77:$P$133,MATCH([3]設定!$D49,[3]第４表!$C$77:$C$133,0),8),[3]設定!$H49))</f>
        <v>0</v>
      </c>
      <c r="M35" s="53">
        <f>IF($D35="","",IF([3]設定!$H49="",INDEX([3]第４表!$F$77:$P$133,MATCH([3]設定!$D49,[3]第４表!$C$77:$C$133,0),9),[3]設定!$H49))</f>
        <v>175894</v>
      </c>
      <c r="N35" s="53">
        <f>IF($D35="","",IF([3]設定!$H49="",INDEX([3]第４表!$F$77:$P$133,MATCH([3]設定!$D49,[3]第４表!$C$77:$C$133,0),10),[3]設定!$H49))</f>
        <v>175894</v>
      </c>
      <c r="O35" s="53">
        <f>IF($D35="","",IF([3]設定!$H49="",INDEX([3]第４表!$F$77:$P$133,MATCH([3]設定!$D49,[3]第４表!$C$77:$C$133,0),11),[3]設定!$H49))</f>
        <v>0</v>
      </c>
    </row>
    <row r="36" spans="2:17" s="2" customFormat="1" ht="18" customHeight="1" x14ac:dyDescent="0.45">
      <c r="B36" s="41" t="str">
        <f>+[4]第５表!B36</f>
        <v>E28</v>
      </c>
      <c r="C36" s="42"/>
      <c r="D36" s="57" t="str">
        <f>+[4]第５表!D36</f>
        <v>電子・デバイス</v>
      </c>
      <c r="E36" s="58">
        <f>IF($D36="","",IF([3]設定!$H50="",INDEX([3]第４表!$F$77:$P$133,MATCH([3]設定!$D50,[3]第４表!$C$77:$C$133,0),1),[3]設定!$H50))</f>
        <v>226079</v>
      </c>
      <c r="F36" s="58">
        <f>IF($D36="","",IF([3]設定!$H50="",INDEX([3]第４表!$F$77:$P$133,MATCH([3]設定!$D50,[3]第４表!$C$77:$C$133,0),2),[3]設定!$H50))</f>
        <v>225509</v>
      </c>
      <c r="G36" s="58">
        <f>IF($D36="","",IF([3]設定!$H50="",INDEX([3]第４表!$F$77:$P$133,MATCH([3]設定!$D50,[3]第４表!$C$77:$C$133,0),3),[3]設定!$H50))</f>
        <v>199126</v>
      </c>
      <c r="H36" s="53">
        <f>IF($D36="","",IF([3]設定!$H50="",INDEX([3]第４表!$F$77:$P$133,MATCH([3]設定!$D50,[3]第４表!$C$77:$C$133,0),4),[3]設定!$H50))</f>
        <v>26383</v>
      </c>
      <c r="I36" s="53">
        <f>IF($D36="","",IF([3]設定!$H50="",INDEX([3]第４表!$F$77:$P$133,MATCH([3]設定!$D50,[3]第４表!$C$77:$C$133,0),5),[3]設定!$H50))</f>
        <v>570</v>
      </c>
      <c r="J36" s="53">
        <f>IF($D36="","",IF([3]設定!$H50="",INDEX([3]第４表!$F$77:$P$133,MATCH([3]設定!$D50,[3]第４表!$C$77:$C$133,0),6),[3]設定!$H50))</f>
        <v>253822</v>
      </c>
      <c r="K36" s="53">
        <f>IF($D36="","",IF([3]設定!$H50="",INDEX([3]第４表!$F$77:$P$133,MATCH([3]設定!$D50,[3]第４表!$C$77:$C$133,0),7),[3]設定!$H50))</f>
        <v>253387</v>
      </c>
      <c r="L36" s="53">
        <f>IF($D36="","",IF([3]設定!$H50="",INDEX([3]第４表!$F$77:$P$133,MATCH([3]設定!$D50,[3]第４表!$C$77:$C$133,0),8),[3]設定!$H50))</f>
        <v>435</v>
      </c>
      <c r="M36" s="53">
        <f>IF($D36="","",IF([3]設定!$H50="",INDEX([3]第４表!$F$77:$P$133,MATCH([3]設定!$D50,[3]第４表!$C$77:$C$133,0),9),[3]設定!$H50))</f>
        <v>173409</v>
      </c>
      <c r="N36" s="53">
        <f>IF($D36="","",IF([3]設定!$H50="",INDEX([3]第４表!$F$77:$P$133,MATCH([3]設定!$D50,[3]第４表!$C$77:$C$133,0),10),[3]設定!$H50))</f>
        <v>172583</v>
      </c>
      <c r="O36" s="53">
        <f>IF($D36="","",IF([3]設定!$H50="",INDEX([3]第４表!$F$77:$P$133,MATCH([3]設定!$D50,[3]第４表!$C$77:$C$133,0),11),[3]設定!$H50))</f>
        <v>826</v>
      </c>
    </row>
    <row r="37" spans="2:17" s="2" customFormat="1" ht="18" customHeight="1" x14ac:dyDescent="0.45">
      <c r="B37" s="41" t="str">
        <f>+[4]第５表!B37</f>
        <v>E29</v>
      </c>
      <c r="C37" s="42"/>
      <c r="D37" s="57" t="str">
        <f>+[4]第５表!D37</f>
        <v>電気機械器具</v>
      </c>
      <c r="E37" s="58">
        <f>IF($D37="","",IF([3]設定!$H51="",INDEX([3]第４表!$F$77:$P$133,MATCH([3]設定!$D51,[3]第４表!$C$77:$C$133,0),1),[3]設定!$H51))</f>
        <v>326187</v>
      </c>
      <c r="F37" s="58">
        <f>IF($D37="","",IF([3]設定!$H51="",INDEX([3]第４表!$F$77:$P$133,MATCH([3]設定!$D51,[3]第４表!$C$77:$C$133,0),2),[3]設定!$H51))</f>
        <v>253607</v>
      </c>
      <c r="G37" s="58">
        <f>IF($D37="","",IF([3]設定!$H51="",INDEX([3]第４表!$F$77:$P$133,MATCH([3]設定!$D51,[3]第４表!$C$77:$C$133,0),3),[3]設定!$H51))</f>
        <v>237673</v>
      </c>
      <c r="H37" s="53">
        <f>IF($D37="","",IF([3]設定!$H51="",INDEX([3]第４表!$F$77:$P$133,MATCH([3]設定!$D51,[3]第４表!$C$77:$C$133,0),4),[3]設定!$H51))</f>
        <v>15934</v>
      </c>
      <c r="I37" s="53">
        <f>IF($D37="","",IF([3]設定!$H51="",INDEX([3]第４表!$F$77:$P$133,MATCH([3]設定!$D51,[3]第４表!$C$77:$C$133,0),5),[3]設定!$H51))</f>
        <v>72580</v>
      </c>
      <c r="J37" s="53">
        <f>IF($D37="","",IF([3]設定!$H51="",INDEX([3]第４表!$F$77:$P$133,MATCH([3]設定!$D51,[3]第４表!$C$77:$C$133,0),6),[3]設定!$H51))</f>
        <v>398062</v>
      </c>
      <c r="K37" s="53">
        <f>IF($D37="","",IF([3]設定!$H51="",INDEX([3]第４表!$F$77:$P$133,MATCH([3]設定!$D51,[3]第４表!$C$77:$C$133,0),7),[3]設定!$H51))</f>
        <v>295580</v>
      </c>
      <c r="L37" s="53">
        <f>IF($D37="","",IF([3]設定!$H51="",INDEX([3]第４表!$F$77:$P$133,MATCH([3]設定!$D51,[3]第４表!$C$77:$C$133,0),8),[3]設定!$H51))</f>
        <v>102482</v>
      </c>
      <c r="M37" s="53">
        <f>IF($D37="","",IF([3]設定!$H51="",INDEX([3]第４表!$F$77:$P$133,MATCH([3]設定!$D51,[3]第４表!$C$77:$C$133,0),9),[3]設定!$H51))</f>
        <v>176765</v>
      </c>
      <c r="N37" s="53">
        <f>IF($D37="","",IF([3]設定!$H51="",INDEX([3]第４表!$F$77:$P$133,MATCH([3]設定!$D51,[3]第４表!$C$77:$C$133,0),10),[3]設定!$H51))</f>
        <v>166349</v>
      </c>
      <c r="O37" s="53">
        <f>IF($D37="","",IF([3]設定!$H51="",INDEX([3]第４表!$F$77:$P$133,MATCH([3]設定!$D51,[3]第４表!$C$77:$C$133,0),11),[3]設定!$H51))</f>
        <v>10416</v>
      </c>
    </row>
    <row r="38" spans="2:17" s="2" customFormat="1" ht="18" customHeight="1" x14ac:dyDescent="0.45">
      <c r="B38" s="41" t="str">
        <f>+[4]第５表!B38</f>
        <v>E31</v>
      </c>
      <c r="C38" s="42"/>
      <c r="D38" s="57" t="str">
        <f>+[4]第５表!D38</f>
        <v>輸送用機械器具</v>
      </c>
      <c r="E38" s="58">
        <f>IF($D38="","",IF([3]設定!$H52="",INDEX([3]第４表!$F$77:$P$133,MATCH([3]設定!$D52,[3]第４表!$C$77:$C$133,0),1),[3]設定!$H52))</f>
        <v>304315</v>
      </c>
      <c r="F38" s="58">
        <f>IF($D38="","",IF([3]設定!$H52="",INDEX([3]第４表!$F$77:$P$133,MATCH([3]設定!$D52,[3]第４表!$C$77:$C$133,0),2),[3]設定!$H52))</f>
        <v>303888</v>
      </c>
      <c r="G38" s="58">
        <f>IF($D38="","",IF([3]設定!$H52="",INDEX([3]第４表!$F$77:$P$133,MATCH([3]設定!$D52,[3]第４表!$C$77:$C$133,0),3),[3]設定!$H52))</f>
        <v>268931</v>
      </c>
      <c r="H38" s="53">
        <f>IF($D38="","",IF([3]設定!$H52="",INDEX([3]第４表!$F$77:$P$133,MATCH([3]設定!$D52,[3]第４表!$C$77:$C$133,0),4),[3]設定!$H52))</f>
        <v>34957</v>
      </c>
      <c r="I38" s="53">
        <f>IF($D38="","",IF([3]設定!$H52="",INDEX([3]第４表!$F$77:$P$133,MATCH([3]設定!$D52,[3]第４表!$C$77:$C$133,0),5),[3]設定!$H52))</f>
        <v>427</v>
      </c>
      <c r="J38" s="53">
        <f>IF($D38="","",IF([3]設定!$H52="",INDEX([3]第４表!$F$77:$P$133,MATCH([3]設定!$D52,[3]第４表!$C$77:$C$133,0),6),[3]設定!$H52))</f>
        <v>318040</v>
      </c>
      <c r="K38" s="53">
        <f>IF($D38="","",IF([3]設定!$H52="",INDEX([3]第４表!$F$77:$P$133,MATCH([3]設定!$D52,[3]第４表!$C$77:$C$133,0),7),[3]設定!$H52))</f>
        <v>317515</v>
      </c>
      <c r="L38" s="53">
        <f>IF($D38="","",IF([3]設定!$H52="",INDEX([3]第４表!$F$77:$P$133,MATCH([3]設定!$D52,[3]第４表!$C$77:$C$133,0),8),[3]設定!$H52))</f>
        <v>525</v>
      </c>
      <c r="M38" s="53">
        <f>IF($D38="","",IF([3]設定!$H52="",INDEX([3]第４表!$F$77:$P$133,MATCH([3]設定!$D52,[3]第４表!$C$77:$C$133,0),9),[3]設定!$H52))</f>
        <v>244935</v>
      </c>
      <c r="N38" s="53">
        <f>IF($D38="","",IF([3]設定!$H52="",INDEX([3]第４表!$F$77:$P$133,MATCH([3]設定!$D52,[3]第４表!$C$77:$C$133,0),10),[3]設定!$H52))</f>
        <v>244935</v>
      </c>
      <c r="O38" s="53">
        <f>IF($D38="","",IF([3]設定!$H52="",INDEX([3]第４表!$F$77:$P$133,MATCH([3]設定!$D52,[3]第４表!$C$77:$C$133,0),11),[3]設定!$H52))</f>
        <v>0</v>
      </c>
    </row>
    <row r="39" spans="2:17" s="2" customFormat="1" ht="18" customHeight="1" x14ac:dyDescent="0.45">
      <c r="B39" s="59" t="str">
        <f>+[4]第５表!B39</f>
        <v>ES</v>
      </c>
      <c r="C39" s="60"/>
      <c r="D39" s="61" t="str">
        <f>+[4]第５表!D39</f>
        <v>はん用・生産用機械器具</v>
      </c>
      <c r="E39" s="62">
        <f>IF($D39="","",IF([3]設定!$H53="",INDEX([3]第４表!$F$77:$P$133,MATCH([3]設定!$D53,[3]第４表!$C$77:$C$133,0),1),[3]設定!$H53))</f>
        <v>255397</v>
      </c>
      <c r="F39" s="62">
        <f>IF($D39="","",IF([3]設定!$H53="",INDEX([3]第４表!$F$77:$P$133,MATCH([3]設定!$D53,[3]第４表!$C$77:$C$133,0),2),[3]設定!$H53))</f>
        <v>255397</v>
      </c>
      <c r="G39" s="62">
        <f>IF($D39="","",IF([3]設定!$H53="",INDEX([3]第４表!$F$77:$P$133,MATCH([3]設定!$D53,[3]第４表!$C$77:$C$133,0),3),[3]設定!$H53))</f>
        <v>216541</v>
      </c>
      <c r="H39" s="63">
        <f>IF($D39="","",IF([3]設定!$H53="",INDEX([3]第４表!$F$77:$P$133,MATCH([3]設定!$D53,[3]第４表!$C$77:$C$133,0),4),[3]設定!$H53))</f>
        <v>38856</v>
      </c>
      <c r="I39" s="63">
        <f>IF($D39="","",IF([3]設定!$H53="",INDEX([3]第４表!$F$77:$P$133,MATCH([3]設定!$D53,[3]第４表!$C$77:$C$133,0),5),[3]設定!$H53))</f>
        <v>0</v>
      </c>
      <c r="J39" s="63">
        <f>IF($D39="","",IF([3]設定!$H53="",INDEX([3]第４表!$F$77:$P$133,MATCH([3]設定!$D53,[3]第４表!$C$77:$C$133,0),6),[3]設定!$H53))</f>
        <v>295048</v>
      </c>
      <c r="K39" s="63">
        <f>IF($D39="","",IF([3]設定!$H53="",INDEX([3]第４表!$F$77:$P$133,MATCH([3]設定!$D53,[3]第４表!$C$77:$C$133,0),7),[3]設定!$H53))</f>
        <v>295048</v>
      </c>
      <c r="L39" s="63">
        <f>IF($D39="","",IF([3]設定!$H53="",INDEX([3]第４表!$F$77:$P$133,MATCH([3]設定!$D53,[3]第４表!$C$77:$C$133,0),8),[3]設定!$H53))</f>
        <v>0</v>
      </c>
      <c r="M39" s="63">
        <f>IF($D39="","",IF([3]設定!$H53="",INDEX([3]第４表!$F$77:$P$133,MATCH([3]設定!$D53,[3]第４表!$C$77:$C$133,0),9),[3]設定!$H53))</f>
        <v>177157</v>
      </c>
      <c r="N39" s="63">
        <f>IF($D39="","",IF([3]設定!$H53="",INDEX([3]第４表!$F$77:$P$133,MATCH([3]設定!$D53,[3]第４表!$C$77:$C$133,0),10),[3]設定!$H53))</f>
        <v>177157</v>
      </c>
      <c r="O39" s="63">
        <f>IF($D39="","",IF([3]設定!$H53="",INDEX([3]第４表!$F$77:$P$133,MATCH([3]設定!$D53,[3]第４表!$C$77:$C$133,0),11),[3]設定!$H53))</f>
        <v>0</v>
      </c>
    </row>
    <row r="40" spans="2:17" s="2" customFormat="1" ht="18" customHeight="1" x14ac:dyDescent="0.45">
      <c r="B40" s="64" t="str">
        <f>+[4]第５表!B40</f>
        <v>R91</v>
      </c>
      <c r="C40" s="65"/>
      <c r="D40" s="66" t="str">
        <f>+[4]第５表!D40</f>
        <v>職業紹介・労働者派遣業</v>
      </c>
      <c r="E40" s="67">
        <f>IF($D40="","",IF([3]設定!$H54="",INDEX([3]第４表!$F$77:$P$133,MATCH([3]設定!$D54,[3]第４表!$C$77:$C$133,0),1),[3]設定!$H54))</f>
        <v>171994</v>
      </c>
      <c r="F40" s="67">
        <f>IF($D40="","",IF([3]設定!$H54="",INDEX([3]第４表!$F$77:$P$133,MATCH([3]設定!$D54,[3]第４表!$C$77:$C$133,0),2),[3]設定!$H54))</f>
        <v>171686</v>
      </c>
      <c r="G40" s="67">
        <f>IF($D40="","",IF([3]設定!$H54="",INDEX([3]第４表!$F$77:$P$133,MATCH([3]設定!$D54,[3]第４表!$C$77:$C$133,0),3),[3]設定!$H54))</f>
        <v>158506</v>
      </c>
      <c r="H40" s="68">
        <f>IF($D40="","",IF([3]設定!$H54="",INDEX([3]第４表!$F$77:$P$133,MATCH([3]設定!$D54,[3]第４表!$C$77:$C$133,0),4),[3]設定!$H54))</f>
        <v>13180</v>
      </c>
      <c r="I40" s="68">
        <f>IF($D40="","",IF([3]設定!$H54="",INDEX([3]第４表!$F$77:$P$133,MATCH([3]設定!$D54,[3]第４表!$C$77:$C$133,0),5),[3]設定!$H54))</f>
        <v>308</v>
      </c>
      <c r="J40" s="68">
        <f>IF($D40="","",IF([3]設定!$H54="",INDEX([3]第４表!$F$77:$P$133,MATCH([3]設定!$D54,[3]第４表!$C$77:$C$133,0),6),[3]設定!$H54))</f>
        <v>190537</v>
      </c>
      <c r="K40" s="68">
        <f>IF($D40="","",IF([3]設定!$H54="",INDEX([3]第４表!$F$77:$P$133,MATCH([3]設定!$D54,[3]第４表!$C$77:$C$133,0),7),[3]設定!$H54))</f>
        <v>190267</v>
      </c>
      <c r="L40" s="68">
        <f>IF($D40="","",IF([3]設定!$H54="",INDEX([3]第４表!$F$77:$P$133,MATCH([3]設定!$D54,[3]第４表!$C$77:$C$133,0),8),[3]設定!$H54))</f>
        <v>270</v>
      </c>
      <c r="M40" s="68">
        <f>IF($D40="","",IF([3]設定!$H54="",INDEX([3]第４表!$F$77:$P$133,MATCH([3]設定!$D54,[3]第４表!$C$77:$C$133,0),9),[3]設定!$H54))</f>
        <v>156891</v>
      </c>
      <c r="N40" s="68">
        <f>IF($D40="","",IF([3]設定!$H54="",INDEX([3]第４表!$F$77:$P$133,MATCH([3]設定!$D54,[3]第４表!$C$77:$C$133,0),10),[3]設定!$H54))</f>
        <v>156553</v>
      </c>
      <c r="O40" s="68">
        <f>IF($D40="","",IF([3]設定!$H54="",INDEX([3]第４表!$F$77:$P$133,MATCH([3]設定!$D54,[3]第４表!$C$77:$C$133,0),11),[3]設定!$H54))</f>
        <v>338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IF($D48="","",IF([3]設定!$I23="",INDEX([3]第４表!$F$9:$P$65,MATCH([3]設定!$D23,[3]第４表!$C$9:$C$65,0),1),[3]設定!$I23))</f>
        <v>243749</v>
      </c>
      <c r="F48" s="34">
        <f>IF($D48="","",IF([3]設定!$I23="",INDEX([3]第４表!$F$9:$P$65,MATCH([3]設定!$D23,[3]第４表!$C$9:$C$65,0),2),[3]設定!$I23))</f>
        <v>240845</v>
      </c>
      <c r="G48" s="35">
        <f>IF($D48="","",IF([3]設定!$I23="",INDEX([3]第４表!$F$9:$P$65,MATCH([3]設定!$D23,[3]第４表!$C$9:$C$65,0),3),[3]設定!$I23))</f>
        <v>224479</v>
      </c>
      <c r="H48" s="36">
        <f>IF($D48="","",IF([3]設定!$I23="",INDEX([3]第４表!$F$9:$P$65,MATCH([3]設定!$D23,[3]第４表!$C$9:$C$65,0),4),[3]設定!$I23))</f>
        <v>16366</v>
      </c>
      <c r="I48" s="37">
        <f>IF($D48="","",IF([3]設定!$I23="",INDEX([3]第４表!$F$9:$P$65,MATCH([3]設定!$D23,[3]第４表!$C$9:$C$65,0),5),[3]設定!$I23))</f>
        <v>2904</v>
      </c>
      <c r="J48" s="38">
        <f>IF($D48="","",IF([3]設定!$I23="",INDEX([3]第４表!$F$9:$P$65,MATCH([3]設定!$D23,[3]第４表!$C$9:$C$65,0),6),[3]設定!$I23))</f>
        <v>294998</v>
      </c>
      <c r="K48" s="35">
        <f>IF($D48="","",IF([3]設定!$I23="",INDEX([3]第４表!$F$9:$P$65,MATCH([3]設定!$D23,[3]第４表!$C$9:$C$65,0),7),[3]設定!$I23))</f>
        <v>291314</v>
      </c>
      <c r="L48" s="36">
        <f>IF($D48="","",IF([3]設定!$I23="",INDEX([3]第４表!$F$9:$P$65,MATCH([3]設定!$D23,[3]第４表!$C$9:$C$65,0),8),[3]設定!$I23))</f>
        <v>3684</v>
      </c>
      <c r="M48" s="39">
        <f>IF($D48="","",IF([3]設定!$I23="",INDEX([3]第４表!$F$9:$P$65,MATCH([3]設定!$D23,[3]第４表!$C$9:$C$65,0),9),[3]設定!$I23))</f>
        <v>193531</v>
      </c>
      <c r="N48" s="39">
        <f>IF($D48="","",IF([3]設定!$I23="",INDEX([3]第４表!$F$9:$P$65,MATCH([3]設定!$D23,[3]第４表!$C$9:$C$65,0),10),[3]設定!$I23))</f>
        <v>191392</v>
      </c>
      <c r="O48" s="37">
        <f>IF($D48="","",IF([3]設定!$I23="",INDEX([3]第４表!$F$9:$P$65,MATCH([3]設定!$D23,[3]第４表!$C$9:$C$65,0),11),[3]設定!$I23))</f>
        <v>2139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IF($D49="","",IF([3]設定!$I24="",INDEX([3]第４表!$F$9:$P$65,MATCH([3]設定!$D24,[3]第４表!$C$9:$C$65,0),1),[3]設定!$I24))</f>
        <v>283026</v>
      </c>
      <c r="F49" s="34">
        <f>IF($D49="","",IF([3]設定!$I24="",INDEX([3]第４表!$F$9:$P$65,MATCH([3]設定!$D24,[3]第４表!$C$9:$C$65,0),2),[3]設定!$I24))</f>
        <v>282518</v>
      </c>
      <c r="G49" s="35">
        <f>IF($D49="","",IF([3]設定!$I24="",INDEX([3]第４表!$F$9:$P$65,MATCH([3]設定!$D24,[3]第４表!$C$9:$C$65,0),3),[3]設定!$I24))</f>
        <v>261588</v>
      </c>
      <c r="H49" s="44">
        <f>IF($D49="","",IF([3]設定!$I24="",INDEX([3]第４表!$F$9:$P$65,MATCH([3]設定!$D24,[3]第４表!$C$9:$C$65,0),4),[3]設定!$I24))</f>
        <v>20930</v>
      </c>
      <c r="I49" s="45">
        <f>IF($D49="","",IF([3]設定!$I24="",INDEX([3]第４表!$F$9:$P$65,MATCH([3]設定!$D24,[3]第４表!$C$9:$C$65,0),5),[3]設定!$I24))</f>
        <v>508</v>
      </c>
      <c r="J49" s="38">
        <f>IF($D49="","",IF([3]設定!$I24="",INDEX([3]第４表!$F$9:$P$65,MATCH([3]設定!$D24,[3]第４表!$C$9:$C$65,0),6),[3]設定!$I24))</f>
        <v>298877</v>
      </c>
      <c r="K49" s="35">
        <f>IF($D49="","",IF([3]設定!$I24="",INDEX([3]第４表!$F$9:$P$65,MATCH([3]設定!$D24,[3]第４表!$C$9:$C$65,0),7),[3]設定!$I24))</f>
        <v>298383</v>
      </c>
      <c r="L49" s="44">
        <f>IF($D49="","",IF([3]設定!$I24="",INDEX([3]第４表!$F$9:$P$65,MATCH([3]設定!$D24,[3]第４表!$C$9:$C$65,0),8),[3]設定!$I24))</f>
        <v>494</v>
      </c>
      <c r="M49" s="34">
        <f>IF($D49="","",IF([3]設定!$I24="",INDEX([3]第４表!$F$9:$P$65,MATCH([3]設定!$D24,[3]第４表!$C$9:$C$65,0),9),[3]設定!$I24))</f>
        <v>215638</v>
      </c>
      <c r="N49" s="34">
        <f>IF($D49="","",IF([3]設定!$I24="",INDEX([3]第４表!$F$9:$P$65,MATCH([3]設定!$D24,[3]第４表!$C$9:$C$65,0),10),[3]設定!$I24))</f>
        <v>215068</v>
      </c>
      <c r="O49" s="45">
        <f>IF($D49="","",IF([3]設定!$I24="",INDEX([3]第４表!$F$9:$P$65,MATCH([3]設定!$D24,[3]第４表!$C$9:$C$65,0),11),[3]設定!$I24))</f>
        <v>570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IF($D50="","",IF([3]設定!$I25="",INDEX([3]第４表!$F$9:$P$65,MATCH([3]設定!$D25,[3]第４表!$C$9:$C$65,0),1),[3]設定!$I25))</f>
        <v>250470</v>
      </c>
      <c r="F50" s="34">
        <f>IF($D50="","",IF([3]設定!$I25="",INDEX([3]第４表!$F$9:$P$65,MATCH([3]設定!$D25,[3]第４表!$C$9:$C$65,0),2),[3]設定!$I25))</f>
        <v>247980</v>
      </c>
      <c r="G50" s="35">
        <f>IF($D50="","",IF([3]設定!$I25="",INDEX([3]第４表!$F$9:$P$65,MATCH([3]設定!$D25,[3]第４表!$C$9:$C$65,0),3),[3]設定!$I25))</f>
        <v>221893</v>
      </c>
      <c r="H50" s="44">
        <f>IF($D50="","",IF([3]設定!$I25="",INDEX([3]第４表!$F$9:$P$65,MATCH([3]設定!$D25,[3]第４表!$C$9:$C$65,0),4),[3]設定!$I25))</f>
        <v>26087</v>
      </c>
      <c r="I50" s="45">
        <f>IF($D50="","",IF([3]設定!$I25="",INDEX([3]第４表!$F$9:$P$65,MATCH([3]設定!$D25,[3]第４表!$C$9:$C$65,0),5),[3]設定!$I25))</f>
        <v>2490</v>
      </c>
      <c r="J50" s="38">
        <f>IF($D50="","",IF([3]設定!$I25="",INDEX([3]第４表!$F$9:$P$65,MATCH([3]設定!$D25,[3]第４表!$C$9:$C$65,0),6),[3]設定!$I25))</f>
        <v>297902</v>
      </c>
      <c r="K50" s="35">
        <f>IF($D50="","",IF([3]設定!$I25="",INDEX([3]第４表!$F$9:$P$65,MATCH([3]設定!$D25,[3]第４表!$C$9:$C$65,0),7),[3]設定!$I25))</f>
        <v>294302</v>
      </c>
      <c r="L50" s="44">
        <f>IF($D50="","",IF([3]設定!$I25="",INDEX([3]第４表!$F$9:$P$65,MATCH([3]設定!$D25,[3]第４表!$C$9:$C$65,0),8),[3]設定!$I25))</f>
        <v>3600</v>
      </c>
      <c r="M50" s="34">
        <f>IF($D50="","",IF([3]設定!$I25="",INDEX([3]第４表!$F$9:$P$65,MATCH([3]設定!$D25,[3]第４表!$C$9:$C$65,0),9),[3]設定!$I25))</f>
        <v>171515</v>
      </c>
      <c r="N50" s="34">
        <f>IF($D50="","",IF([3]設定!$I25="",INDEX([3]第４表!$F$9:$P$65,MATCH([3]設定!$D25,[3]第４表!$C$9:$C$65,0),10),[3]設定!$I25))</f>
        <v>170874</v>
      </c>
      <c r="O50" s="45">
        <f>IF($D50="","",IF([3]設定!$I25="",INDEX([3]第４表!$F$9:$P$65,MATCH([3]設定!$D25,[3]第４表!$C$9:$C$65,0),11),[3]設定!$I25))</f>
        <v>641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IF($D51="","",IF([3]設定!$I26="",INDEX([3]第４表!$F$9:$P$65,MATCH([3]設定!$D26,[3]第４表!$C$9:$C$65,0),1),[3]設定!$I26))</f>
        <v>415214</v>
      </c>
      <c r="F51" s="34">
        <f>IF($D51="","",IF([3]設定!$I26="",INDEX([3]第４表!$F$9:$P$65,MATCH([3]設定!$D26,[3]第４表!$C$9:$C$65,0),2),[3]設定!$I26))</f>
        <v>414312</v>
      </c>
      <c r="G51" s="35">
        <f>IF($D51="","",IF([3]設定!$I26="",INDEX([3]第４表!$F$9:$P$65,MATCH([3]設定!$D26,[3]第４表!$C$9:$C$65,0),3),[3]設定!$I26))</f>
        <v>362407</v>
      </c>
      <c r="H51" s="47">
        <f>IF($D51="","",IF([3]設定!$I26="",INDEX([3]第４表!$F$9:$P$65,MATCH([3]設定!$D26,[3]第４表!$C$9:$C$65,0),4),[3]設定!$I26))</f>
        <v>51905</v>
      </c>
      <c r="I51" s="45">
        <f>IF($D51="","",IF([3]設定!$I26="",INDEX([3]第４表!$F$9:$P$65,MATCH([3]設定!$D26,[3]第４表!$C$9:$C$65,0),5),[3]設定!$I26))</f>
        <v>902</v>
      </c>
      <c r="J51" s="38">
        <f>IF($D51="","",IF([3]設定!$I26="",INDEX([3]第４表!$F$9:$P$65,MATCH([3]設定!$D26,[3]第４表!$C$9:$C$65,0),6),[3]設定!$I26))</f>
        <v>439789</v>
      </c>
      <c r="K51" s="35">
        <f>IF($D51="","",IF([3]設定!$I26="",INDEX([3]第４表!$F$9:$P$65,MATCH([3]設定!$D26,[3]第４表!$C$9:$C$65,0),7),[3]設定!$I26))</f>
        <v>438739</v>
      </c>
      <c r="L51" s="44">
        <f>IF($D51="","",IF([3]設定!$I26="",INDEX([3]第４表!$F$9:$P$65,MATCH([3]設定!$D26,[3]第４表!$C$9:$C$65,0),8),[3]設定!$I26))</f>
        <v>1050</v>
      </c>
      <c r="M51" s="34">
        <f>IF($D51="","",IF([3]設定!$I26="",INDEX([3]第４表!$F$9:$P$65,MATCH([3]設定!$D26,[3]第４表!$C$9:$C$65,0),9),[3]設定!$I26))</f>
        <v>265364</v>
      </c>
      <c r="N51" s="34">
        <f>IF($D51="","",IF([3]設定!$I26="",INDEX([3]第４表!$F$9:$P$65,MATCH([3]設定!$D26,[3]第４表!$C$9:$C$65,0),10),[3]設定!$I26))</f>
        <v>265364</v>
      </c>
      <c r="O51" s="45">
        <f>IF($D51="","",IF([3]設定!$I26="",INDEX([3]第４表!$F$9:$P$65,MATCH([3]設定!$D26,[3]第４表!$C$9:$C$65,0),11),[3]設定!$I26))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IF($D52="","",IF([3]設定!$I27="",INDEX([3]第４表!$F$9:$P$65,MATCH([3]設定!$D27,[3]第４表!$C$9:$C$65,0),1),[3]設定!$I27))</f>
        <v>385660</v>
      </c>
      <c r="F52" s="34">
        <f>IF($D52="","",IF([3]設定!$I27="",INDEX([3]第４表!$F$9:$P$65,MATCH([3]設定!$D27,[3]第４表!$C$9:$C$65,0),2),[3]設定!$I27))</f>
        <v>385275</v>
      </c>
      <c r="G52" s="35">
        <f>IF($D52="","",IF([3]設定!$I27="",INDEX([3]第４表!$F$9:$P$65,MATCH([3]設定!$D27,[3]第４表!$C$9:$C$65,0),3),[3]設定!$I27))</f>
        <v>350234</v>
      </c>
      <c r="H52" s="44">
        <f>IF($D52="","",IF([3]設定!$I27="",INDEX([3]第４表!$F$9:$P$65,MATCH([3]設定!$D27,[3]第４表!$C$9:$C$65,0),4),[3]設定!$I27))</f>
        <v>35041</v>
      </c>
      <c r="I52" s="45">
        <f>IF($D52="","",IF([3]設定!$I27="",INDEX([3]第４表!$F$9:$P$65,MATCH([3]設定!$D27,[3]第４表!$C$9:$C$65,0),5),[3]設定!$I27))</f>
        <v>385</v>
      </c>
      <c r="J52" s="38">
        <f>IF($D52="","",IF([3]設定!$I27="",INDEX([3]第４表!$F$9:$P$65,MATCH([3]設定!$D27,[3]第４表!$C$9:$C$65,0),6),[3]設定!$I27))</f>
        <v>432092</v>
      </c>
      <c r="K52" s="35">
        <f>IF($D52="","",IF([3]設定!$I27="",INDEX([3]第４表!$F$9:$P$65,MATCH([3]設定!$D27,[3]第４表!$C$9:$C$65,0),7),[3]設定!$I27))</f>
        <v>431545</v>
      </c>
      <c r="L52" s="44">
        <f>IF($D52="","",IF([3]設定!$I27="",INDEX([3]第４表!$F$9:$P$65,MATCH([3]設定!$D27,[3]第４表!$C$9:$C$65,0),8),[3]設定!$I27))</f>
        <v>547</v>
      </c>
      <c r="M52" s="34">
        <f>IF($D52="","",IF([3]設定!$I27="",INDEX([3]第４表!$F$9:$P$65,MATCH([3]設定!$D27,[3]第４表!$C$9:$C$65,0),9),[3]設定!$I27))</f>
        <v>277102</v>
      </c>
      <c r="N52" s="34">
        <f>IF($D52="","",IF([3]設定!$I27="",INDEX([3]第４表!$F$9:$P$65,MATCH([3]設定!$D27,[3]第４表!$C$9:$C$65,0),10),[3]設定!$I27))</f>
        <v>277095</v>
      </c>
      <c r="O52" s="45">
        <f>IF($D52="","",IF([3]設定!$I27="",INDEX([3]第４表!$F$9:$P$65,MATCH([3]設定!$D27,[3]第４表!$C$9:$C$65,0),11),[3]設定!$I27))</f>
        <v>7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IF($D53="","",IF([3]設定!$I28="",INDEX([3]第４表!$F$9:$P$65,MATCH([3]設定!$D28,[3]第４表!$C$9:$C$65,0),1),[3]設定!$I28))</f>
        <v>234688</v>
      </c>
      <c r="F53" s="34">
        <f>IF($D53="","",IF([3]設定!$I28="",INDEX([3]第４表!$F$9:$P$65,MATCH([3]設定!$D28,[3]第４表!$C$9:$C$65,0),2),[3]設定!$I28))</f>
        <v>227099</v>
      </c>
      <c r="G53" s="35">
        <f>IF($D53="","",IF([3]設定!$I28="",INDEX([3]第４表!$F$9:$P$65,MATCH([3]設定!$D28,[3]第４表!$C$9:$C$65,0),3),[3]設定!$I28))</f>
        <v>197979</v>
      </c>
      <c r="H53" s="44">
        <f>IF($D53="","",IF([3]設定!$I28="",INDEX([3]第４表!$F$9:$P$65,MATCH([3]設定!$D28,[3]第４表!$C$9:$C$65,0),4),[3]設定!$I28))</f>
        <v>29120</v>
      </c>
      <c r="I53" s="45">
        <f>IF($D53="","",IF([3]設定!$I28="",INDEX([3]第４表!$F$9:$P$65,MATCH([3]設定!$D28,[3]第４表!$C$9:$C$65,0),5),[3]設定!$I28))</f>
        <v>7589</v>
      </c>
      <c r="J53" s="38">
        <f>IF($D53="","",IF([3]設定!$I28="",INDEX([3]第４表!$F$9:$P$65,MATCH([3]設定!$D28,[3]第４表!$C$9:$C$65,0),6),[3]設定!$I28))</f>
        <v>244928</v>
      </c>
      <c r="K53" s="35">
        <f>IF($D53="","",IF([3]設定!$I28="",INDEX([3]第４表!$F$9:$P$65,MATCH([3]設定!$D28,[3]第４表!$C$9:$C$65,0),7),[3]設定!$I28))</f>
        <v>239737</v>
      </c>
      <c r="L53" s="44">
        <f>IF($D53="","",IF([3]設定!$I28="",INDEX([3]第４表!$F$9:$P$65,MATCH([3]設定!$D28,[3]第４表!$C$9:$C$65,0),8),[3]設定!$I28))</f>
        <v>5191</v>
      </c>
      <c r="M53" s="34">
        <f>IF($D53="","",IF([3]設定!$I28="",INDEX([3]第４表!$F$9:$P$65,MATCH([3]設定!$D28,[3]第４表!$C$9:$C$65,0),9),[3]設定!$I28))</f>
        <v>176056</v>
      </c>
      <c r="N53" s="34">
        <f>IF($D53="","",IF([3]設定!$I28="",INDEX([3]第４表!$F$9:$P$65,MATCH([3]設定!$D28,[3]第４表!$C$9:$C$65,0),10),[3]設定!$I28))</f>
        <v>154741</v>
      </c>
      <c r="O53" s="45">
        <f>IF($D53="","",IF([3]設定!$I28="",INDEX([3]第４表!$F$9:$P$65,MATCH([3]設定!$D28,[3]第４表!$C$9:$C$65,0),11),[3]設定!$I28))</f>
        <v>21315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IF($D54="","",IF([3]設定!$I29="",INDEX([3]第４表!$F$9:$P$65,MATCH([3]設定!$D29,[3]第４表!$C$9:$C$65,0),1),[3]設定!$I29))</f>
        <v>166003</v>
      </c>
      <c r="F54" s="34">
        <f>IF($D54="","",IF([3]設定!$I29="",INDEX([3]第４表!$F$9:$P$65,MATCH([3]設定!$D29,[3]第４表!$C$9:$C$65,0),2),[3]設定!$I29))</f>
        <v>165639</v>
      </c>
      <c r="G54" s="35">
        <f>IF($D54="","",IF([3]設定!$I29="",INDEX([3]第４表!$F$9:$P$65,MATCH([3]設定!$D29,[3]第４表!$C$9:$C$65,0),3),[3]設定!$I29))</f>
        <v>157975</v>
      </c>
      <c r="H54" s="44">
        <f>IF($D54="","",IF([3]設定!$I29="",INDEX([3]第４表!$F$9:$P$65,MATCH([3]設定!$D29,[3]第４表!$C$9:$C$65,0),4),[3]設定!$I29))</f>
        <v>7664</v>
      </c>
      <c r="I54" s="45">
        <f>IF($D54="","",IF([3]設定!$I29="",INDEX([3]第４表!$F$9:$P$65,MATCH([3]設定!$D29,[3]第４表!$C$9:$C$65,0),5),[3]設定!$I29))</f>
        <v>364</v>
      </c>
      <c r="J54" s="38">
        <f>IF($D54="","",IF([3]設定!$I29="",INDEX([3]第４表!$F$9:$P$65,MATCH([3]設定!$D29,[3]第４表!$C$9:$C$65,0),6),[3]設定!$I29))</f>
        <v>232172</v>
      </c>
      <c r="K54" s="35">
        <f>IF($D54="","",IF([3]設定!$I29="",INDEX([3]第４表!$F$9:$P$65,MATCH([3]設定!$D29,[3]第４表!$C$9:$C$65,0),7),[3]設定!$I29))</f>
        <v>231345</v>
      </c>
      <c r="L54" s="44">
        <f>IF($D54="","",IF([3]設定!$I29="",INDEX([3]第４表!$F$9:$P$65,MATCH([3]設定!$D29,[3]第４表!$C$9:$C$65,0),8),[3]設定!$I29))</f>
        <v>827</v>
      </c>
      <c r="M54" s="34">
        <f>IF($D54="","",IF([3]設定!$I29="",INDEX([3]第４表!$F$9:$P$65,MATCH([3]設定!$D29,[3]第４表!$C$9:$C$65,0),9),[3]設定!$I29))</f>
        <v>122104</v>
      </c>
      <c r="N54" s="34">
        <f>IF($D54="","",IF([3]設定!$I29="",INDEX([3]第４表!$F$9:$P$65,MATCH([3]設定!$D29,[3]第４表!$C$9:$C$65,0),10),[3]設定!$I29))</f>
        <v>122047</v>
      </c>
      <c r="O54" s="45">
        <f>IF($D54="","",IF([3]設定!$I29="",INDEX([3]第４表!$F$9:$P$65,MATCH([3]設定!$D29,[3]第４表!$C$9:$C$65,0),11),[3]設定!$I29))</f>
        <v>57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 t="str">
        <f>IF($D55="","",IF([3]設定!$I30="",INDEX([3]第４表!$F$9:$P$65,MATCH([3]設定!$D30,[3]第４表!$C$9:$C$65,0),1),[3]設定!$I30))</f>
        <v>ｘ</v>
      </c>
      <c r="F55" s="34" t="str">
        <f>IF($D55="","",IF([3]設定!$I30="",INDEX([3]第４表!$F$9:$P$65,MATCH([3]設定!$D30,[3]第４表!$C$9:$C$65,0),2),[3]設定!$I30))</f>
        <v>ｘ</v>
      </c>
      <c r="G55" s="35" t="str">
        <f>IF($D55="","",IF([3]設定!$I30="",INDEX([3]第４表!$F$9:$P$65,MATCH([3]設定!$D30,[3]第４表!$C$9:$C$65,0),3),[3]設定!$I30))</f>
        <v>ｘ</v>
      </c>
      <c r="H55" s="44" t="str">
        <f>IF($D55="","",IF([3]設定!$I30="",INDEX([3]第４表!$F$9:$P$65,MATCH([3]設定!$D30,[3]第４表!$C$9:$C$65,0),4),[3]設定!$I30))</f>
        <v>ｘ</v>
      </c>
      <c r="I55" s="45" t="str">
        <f>IF($D55="","",IF([3]設定!$I30="",INDEX([3]第４表!$F$9:$P$65,MATCH([3]設定!$D30,[3]第４表!$C$9:$C$65,0),5),[3]設定!$I30))</f>
        <v>ｘ</v>
      </c>
      <c r="J55" s="38" t="str">
        <f>IF($D55="","",IF([3]設定!$I30="",INDEX([3]第４表!$F$9:$P$65,MATCH([3]設定!$D30,[3]第４表!$C$9:$C$65,0),6),[3]設定!$I30))</f>
        <v>ｘ</v>
      </c>
      <c r="K55" s="35" t="str">
        <f>IF($D55="","",IF([3]設定!$I30="",INDEX([3]第４表!$F$9:$P$65,MATCH([3]設定!$D30,[3]第４表!$C$9:$C$65,0),7),[3]設定!$I30))</f>
        <v>ｘ</v>
      </c>
      <c r="L55" s="44" t="str">
        <f>IF($D55="","",IF([3]設定!$I30="",INDEX([3]第４表!$F$9:$P$65,MATCH([3]設定!$D30,[3]第４表!$C$9:$C$65,0),8),[3]設定!$I30))</f>
        <v>ｘ</v>
      </c>
      <c r="M55" s="34" t="str">
        <f>IF($D55="","",IF([3]設定!$I30="",INDEX([3]第４表!$F$9:$P$65,MATCH([3]設定!$D30,[3]第４表!$C$9:$C$65,0),9),[3]設定!$I30))</f>
        <v>ｘ</v>
      </c>
      <c r="N55" s="34" t="str">
        <f>IF($D55="","",IF([3]設定!$I30="",INDEX([3]第４表!$F$9:$P$65,MATCH([3]設定!$D30,[3]第４表!$C$9:$C$65,0),10),[3]設定!$I30))</f>
        <v>ｘ</v>
      </c>
      <c r="O55" s="45" t="str">
        <f>IF($D55="","",IF([3]設定!$I30="",INDEX([3]第４表!$F$9:$P$65,MATCH([3]設定!$D30,[3]第４表!$C$9:$C$65,0),11),[3]設定!$I30))</f>
        <v>ｘ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IF($D56="","",IF([3]設定!$I31="",INDEX([3]第４表!$F$9:$P$65,MATCH([3]設定!$D31,[3]第４表!$C$9:$C$65,0),1),[3]設定!$I31))</f>
        <v>246158</v>
      </c>
      <c r="F56" s="34">
        <f>IF($D56="","",IF([3]設定!$I31="",INDEX([3]第４表!$F$9:$P$65,MATCH([3]設定!$D31,[3]第４表!$C$9:$C$65,0),2),[3]設定!$I31))</f>
        <v>246158</v>
      </c>
      <c r="G56" s="35">
        <f>IF($D56="","",IF([3]設定!$I31="",INDEX([3]第４表!$F$9:$P$65,MATCH([3]設定!$D31,[3]第４表!$C$9:$C$65,0),3),[3]設定!$I31))</f>
        <v>242432</v>
      </c>
      <c r="H56" s="44">
        <f>IF($D56="","",IF([3]設定!$I31="",INDEX([3]第４表!$F$9:$P$65,MATCH([3]設定!$D31,[3]第４表!$C$9:$C$65,0),4),[3]設定!$I31))</f>
        <v>3726</v>
      </c>
      <c r="I56" s="45">
        <f>IF($D56="","",IF([3]設定!$I31="",INDEX([3]第４表!$F$9:$P$65,MATCH([3]設定!$D31,[3]第４表!$C$9:$C$65,0),5),[3]設定!$I31))</f>
        <v>0</v>
      </c>
      <c r="J56" s="38">
        <f>IF($D56="","",IF([3]設定!$I31="",INDEX([3]第４表!$F$9:$P$65,MATCH([3]設定!$D31,[3]第４表!$C$9:$C$65,0),6),[3]設定!$I31))</f>
        <v>284000</v>
      </c>
      <c r="K56" s="35">
        <f>IF($D56="","",IF([3]設定!$I31="",INDEX([3]第４表!$F$9:$P$65,MATCH([3]設定!$D31,[3]第４表!$C$9:$C$65,0),7),[3]設定!$I31))</f>
        <v>284000</v>
      </c>
      <c r="L56" s="44">
        <f>IF($D56="","",IF([3]設定!$I31="",INDEX([3]第４表!$F$9:$P$65,MATCH([3]設定!$D31,[3]第４表!$C$9:$C$65,0),8),[3]設定!$I31))</f>
        <v>0</v>
      </c>
      <c r="M56" s="34">
        <f>IF($D56="","",IF([3]設定!$I31="",INDEX([3]第４表!$F$9:$P$65,MATCH([3]設定!$D31,[3]第４表!$C$9:$C$65,0),9),[3]設定!$I31))</f>
        <v>184085</v>
      </c>
      <c r="N56" s="34">
        <f>IF($D56="","",IF([3]設定!$I31="",INDEX([3]第４表!$F$9:$P$65,MATCH([3]設定!$D31,[3]第４表!$C$9:$C$65,0),10),[3]設定!$I31))</f>
        <v>184085</v>
      </c>
      <c r="O56" s="45">
        <f>IF($D56="","",IF([3]設定!$I31="",INDEX([3]第４表!$F$9:$P$65,MATCH([3]設定!$D31,[3]第４表!$C$9:$C$65,0),11),[3]設定!$I31))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IF($D57="","",IF([3]設定!$I32="",INDEX([3]第４表!$F$9:$P$65,MATCH([3]設定!$D32,[3]第４表!$C$9:$C$65,0),1),[3]設定!$I32))</f>
        <v>362989</v>
      </c>
      <c r="F57" s="34">
        <f>IF($D57="","",IF([3]設定!$I32="",INDEX([3]第４表!$F$9:$P$65,MATCH([3]設定!$D32,[3]第４表!$C$9:$C$65,0),2),[3]設定!$I32))</f>
        <v>362767</v>
      </c>
      <c r="G57" s="35">
        <f>IF($D57="","",IF([3]設定!$I32="",INDEX([3]第４表!$F$9:$P$65,MATCH([3]設定!$D32,[3]第４表!$C$9:$C$65,0),3),[3]設定!$I32))</f>
        <v>342597</v>
      </c>
      <c r="H57" s="44">
        <f>IF($D57="","",IF([3]設定!$I32="",INDEX([3]第４表!$F$9:$P$65,MATCH([3]設定!$D32,[3]第４表!$C$9:$C$65,0),4),[3]設定!$I32))</f>
        <v>20170</v>
      </c>
      <c r="I57" s="45">
        <f>IF($D57="","",IF([3]設定!$I32="",INDEX([3]第４表!$F$9:$P$65,MATCH([3]設定!$D32,[3]第４表!$C$9:$C$65,0),5),[3]設定!$I32))</f>
        <v>222</v>
      </c>
      <c r="J57" s="38">
        <f>IF($D57="","",IF([3]設定!$I32="",INDEX([3]第４表!$F$9:$P$65,MATCH([3]設定!$D32,[3]第４表!$C$9:$C$65,0),6),[3]設定!$I32))</f>
        <v>398125</v>
      </c>
      <c r="K57" s="35">
        <f>IF($D57="","",IF([3]設定!$I32="",INDEX([3]第４表!$F$9:$P$65,MATCH([3]設定!$D32,[3]第４表!$C$9:$C$65,0),7),[3]設定!$I32))</f>
        <v>397883</v>
      </c>
      <c r="L57" s="44">
        <f>IF($D57="","",IF([3]設定!$I32="",INDEX([3]第４表!$F$9:$P$65,MATCH([3]設定!$D32,[3]第４表!$C$9:$C$65,0),8),[3]設定!$I32))</f>
        <v>242</v>
      </c>
      <c r="M57" s="34">
        <f>IF($D57="","",IF([3]設定!$I32="",INDEX([3]第４表!$F$9:$P$65,MATCH([3]設定!$D32,[3]第４表!$C$9:$C$65,0),9),[3]設定!$I32))</f>
        <v>234626</v>
      </c>
      <c r="N57" s="34">
        <f>IF($D57="","",IF([3]設定!$I32="",INDEX([3]第４表!$F$9:$P$65,MATCH([3]設定!$D32,[3]第４表!$C$9:$C$65,0),10),[3]設定!$I32))</f>
        <v>234479</v>
      </c>
      <c r="O57" s="45">
        <f>IF($D57="","",IF([3]設定!$I32="",INDEX([3]第４表!$F$9:$P$65,MATCH([3]設定!$D32,[3]第４表!$C$9:$C$65,0),11),[3]設定!$I32))</f>
        <v>147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IF($D58="","",IF([3]設定!$I33="",INDEX([3]第４表!$F$9:$P$65,MATCH([3]設定!$D33,[3]第４表!$C$9:$C$65,0),1),[3]設定!$I33))</f>
        <v>109035</v>
      </c>
      <c r="F58" s="34">
        <f>IF($D58="","",IF([3]設定!$I33="",INDEX([3]第４表!$F$9:$P$65,MATCH([3]設定!$D33,[3]第４表!$C$9:$C$65,0),2),[3]設定!$I33))</f>
        <v>109035</v>
      </c>
      <c r="G58" s="35">
        <f>IF($D58="","",IF([3]設定!$I33="",INDEX([3]第４表!$F$9:$P$65,MATCH([3]設定!$D33,[3]第４表!$C$9:$C$65,0),3),[3]設定!$I33))</f>
        <v>103744</v>
      </c>
      <c r="H58" s="44">
        <f>IF($D58="","",IF([3]設定!$I33="",INDEX([3]第４表!$F$9:$P$65,MATCH([3]設定!$D33,[3]第４表!$C$9:$C$65,0),4),[3]設定!$I33))</f>
        <v>5291</v>
      </c>
      <c r="I58" s="45">
        <f>IF($D58="","",IF([3]設定!$I33="",INDEX([3]第４表!$F$9:$P$65,MATCH([3]設定!$D33,[3]第４表!$C$9:$C$65,0),5),[3]設定!$I33))</f>
        <v>0</v>
      </c>
      <c r="J58" s="38">
        <f>IF($D58="","",IF([3]設定!$I33="",INDEX([3]第４表!$F$9:$P$65,MATCH([3]設定!$D33,[3]第４表!$C$9:$C$65,0),6),[3]設定!$I33))</f>
        <v>136049</v>
      </c>
      <c r="K58" s="35">
        <f>IF($D58="","",IF([3]設定!$I33="",INDEX([3]第４表!$F$9:$P$65,MATCH([3]設定!$D33,[3]第４表!$C$9:$C$65,0),7),[3]設定!$I33))</f>
        <v>136049</v>
      </c>
      <c r="L58" s="44">
        <f>IF($D58="","",IF([3]設定!$I33="",INDEX([3]第４表!$F$9:$P$65,MATCH([3]設定!$D33,[3]第４表!$C$9:$C$65,0),8),[3]設定!$I33))</f>
        <v>0</v>
      </c>
      <c r="M58" s="34">
        <f>IF($D58="","",IF([3]設定!$I33="",INDEX([3]第４表!$F$9:$P$65,MATCH([3]設定!$D33,[3]第４表!$C$9:$C$65,0),9),[3]設定!$I33))</f>
        <v>93938</v>
      </c>
      <c r="N58" s="34">
        <f>IF($D58="","",IF([3]設定!$I33="",INDEX([3]第４表!$F$9:$P$65,MATCH([3]設定!$D33,[3]第４表!$C$9:$C$65,0),10),[3]設定!$I33))</f>
        <v>93938</v>
      </c>
      <c r="O58" s="45">
        <f>IF($D58="","",IF([3]設定!$I33="",INDEX([3]第４表!$F$9:$P$65,MATCH([3]設定!$D33,[3]第４表!$C$9:$C$65,0),11),[3]設定!$I33))</f>
        <v>0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IF($D59="","",IF([3]設定!$I34="",INDEX([3]第４表!$F$9:$P$65,MATCH([3]設定!$D34,[3]第４表!$C$9:$C$65,0),1),[3]設定!$I34))</f>
        <v>177648</v>
      </c>
      <c r="F59" s="34">
        <f>IF($D59="","",IF([3]設定!$I34="",INDEX([3]第４表!$F$9:$P$65,MATCH([3]設定!$D34,[3]第４表!$C$9:$C$65,0),2),[3]設定!$I34))</f>
        <v>177648</v>
      </c>
      <c r="G59" s="35">
        <f>IF($D59="","",IF([3]設定!$I34="",INDEX([3]第４表!$F$9:$P$65,MATCH([3]設定!$D34,[3]第４表!$C$9:$C$65,0),3),[3]設定!$I34))</f>
        <v>168394</v>
      </c>
      <c r="H59" s="44">
        <f>IF($D59="","",IF([3]設定!$I34="",INDEX([3]第４表!$F$9:$P$65,MATCH([3]設定!$D34,[3]第４表!$C$9:$C$65,0),4),[3]設定!$I34))</f>
        <v>9254</v>
      </c>
      <c r="I59" s="45">
        <f>IF($D59="","",IF([3]設定!$I34="",INDEX([3]第４表!$F$9:$P$65,MATCH([3]設定!$D34,[3]第４表!$C$9:$C$65,0),5),[3]設定!$I34))</f>
        <v>0</v>
      </c>
      <c r="J59" s="38">
        <f>IF($D59="","",IF([3]設定!$I34="",INDEX([3]第４表!$F$9:$P$65,MATCH([3]設定!$D34,[3]第４表!$C$9:$C$65,0),6),[3]設定!$I34))</f>
        <v>195620</v>
      </c>
      <c r="K59" s="35">
        <f>IF($D59="","",IF([3]設定!$I34="",INDEX([3]第４表!$F$9:$P$65,MATCH([3]設定!$D34,[3]第４表!$C$9:$C$65,0),7),[3]設定!$I34))</f>
        <v>195620</v>
      </c>
      <c r="L59" s="44">
        <f>IF($D59="","",IF([3]設定!$I34="",INDEX([3]第４表!$F$9:$P$65,MATCH([3]設定!$D34,[3]第４表!$C$9:$C$65,0),8),[3]設定!$I34))</f>
        <v>0</v>
      </c>
      <c r="M59" s="34">
        <f>IF($D59="","",IF([3]設定!$I34="",INDEX([3]第４表!$F$9:$P$65,MATCH([3]設定!$D34,[3]第４表!$C$9:$C$65,0),9),[3]設定!$I34))</f>
        <v>148867</v>
      </c>
      <c r="N59" s="34">
        <f>IF($D59="","",IF([3]設定!$I34="",INDEX([3]第４表!$F$9:$P$65,MATCH([3]設定!$D34,[3]第４表!$C$9:$C$65,0),10),[3]設定!$I34))</f>
        <v>148867</v>
      </c>
      <c r="O59" s="45">
        <f>IF($D59="","",IF([3]設定!$I34="",INDEX([3]第４表!$F$9:$P$65,MATCH([3]設定!$D34,[3]第４表!$C$9:$C$65,0),11),[3]設定!$I34))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IF($D60="","",IF([3]設定!$I35="",INDEX([3]第４表!$F$9:$P$65,MATCH([3]設定!$D35,[3]第４表!$C$9:$C$65,0),1),[3]設定!$I35))</f>
        <v>326530</v>
      </c>
      <c r="F60" s="38">
        <f>IF($D60="","",IF([3]設定!$I35="",INDEX([3]第４表!$F$9:$P$65,MATCH([3]設定!$D35,[3]第４表!$C$9:$C$65,0),2),[3]設定!$I35))</f>
        <v>326530</v>
      </c>
      <c r="G60" s="35">
        <f>IF($D60="","",IF([3]設定!$I35="",INDEX([3]第４表!$F$9:$P$65,MATCH([3]設定!$D35,[3]第４表!$C$9:$C$65,0),3),[3]設定!$I35))</f>
        <v>324865</v>
      </c>
      <c r="H60" s="44">
        <f>IF($D60="","",IF([3]設定!$I35="",INDEX([3]第４表!$F$9:$P$65,MATCH([3]設定!$D35,[3]第４表!$C$9:$C$65,0),4),[3]設定!$I35))</f>
        <v>1665</v>
      </c>
      <c r="I60" s="45">
        <f>IF($D60="","",IF([3]設定!$I35="",INDEX([3]第４表!$F$9:$P$65,MATCH([3]設定!$D35,[3]第４表!$C$9:$C$65,0),5),[3]設定!$I35))</f>
        <v>0</v>
      </c>
      <c r="J60" s="38">
        <f>IF($D60="","",IF([3]設定!$I35="",INDEX([3]第４表!$F$9:$P$65,MATCH([3]設定!$D35,[3]第４表!$C$9:$C$65,0),6),[3]設定!$I35))</f>
        <v>370413</v>
      </c>
      <c r="K60" s="35">
        <f>IF($D60="","",IF([3]設定!$I35="",INDEX([3]第４表!$F$9:$P$65,MATCH([3]設定!$D35,[3]第４表!$C$9:$C$65,0),7),[3]設定!$I35))</f>
        <v>370413</v>
      </c>
      <c r="L60" s="44">
        <f>IF($D60="","",IF([3]設定!$I35="",INDEX([3]第４表!$F$9:$P$65,MATCH([3]設定!$D35,[3]第４表!$C$9:$C$65,0),8),[3]設定!$I35))</f>
        <v>0</v>
      </c>
      <c r="M60" s="34">
        <f>IF($D60="","",IF([3]設定!$I35="",INDEX([3]第４表!$F$9:$P$65,MATCH([3]設定!$D35,[3]第４表!$C$9:$C$65,0),9),[3]設定!$I35))</f>
        <v>287412</v>
      </c>
      <c r="N60" s="34">
        <f>IF($D60="","",IF([3]設定!$I35="",INDEX([3]第４表!$F$9:$P$65,MATCH([3]設定!$D35,[3]第４表!$C$9:$C$65,0),10),[3]設定!$I35))</f>
        <v>287412</v>
      </c>
      <c r="O60" s="45">
        <f>IF($D60="","",IF([3]設定!$I35="",INDEX([3]第４表!$F$9:$P$65,MATCH([3]設定!$D35,[3]第４表!$C$9:$C$65,0),11),[3]設定!$I35))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IF($D61="","",IF([3]設定!$I36="",INDEX([3]第４表!$F$9:$P$65,MATCH([3]設定!$D36,[3]第４表!$C$9:$C$65,0),1),[3]設定!$I36))</f>
        <v>263303</v>
      </c>
      <c r="F61" s="38">
        <f>IF($D61="","",IF([3]設定!$I36="",INDEX([3]第４表!$F$9:$P$65,MATCH([3]設定!$D36,[3]第４表!$C$9:$C$65,0),2),[3]設定!$I36))</f>
        <v>261715</v>
      </c>
      <c r="G61" s="35">
        <f>IF($D61="","",IF([3]設定!$I36="",INDEX([3]第４表!$F$9:$P$65,MATCH([3]設定!$D36,[3]第４表!$C$9:$C$65,0),3),[3]設定!$I36))</f>
        <v>245445</v>
      </c>
      <c r="H61" s="44">
        <f>IF($D61="","",IF([3]設定!$I36="",INDEX([3]第４表!$F$9:$P$65,MATCH([3]設定!$D36,[3]第４表!$C$9:$C$65,0),4),[3]設定!$I36))</f>
        <v>16270</v>
      </c>
      <c r="I61" s="45">
        <f>IF($D61="","",IF([3]設定!$I36="",INDEX([3]第４表!$F$9:$P$65,MATCH([3]設定!$D36,[3]第４表!$C$9:$C$65,0),5),[3]設定!$I36))</f>
        <v>1588</v>
      </c>
      <c r="J61" s="38">
        <f>IF($D61="","",IF([3]設定!$I36="",INDEX([3]第４表!$F$9:$P$65,MATCH([3]設定!$D36,[3]第４表!$C$9:$C$65,0),6),[3]設定!$I36))</f>
        <v>345772</v>
      </c>
      <c r="K61" s="35">
        <f>IF($D61="","",IF([3]設定!$I36="",INDEX([3]第４表!$F$9:$P$65,MATCH([3]設定!$D36,[3]第４表!$C$9:$C$65,0),7),[3]設定!$I36))</f>
        <v>343765</v>
      </c>
      <c r="L61" s="44">
        <f>IF($D61="","",IF([3]設定!$I36="",INDEX([3]第４表!$F$9:$P$65,MATCH([3]設定!$D36,[3]第４表!$C$9:$C$65,0),8),[3]設定!$I36))</f>
        <v>2007</v>
      </c>
      <c r="M61" s="34">
        <f>IF($D61="","",IF([3]設定!$I36="",INDEX([3]第４表!$F$9:$P$65,MATCH([3]設定!$D36,[3]第４表!$C$9:$C$65,0),9),[3]設定!$I36))</f>
        <v>232810</v>
      </c>
      <c r="N61" s="35">
        <f>IF($D61="","",IF([3]設定!$I36="",INDEX([3]第４表!$F$9:$P$65,MATCH([3]設定!$D36,[3]第４表!$C$9:$C$65,0),10),[3]設定!$I36))</f>
        <v>231377</v>
      </c>
      <c r="O61" s="45">
        <f>IF($D61="","",IF([3]設定!$I36="",INDEX([3]第４表!$F$9:$P$65,MATCH([3]設定!$D36,[3]第４表!$C$9:$C$65,0),11),[3]設定!$I36))</f>
        <v>1433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IF($D62="","",IF([3]設定!$I37="",INDEX([3]第４表!$F$9:$P$65,MATCH([3]設定!$D37,[3]第４表!$C$9:$C$65,0),1),[3]設定!$I37))</f>
        <v>280102</v>
      </c>
      <c r="F62" s="38">
        <f>IF($D62="","",IF([3]設定!$I37="",INDEX([3]第４表!$F$9:$P$65,MATCH([3]設定!$D37,[3]第４表!$C$9:$C$65,0),2),[3]設定!$I37))</f>
        <v>250626</v>
      </c>
      <c r="G62" s="35">
        <f>IF($D62="","",IF([3]設定!$I37="",INDEX([3]第４表!$F$9:$P$65,MATCH([3]設定!$D37,[3]第４表!$C$9:$C$65,0),3),[3]設定!$I37))</f>
        <v>241748</v>
      </c>
      <c r="H62" s="44">
        <f>IF($D62="","",IF([3]設定!$I37="",INDEX([3]第４表!$F$9:$P$65,MATCH([3]設定!$D37,[3]第４表!$C$9:$C$65,0),4),[3]設定!$I37))</f>
        <v>8878</v>
      </c>
      <c r="I62" s="45">
        <f>IF($D62="","",IF([3]設定!$I37="",INDEX([3]第４表!$F$9:$P$65,MATCH([3]設定!$D37,[3]第４表!$C$9:$C$65,0),5),[3]設定!$I37))</f>
        <v>29476</v>
      </c>
      <c r="J62" s="38">
        <f>IF($D62="","",IF([3]設定!$I37="",INDEX([3]第４表!$F$9:$P$65,MATCH([3]設定!$D37,[3]第４表!$C$9:$C$65,0),6),[3]設定!$I37))</f>
        <v>331302</v>
      </c>
      <c r="K62" s="35">
        <f>IF($D62="","",IF([3]設定!$I37="",INDEX([3]第４表!$F$9:$P$65,MATCH([3]設定!$D37,[3]第４表!$C$9:$C$65,0),7),[3]設定!$I37))</f>
        <v>299488</v>
      </c>
      <c r="L62" s="44">
        <f>IF($D62="","",IF([3]設定!$I37="",INDEX([3]第４表!$F$9:$P$65,MATCH([3]設定!$D37,[3]第４表!$C$9:$C$65,0),8),[3]設定!$I37))</f>
        <v>31814</v>
      </c>
      <c r="M62" s="34">
        <f>IF($D62="","",IF([3]設定!$I37="",INDEX([3]第４表!$F$9:$P$65,MATCH([3]設定!$D37,[3]第４表!$C$9:$C$65,0),9),[3]設定!$I37))</f>
        <v>205284</v>
      </c>
      <c r="N62" s="35">
        <f>IF($D62="","",IF([3]設定!$I37="",INDEX([3]第４表!$F$9:$P$65,MATCH([3]設定!$D37,[3]第４表!$C$9:$C$65,0),10),[3]設定!$I37))</f>
        <v>179225</v>
      </c>
      <c r="O62" s="45">
        <f>IF($D62="","",IF([3]設定!$I37="",INDEX([3]第４表!$F$9:$P$65,MATCH([3]設定!$D37,[3]第４表!$C$9:$C$65,0),11),[3]設定!$I37))</f>
        <v>26059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IF($D63="","",IF([3]設定!$I38="",INDEX([3]第４表!$F$9:$P$65,MATCH([3]設定!$D38,[3]第４表!$C$9:$C$65,0),1),[3]設定!$I38))</f>
        <v>171521</v>
      </c>
      <c r="F63" s="38">
        <f>IF($D63="","",IF([3]設定!$I38="",INDEX([3]第４表!$F$9:$P$65,MATCH([3]設定!$D38,[3]第４表!$C$9:$C$65,0),2),[3]設定!$I38))</f>
        <v>160874</v>
      </c>
      <c r="G63" s="35">
        <f>IF($D63="","",IF([3]設定!$I38="",INDEX([3]第４表!$F$9:$P$65,MATCH([3]設定!$D38,[3]第４表!$C$9:$C$65,0),3),[3]設定!$I38))</f>
        <v>147990</v>
      </c>
      <c r="H63" s="44">
        <f>IF($D63="","",IF([3]設定!$I38="",INDEX([3]第４表!$F$9:$P$65,MATCH([3]設定!$D38,[3]第４表!$C$9:$C$65,0),4),[3]設定!$I38))</f>
        <v>12884</v>
      </c>
      <c r="I63" s="45">
        <f>IF($D63="","",IF([3]設定!$I38="",INDEX([3]第４表!$F$9:$P$65,MATCH([3]設定!$D38,[3]第４表!$C$9:$C$65,0),5),[3]設定!$I38))</f>
        <v>10647</v>
      </c>
      <c r="J63" s="38">
        <f>IF($D63="","",IF([3]設定!$I38="",INDEX([3]第４表!$F$9:$P$65,MATCH([3]設定!$D38,[3]第４表!$C$9:$C$65,0),6),[3]設定!$I38))</f>
        <v>207313</v>
      </c>
      <c r="K63" s="35">
        <f>IF($D63="","",IF([3]設定!$I38="",INDEX([3]第４表!$F$9:$P$65,MATCH([3]設定!$D38,[3]第４表!$C$9:$C$65,0),7),[3]設定!$I38))</f>
        <v>194423</v>
      </c>
      <c r="L63" s="44">
        <f>IF($D63="","",IF([3]設定!$I38="",INDEX([3]第４表!$F$9:$P$65,MATCH([3]設定!$D38,[3]第４表!$C$9:$C$65,0),8),[3]設定!$I38))</f>
        <v>12890</v>
      </c>
      <c r="M63" s="34">
        <f>IF($D63="","",IF([3]設定!$I38="",INDEX([3]第４表!$F$9:$P$65,MATCH([3]設定!$D38,[3]第４表!$C$9:$C$65,0),9),[3]設定!$I38))</f>
        <v>136023</v>
      </c>
      <c r="N63" s="35">
        <f>IF($D63="","",IF([3]設定!$I38="",INDEX([3]第４表!$F$9:$P$65,MATCH([3]設定!$D38,[3]第４表!$C$9:$C$65,0),10),[3]設定!$I38))</f>
        <v>127601</v>
      </c>
      <c r="O63" s="45">
        <f>IF($D63="","",IF([3]設定!$I38="",INDEX([3]第４表!$F$9:$P$65,MATCH([3]設定!$D38,[3]第４表!$C$9:$C$65,0),11),[3]設定!$I38))</f>
        <v>8422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IF($D64="","",IF([3]設定!$I39="",INDEX([3]第４表!$F$9:$P$65,MATCH([3]設定!$D39,[3]第４表!$C$9:$C$65,0),1),[3]設定!$I39))</f>
        <v>209805</v>
      </c>
      <c r="F64" s="56">
        <f>IF($D64="","",IF([3]設定!$I39="",INDEX([3]第４表!$F$9:$P$65,MATCH([3]設定!$D39,[3]第４表!$C$9:$C$65,0),2),[3]設定!$I39))</f>
        <v>209805</v>
      </c>
      <c r="G64" s="56">
        <f>IF($D64="","",IF([3]設定!$I39="",INDEX([3]第４表!$F$9:$P$65,MATCH([3]設定!$D39,[3]第４表!$C$9:$C$65,0),3),[3]設定!$I39))</f>
        <v>193607</v>
      </c>
      <c r="H64" s="56">
        <f>IF($D64="","",IF([3]設定!$I39="",INDEX([3]第４表!$F$9:$P$65,MATCH([3]設定!$D39,[3]第４表!$C$9:$C$65,0),4),[3]設定!$I39))</f>
        <v>16198</v>
      </c>
      <c r="I64" s="56">
        <f>IF($D64="","",IF([3]設定!$I39="",INDEX([3]第４表!$F$9:$P$65,MATCH([3]設定!$D39,[3]第４表!$C$9:$C$65,0),5),[3]設定!$I39))</f>
        <v>0</v>
      </c>
      <c r="J64" s="56">
        <f>IF($D64="","",IF([3]設定!$I39="",INDEX([3]第４表!$F$9:$P$65,MATCH([3]設定!$D39,[3]第４表!$C$9:$C$65,0),6),[3]設定!$I39))</f>
        <v>261619</v>
      </c>
      <c r="K64" s="56">
        <f>IF($D64="","",IF([3]設定!$I39="",INDEX([3]第４表!$F$9:$P$65,MATCH([3]設定!$D39,[3]第４表!$C$9:$C$65,0),7),[3]設定!$I39))</f>
        <v>261619</v>
      </c>
      <c r="L64" s="56">
        <f>IF($D64="","",IF([3]設定!$I39="",INDEX([3]第４表!$F$9:$P$65,MATCH([3]設定!$D39,[3]第４表!$C$9:$C$65,0),8),[3]設定!$I39))</f>
        <v>0</v>
      </c>
      <c r="M64" s="56">
        <f>IF($D64="","",IF([3]設定!$I39="",INDEX([3]第４表!$F$9:$P$65,MATCH([3]設定!$D39,[3]第４表!$C$9:$C$65,0),9),[3]設定!$I39))</f>
        <v>161659</v>
      </c>
      <c r="N64" s="56">
        <f>IF($D64="","",IF([3]設定!$I39="",INDEX([3]第４表!$F$9:$P$65,MATCH([3]設定!$D39,[3]第４表!$C$9:$C$65,0),10),[3]設定!$I39))</f>
        <v>161659</v>
      </c>
      <c r="O64" s="56">
        <f>IF($D64="","",IF([3]設定!$I39="",INDEX([3]第４表!$F$9:$P$65,MATCH([3]設定!$D39,[3]第４表!$C$9:$C$65,0),11),[3]設定!$I39))</f>
        <v>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IF($D65="","",IF([3]設定!$I40="",INDEX([3]第４表!$F$9:$P$65,MATCH([3]設定!$D40,[3]第４表!$C$9:$C$65,0),1),[3]設定!$I40))</f>
        <v>236473</v>
      </c>
      <c r="F65" s="53">
        <f>IF($D65="","",IF([3]設定!$I40="",INDEX([3]第４表!$F$9:$P$65,MATCH([3]設定!$D40,[3]第４表!$C$9:$C$65,0),2),[3]設定!$I40))</f>
        <v>235594</v>
      </c>
      <c r="G65" s="53">
        <f>IF($D65="","",IF([3]設定!$I40="",INDEX([3]第４表!$F$9:$P$65,MATCH([3]設定!$D40,[3]第４表!$C$9:$C$65,0),3),[3]設定!$I40))</f>
        <v>205493</v>
      </c>
      <c r="H65" s="53">
        <f>IF($D65="","",IF([3]設定!$I40="",INDEX([3]第４表!$F$9:$P$65,MATCH([3]設定!$D40,[3]第４表!$C$9:$C$65,0),4),[3]設定!$I40))</f>
        <v>30101</v>
      </c>
      <c r="I65" s="53">
        <f>IF($D65="","",IF([3]設定!$I40="",INDEX([3]第４表!$F$9:$P$65,MATCH([3]設定!$D40,[3]第４表!$C$9:$C$65,0),5),[3]設定!$I40))</f>
        <v>879</v>
      </c>
      <c r="J65" s="53">
        <f>IF($D65="","",IF([3]設定!$I40="",INDEX([3]第４表!$F$9:$P$65,MATCH([3]設定!$D40,[3]第４表!$C$9:$C$65,0),6),[3]設定!$I40))</f>
        <v>313437</v>
      </c>
      <c r="K65" s="53">
        <f>IF($D65="","",IF([3]設定!$I40="",INDEX([3]第４表!$F$9:$P$65,MATCH([3]設定!$D40,[3]第４表!$C$9:$C$65,0),7),[3]設定!$I40))</f>
        <v>311372</v>
      </c>
      <c r="L65" s="53">
        <f>IF($D65="","",IF([3]設定!$I40="",INDEX([3]第４表!$F$9:$P$65,MATCH([3]設定!$D40,[3]第４表!$C$9:$C$65,0),8),[3]設定!$I40))</f>
        <v>2065</v>
      </c>
      <c r="M65" s="53">
        <f>IF($D65="","",IF([3]設定!$I40="",INDEX([3]第４表!$F$9:$P$65,MATCH([3]設定!$D40,[3]第４表!$C$9:$C$65,0),9),[3]設定!$I40))</f>
        <v>179409</v>
      </c>
      <c r="N65" s="53">
        <f>IF($D65="","",IF([3]設定!$I40="",INDEX([3]第４表!$F$9:$P$65,MATCH([3]設定!$D40,[3]第４表!$C$9:$C$65,0),10),[3]設定!$I40))</f>
        <v>179409</v>
      </c>
      <c r="O65" s="53">
        <f>IF($D65="","",IF([3]設定!$I40="",INDEX([3]第４表!$F$9:$P$65,MATCH([3]設定!$D40,[3]第４表!$C$9:$C$65,0),11),[3]設定!$I40))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IF($D66="","",IF([3]設定!$I41="",INDEX([3]第４表!$F$9:$P$65,MATCH([3]設定!$D41,[3]第４表!$C$9:$C$65,0),1),[3]設定!$I41))</f>
        <v>222949</v>
      </c>
      <c r="F66" s="53">
        <f>IF($D66="","",IF([3]設定!$I41="",INDEX([3]第４表!$F$9:$P$65,MATCH([3]設定!$D41,[3]第４表!$C$9:$C$65,0),2),[3]設定!$I41))</f>
        <v>222087</v>
      </c>
      <c r="G66" s="53">
        <f>IF($D66="","",IF([3]設定!$I41="",INDEX([3]第４表!$F$9:$P$65,MATCH([3]設定!$D41,[3]第４表!$C$9:$C$65,0),3),[3]設定!$I41))</f>
        <v>200139</v>
      </c>
      <c r="H66" s="53">
        <f>IF($D66="","",IF([3]設定!$I41="",INDEX([3]第４表!$F$9:$P$65,MATCH([3]設定!$D41,[3]第４表!$C$9:$C$65,0),4),[3]設定!$I41))</f>
        <v>21948</v>
      </c>
      <c r="I66" s="53">
        <f>IF($D66="","",IF([3]設定!$I41="",INDEX([3]第４表!$F$9:$P$65,MATCH([3]設定!$D41,[3]第４表!$C$9:$C$65,0),5),[3]設定!$I41))</f>
        <v>862</v>
      </c>
      <c r="J66" s="53">
        <f>IF($D66="","",IF([3]設定!$I41="",INDEX([3]第４表!$F$9:$P$65,MATCH([3]設定!$D41,[3]第４表!$C$9:$C$65,0),6),[3]設定!$I41))</f>
        <v>235056</v>
      </c>
      <c r="K66" s="53">
        <f>IF($D66="","",IF([3]設定!$I41="",INDEX([3]第４表!$F$9:$P$65,MATCH([3]設定!$D41,[3]第４表!$C$9:$C$65,0),7),[3]設定!$I41))</f>
        <v>234187</v>
      </c>
      <c r="L66" s="53">
        <f>IF($D66="","",IF([3]設定!$I41="",INDEX([3]第４表!$F$9:$P$65,MATCH([3]設定!$D41,[3]第４表!$C$9:$C$65,0),8),[3]設定!$I41))</f>
        <v>869</v>
      </c>
      <c r="M66" s="53">
        <f>IF($D66="","",IF([3]設定!$I41="",INDEX([3]第４表!$F$9:$P$65,MATCH([3]設定!$D41,[3]第４表!$C$9:$C$65,0),9),[3]設定!$I41))</f>
        <v>168039</v>
      </c>
      <c r="N66" s="53">
        <f>IF($D66="","",IF([3]設定!$I41="",INDEX([3]第４表!$F$9:$P$65,MATCH([3]設定!$D41,[3]第４表!$C$9:$C$65,0),10),[3]設定!$I41))</f>
        <v>167208</v>
      </c>
      <c r="O66" s="53">
        <f>IF($D66="","",IF([3]設定!$I41="",INDEX([3]第４表!$F$9:$P$65,MATCH([3]設定!$D41,[3]第４表!$C$9:$C$65,0),11),[3]設定!$I41))</f>
        <v>831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IF($D67="","",IF([3]設定!$I42="",INDEX([3]第４表!$F$9:$P$65,MATCH([3]設定!$D42,[3]第４表!$C$9:$C$65,0),1),[3]設定!$I42))</f>
        <v>x</v>
      </c>
      <c r="F67" s="53" t="str">
        <f>IF($D67="","",IF([3]設定!$I42="",INDEX([3]第４表!$F$9:$P$65,MATCH([3]設定!$D42,[3]第４表!$C$9:$C$65,0),2),[3]設定!$I42))</f>
        <v>x</v>
      </c>
      <c r="G67" s="53" t="str">
        <f>IF($D67="","",IF([3]設定!$I42="",INDEX([3]第４表!$F$9:$P$65,MATCH([3]設定!$D42,[3]第４表!$C$9:$C$65,0),3),[3]設定!$I42))</f>
        <v>x</v>
      </c>
      <c r="H67" s="53" t="str">
        <f>IF($D67="","",IF([3]設定!$I42="",INDEX([3]第４表!$F$9:$P$65,MATCH([3]設定!$D42,[3]第４表!$C$9:$C$65,0),4),[3]設定!$I42))</f>
        <v>x</v>
      </c>
      <c r="I67" s="53" t="str">
        <f>IF($D67="","",IF([3]設定!$I42="",INDEX([3]第４表!$F$9:$P$65,MATCH([3]設定!$D42,[3]第４表!$C$9:$C$65,0),5),[3]設定!$I42))</f>
        <v>x</v>
      </c>
      <c r="J67" s="53" t="str">
        <f>IF($D67="","",IF([3]設定!$I42="",INDEX([3]第４表!$F$9:$P$65,MATCH([3]設定!$D42,[3]第４表!$C$9:$C$65,0),6),[3]設定!$I42))</f>
        <v>x</v>
      </c>
      <c r="K67" s="53" t="str">
        <f>IF($D67="","",IF([3]設定!$I42="",INDEX([3]第４表!$F$9:$P$65,MATCH([3]設定!$D42,[3]第４表!$C$9:$C$65,0),7),[3]設定!$I42))</f>
        <v>x</v>
      </c>
      <c r="L67" s="53" t="str">
        <f>IF($D67="","",IF([3]設定!$I42="",INDEX([3]第４表!$F$9:$P$65,MATCH([3]設定!$D42,[3]第４表!$C$9:$C$65,0),8),[3]設定!$I42))</f>
        <v>x</v>
      </c>
      <c r="M67" s="53" t="str">
        <f>IF($D67="","",IF([3]設定!$I42="",INDEX([3]第４表!$F$9:$P$65,MATCH([3]設定!$D42,[3]第４表!$C$9:$C$65,0),9),[3]設定!$I42))</f>
        <v>x</v>
      </c>
      <c r="N67" s="53" t="str">
        <f>IF($D67="","",IF([3]設定!$I42="",INDEX([3]第４表!$F$9:$P$65,MATCH([3]設定!$D42,[3]第４表!$C$9:$C$65,0),10),[3]設定!$I42))</f>
        <v>x</v>
      </c>
      <c r="O67" s="53" t="str">
        <f>IF($D67="","",IF([3]設定!$I42="",INDEX([3]第４表!$F$9:$P$65,MATCH([3]設定!$D42,[3]第４表!$C$9:$C$65,0),11),[3]設定!$I42))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IF($D68="","",IF([3]設定!$I43="",INDEX([3]第４表!$F$9:$P$65,MATCH([3]設定!$D43,[3]第４表!$C$9:$C$65,0),1),[3]設定!$I43))</f>
        <v>294399</v>
      </c>
      <c r="F68" s="53">
        <f>IF($D68="","",IF([3]設定!$I43="",INDEX([3]第４表!$F$9:$P$65,MATCH([3]設定!$D43,[3]第４表!$C$9:$C$65,0),2),[3]設定!$I43))</f>
        <v>294399</v>
      </c>
      <c r="G68" s="53">
        <f>IF($D68="","",IF([3]設定!$I43="",INDEX([3]第４表!$F$9:$P$65,MATCH([3]設定!$D43,[3]第４表!$C$9:$C$65,0),3),[3]設定!$I43))</f>
        <v>262466</v>
      </c>
      <c r="H68" s="53">
        <f>IF($D68="","",IF([3]設定!$I43="",INDEX([3]第４表!$F$9:$P$65,MATCH([3]設定!$D43,[3]第４表!$C$9:$C$65,0),4),[3]設定!$I43))</f>
        <v>31933</v>
      </c>
      <c r="I68" s="53">
        <f>IF($D68="","",IF([3]設定!$I43="",INDEX([3]第４表!$F$9:$P$65,MATCH([3]設定!$D43,[3]第４表!$C$9:$C$65,0),5),[3]設定!$I43))</f>
        <v>0</v>
      </c>
      <c r="J68" s="53">
        <f>IF($D68="","",IF([3]設定!$I43="",INDEX([3]第４表!$F$9:$P$65,MATCH([3]設定!$D43,[3]第４表!$C$9:$C$65,0),6),[3]設定!$I43))</f>
        <v>340317</v>
      </c>
      <c r="K68" s="53">
        <f>IF($D68="","",IF([3]設定!$I43="",INDEX([3]第４表!$F$9:$P$65,MATCH([3]設定!$D43,[3]第４表!$C$9:$C$65,0),7),[3]設定!$I43))</f>
        <v>340317</v>
      </c>
      <c r="L68" s="53">
        <f>IF($D68="","",IF([3]設定!$I43="",INDEX([3]第４表!$F$9:$P$65,MATCH([3]設定!$D43,[3]第４表!$C$9:$C$65,0),8),[3]設定!$I43))</f>
        <v>0</v>
      </c>
      <c r="M68" s="53">
        <f>IF($D68="","",IF([3]設定!$I43="",INDEX([3]第４表!$F$9:$P$65,MATCH([3]設定!$D43,[3]第４表!$C$9:$C$65,0),9),[3]設定!$I43))</f>
        <v>173638</v>
      </c>
      <c r="N68" s="53">
        <f>IF($D68="","",IF([3]設定!$I43="",INDEX([3]第４表!$F$9:$P$65,MATCH([3]設定!$D43,[3]第４表!$C$9:$C$65,0),10),[3]設定!$I43))</f>
        <v>173638</v>
      </c>
      <c r="O68" s="53">
        <f>IF($D68="","",IF([3]設定!$I43="",INDEX([3]第４表!$F$9:$P$65,MATCH([3]設定!$D43,[3]第４表!$C$9:$C$65,0),11),[3]設定!$I43))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IF($D69="","",IF([3]設定!$I44="",INDEX([3]第４表!$F$9:$P$65,MATCH([3]設定!$D44,[3]第４表!$C$9:$C$65,0),1),[3]設定!$I44))</f>
        <v>383400</v>
      </c>
      <c r="F69" s="53">
        <f>IF($D69="","",IF([3]設定!$I44="",INDEX([3]第４表!$F$9:$P$65,MATCH([3]設定!$D44,[3]第４表!$C$9:$C$65,0),2),[3]設定!$I44))</f>
        <v>382513</v>
      </c>
      <c r="G69" s="53">
        <f>IF($D69="","",IF([3]設定!$I44="",INDEX([3]第４表!$F$9:$P$65,MATCH([3]設定!$D44,[3]第４表!$C$9:$C$65,0),3),[3]設定!$I44))</f>
        <v>335474</v>
      </c>
      <c r="H69" s="53">
        <f>IF($D69="","",IF([3]設定!$I44="",INDEX([3]第４表!$F$9:$P$65,MATCH([3]設定!$D44,[3]第４表!$C$9:$C$65,0),4),[3]設定!$I44))</f>
        <v>47039</v>
      </c>
      <c r="I69" s="53">
        <f>IF($D69="","",IF([3]設定!$I44="",INDEX([3]第４表!$F$9:$P$65,MATCH([3]設定!$D44,[3]第４表!$C$9:$C$65,0),5),[3]設定!$I44))</f>
        <v>887</v>
      </c>
      <c r="J69" s="53">
        <f>IF($D69="","",IF([3]設定!$I44="",INDEX([3]第４表!$F$9:$P$65,MATCH([3]設定!$D44,[3]第４表!$C$9:$C$65,0),6),[3]設定!$I44))</f>
        <v>395942</v>
      </c>
      <c r="K69" s="53">
        <f>IF($D69="","",IF([3]設定!$I44="",INDEX([3]第４表!$F$9:$P$65,MATCH([3]設定!$D44,[3]第４表!$C$9:$C$65,0),7),[3]設定!$I44))</f>
        <v>394984</v>
      </c>
      <c r="L69" s="53">
        <f>IF($D69="","",IF([3]設定!$I44="",INDEX([3]第４表!$F$9:$P$65,MATCH([3]設定!$D44,[3]第４表!$C$9:$C$65,0),8),[3]設定!$I44))</f>
        <v>958</v>
      </c>
      <c r="M69" s="53">
        <f>IF($D69="","",IF([3]設定!$I44="",INDEX([3]第４表!$F$9:$P$65,MATCH([3]設定!$D44,[3]第４表!$C$9:$C$65,0),9),[3]設定!$I44))</f>
        <v>226947</v>
      </c>
      <c r="N69" s="53">
        <f>IF($D69="","",IF([3]設定!$I44="",INDEX([3]第４表!$F$9:$P$65,MATCH([3]設定!$D44,[3]第４表!$C$9:$C$65,0),10),[3]設定!$I44))</f>
        <v>226947</v>
      </c>
      <c r="O69" s="53">
        <f>IF($D69="","",IF([3]設定!$I44="",INDEX([3]第４表!$F$9:$P$65,MATCH([3]設定!$D44,[3]第４表!$C$9:$C$65,0),11),[3]設定!$I44))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IF($D70="","",IF([3]設定!$I45="",INDEX([3]第４表!$F$9:$P$65,MATCH([3]設定!$D45,[3]第４表!$C$9:$C$65,0),1),[3]設定!$I45))</f>
        <v>234134</v>
      </c>
      <c r="F70" s="53">
        <f>IF($D70="","",IF([3]設定!$I45="",INDEX([3]第４表!$F$9:$P$65,MATCH([3]設定!$D45,[3]第４表!$C$9:$C$65,0),2),[3]設定!$I45))</f>
        <v>230384</v>
      </c>
      <c r="G70" s="53">
        <f>IF($D70="","",IF([3]設定!$I45="",INDEX([3]第４表!$F$9:$P$65,MATCH([3]設定!$D45,[3]第４表!$C$9:$C$65,0),3),[3]設定!$I45))</f>
        <v>209256</v>
      </c>
      <c r="H70" s="53">
        <f>IF($D70="","",IF([3]設定!$I45="",INDEX([3]第４表!$F$9:$P$65,MATCH([3]設定!$D45,[3]第４表!$C$9:$C$65,0),4),[3]設定!$I45))</f>
        <v>21128</v>
      </c>
      <c r="I70" s="53">
        <f>IF($D70="","",IF([3]設定!$I45="",INDEX([3]第４表!$F$9:$P$65,MATCH([3]設定!$D45,[3]第４表!$C$9:$C$65,0),5),[3]設定!$I45))</f>
        <v>3750</v>
      </c>
      <c r="J70" s="53">
        <f>IF($D70="","",IF([3]設定!$I45="",INDEX([3]第４表!$F$9:$P$65,MATCH([3]設定!$D45,[3]第４表!$C$9:$C$65,0),6),[3]設定!$I45))</f>
        <v>271422</v>
      </c>
      <c r="K70" s="53">
        <f>IF($D70="","",IF([3]設定!$I45="",INDEX([3]第４表!$F$9:$P$65,MATCH([3]設定!$D45,[3]第４表!$C$9:$C$65,0),7),[3]設定!$I45))</f>
        <v>268818</v>
      </c>
      <c r="L70" s="53">
        <f>IF($D70="","",IF([3]設定!$I45="",INDEX([3]第４表!$F$9:$P$65,MATCH([3]設定!$D45,[3]第４表!$C$9:$C$65,0),8),[3]設定!$I45))</f>
        <v>2604</v>
      </c>
      <c r="M70" s="53">
        <f>IF($D70="","",IF([3]設定!$I45="",INDEX([3]第４表!$F$9:$P$65,MATCH([3]設定!$D45,[3]第４表!$C$9:$C$65,0),9),[3]設定!$I45))</f>
        <v>135460</v>
      </c>
      <c r="N70" s="53">
        <f>IF($D70="","",IF([3]設定!$I45="",INDEX([3]第４表!$F$9:$P$65,MATCH([3]設定!$D45,[3]第４表!$C$9:$C$65,0),10),[3]設定!$I45))</f>
        <v>128679</v>
      </c>
      <c r="O70" s="53">
        <f>IF($D70="","",IF([3]設定!$I45="",INDEX([3]第４表!$F$9:$P$65,MATCH([3]設定!$D45,[3]第４表!$C$9:$C$65,0),11),[3]設定!$I45))</f>
        <v>6781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IF($D71="","",IF([3]設定!$I46="",INDEX([3]第４表!$F$9:$P$65,MATCH([3]設定!$D46,[3]第４表!$C$9:$C$65,0),1),[3]設定!$I46))</f>
        <v>323412</v>
      </c>
      <c r="F71" s="53">
        <f>IF($D71="","",IF([3]設定!$I46="",INDEX([3]第４表!$F$9:$P$65,MATCH([3]設定!$D46,[3]第４表!$C$9:$C$65,0),2),[3]設定!$I46))</f>
        <v>323412</v>
      </c>
      <c r="G71" s="53">
        <f>IF($D71="","",IF([3]設定!$I46="",INDEX([3]第４表!$F$9:$P$65,MATCH([3]設定!$D46,[3]第４表!$C$9:$C$65,0),3),[3]設定!$I46))</f>
        <v>258966</v>
      </c>
      <c r="H71" s="53">
        <f>IF($D71="","",IF([3]設定!$I46="",INDEX([3]第４表!$F$9:$P$65,MATCH([3]設定!$D46,[3]第４表!$C$9:$C$65,0),4),[3]設定!$I46))</f>
        <v>64446</v>
      </c>
      <c r="I71" s="53">
        <f>IF($D71="","",IF([3]設定!$I46="",INDEX([3]第４表!$F$9:$P$65,MATCH([3]設定!$D46,[3]第４表!$C$9:$C$65,0),5),[3]設定!$I46))</f>
        <v>0</v>
      </c>
      <c r="J71" s="53">
        <f>IF($D71="","",IF([3]設定!$I46="",INDEX([3]第４表!$F$9:$P$65,MATCH([3]設定!$D46,[3]第４表!$C$9:$C$65,0),6),[3]設定!$I46))</f>
        <v>342818</v>
      </c>
      <c r="K71" s="53">
        <f>IF($D71="","",IF([3]設定!$I46="",INDEX([3]第４表!$F$9:$P$65,MATCH([3]設定!$D46,[3]第４表!$C$9:$C$65,0),7),[3]設定!$I46))</f>
        <v>342818</v>
      </c>
      <c r="L71" s="53">
        <f>IF($D71="","",IF([3]設定!$I46="",INDEX([3]第４表!$F$9:$P$65,MATCH([3]設定!$D46,[3]第４表!$C$9:$C$65,0),8),[3]設定!$I46))</f>
        <v>0</v>
      </c>
      <c r="M71" s="53">
        <f>IF($D71="","",IF([3]設定!$I46="",INDEX([3]第４表!$F$9:$P$65,MATCH([3]設定!$D46,[3]第４表!$C$9:$C$65,0),9),[3]設定!$I46))</f>
        <v>194250</v>
      </c>
      <c r="N71" s="53">
        <f>IF($D71="","",IF([3]設定!$I46="",INDEX([3]第４表!$F$9:$P$65,MATCH([3]設定!$D46,[3]第４表!$C$9:$C$65,0),10),[3]設定!$I46))</f>
        <v>194250</v>
      </c>
      <c r="O71" s="53">
        <f>IF($D71="","",IF([3]設定!$I46="",INDEX([3]第４表!$F$9:$P$65,MATCH([3]設定!$D46,[3]第４表!$C$9:$C$65,0),11),[3]設定!$I46))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IF($D72="","",IF([3]設定!$I47="",INDEX([3]第４表!$F$9:$P$65,MATCH([3]設定!$D47,[3]第４表!$C$9:$C$65,0),1),[3]設定!$I47))</f>
        <v>262070</v>
      </c>
      <c r="F72" s="53">
        <f>IF($D72="","",IF([3]設定!$I47="",INDEX([3]第４表!$F$9:$P$65,MATCH([3]設定!$D47,[3]第４表!$C$9:$C$65,0),2),[3]設定!$I47))</f>
        <v>262070</v>
      </c>
      <c r="G72" s="53">
        <f>IF($D72="","",IF([3]設定!$I47="",INDEX([3]第４表!$F$9:$P$65,MATCH([3]設定!$D47,[3]第４表!$C$9:$C$65,0),3),[3]設定!$I47))</f>
        <v>243860</v>
      </c>
      <c r="H72" s="53">
        <f>IF($D72="","",IF([3]設定!$I47="",INDEX([3]第４表!$F$9:$P$65,MATCH([3]設定!$D47,[3]第４表!$C$9:$C$65,0),4),[3]設定!$I47))</f>
        <v>18210</v>
      </c>
      <c r="I72" s="53">
        <f>IF($D72="","",IF([3]設定!$I47="",INDEX([3]第４表!$F$9:$P$65,MATCH([3]設定!$D47,[3]第４表!$C$9:$C$65,0),5),[3]設定!$I47))</f>
        <v>0</v>
      </c>
      <c r="J72" s="53">
        <f>IF($D72="","",IF([3]設定!$I47="",INDEX([3]第４表!$F$9:$P$65,MATCH([3]設定!$D47,[3]第４表!$C$9:$C$65,0),6),[3]設定!$I47))</f>
        <v>293385</v>
      </c>
      <c r="K72" s="53">
        <f>IF($D72="","",IF([3]設定!$I47="",INDEX([3]第４表!$F$9:$P$65,MATCH([3]設定!$D47,[3]第４表!$C$9:$C$65,0),7),[3]設定!$I47))</f>
        <v>293385</v>
      </c>
      <c r="L72" s="53">
        <f>IF($D72="","",IF([3]設定!$I47="",INDEX([3]第４表!$F$9:$P$65,MATCH([3]設定!$D47,[3]第４表!$C$9:$C$65,0),8),[3]設定!$I47))</f>
        <v>0</v>
      </c>
      <c r="M72" s="53">
        <f>IF($D72="","",IF([3]設定!$I47="",INDEX([3]第４表!$F$9:$P$65,MATCH([3]設定!$D47,[3]第４表!$C$9:$C$65,0),9),[3]設定!$I47))</f>
        <v>169457</v>
      </c>
      <c r="N72" s="53">
        <f>IF($D72="","",IF([3]設定!$I47="",INDEX([3]第４表!$F$9:$P$65,MATCH([3]設定!$D47,[3]第４表!$C$9:$C$65,0),10),[3]設定!$I47))</f>
        <v>169457</v>
      </c>
      <c r="O72" s="53">
        <f>IF($D72="","",IF([3]設定!$I47="",INDEX([3]第４表!$F$9:$P$65,MATCH([3]設定!$D47,[3]第４表!$C$9:$C$65,0),11),[3]設定!$I47))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IF($D73="","",IF([3]設定!$I48="",INDEX([3]第４表!$F$9:$P$65,MATCH([3]設定!$D48,[3]第４表!$C$9:$C$65,0),1),[3]設定!$I48))</f>
        <v>241236</v>
      </c>
      <c r="F73" s="58">
        <f>IF($D73="","",IF([3]設定!$I48="",INDEX([3]第４表!$F$9:$P$65,MATCH([3]設定!$D48,[3]第４表!$C$9:$C$65,0),2),[3]設定!$I48))</f>
        <v>239292</v>
      </c>
      <c r="G73" s="58">
        <f>IF($D73="","",IF([3]設定!$I48="",INDEX([3]第４表!$F$9:$P$65,MATCH([3]設定!$D48,[3]第４表!$C$9:$C$65,0),3),[3]設定!$I48))</f>
        <v>221148</v>
      </c>
      <c r="H73" s="53">
        <f>IF($D73="","",IF([3]設定!$I48="",INDEX([3]第４表!$F$9:$P$65,MATCH([3]設定!$D48,[3]第４表!$C$9:$C$65,0),4),[3]設定!$I48))</f>
        <v>18144</v>
      </c>
      <c r="I73" s="53">
        <f>IF($D73="","",IF([3]設定!$I48="",INDEX([3]第４表!$F$9:$P$65,MATCH([3]設定!$D48,[3]第４表!$C$9:$C$65,0),5),[3]設定!$I48))</f>
        <v>1944</v>
      </c>
      <c r="J73" s="53">
        <f>IF($D73="","",IF([3]設定!$I48="",INDEX([3]第４表!$F$9:$P$65,MATCH([3]設定!$D48,[3]第４表!$C$9:$C$65,0),6),[3]設定!$I48))</f>
        <v>261825</v>
      </c>
      <c r="K73" s="53">
        <f>IF($D73="","",IF([3]設定!$I48="",INDEX([3]第４表!$F$9:$P$65,MATCH([3]設定!$D48,[3]第４表!$C$9:$C$65,0),7),[3]設定!$I48))</f>
        <v>260276</v>
      </c>
      <c r="L73" s="53">
        <f>IF($D73="","",IF([3]設定!$I48="",INDEX([3]第４表!$F$9:$P$65,MATCH([3]設定!$D48,[3]第４表!$C$9:$C$65,0),8),[3]設定!$I48))</f>
        <v>1549</v>
      </c>
      <c r="M73" s="53">
        <f>IF($D73="","",IF([3]設定!$I48="",INDEX([3]第４表!$F$9:$P$65,MATCH([3]設定!$D48,[3]第４表!$C$9:$C$65,0),9),[3]設定!$I48))</f>
        <v>179608</v>
      </c>
      <c r="N73" s="53">
        <f>IF($D73="","",IF([3]設定!$I48="",INDEX([3]第４表!$F$9:$P$65,MATCH([3]設定!$D48,[3]第４表!$C$9:$C$65,0),10),[3]設定!$I48))</f>
        <v>176481</v>
      </c>
      <c r="O73" s="53">
        <f>IF($D73="","",IF([3]設定!$I48="",INDEX([3]第４表!$F$9:$P$65,MATCH([3]設定!$D48,[3]第４表!$C$9:$C$65,0),11),[3]設定!$I48))</f>
        <v>3127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IF($D74="","",IF([3]設定!$I49="",INDEX([3]第４表!$F$9:$P$65,MATCH([3]設定!$D49,[3]第４表!$C$9:$C$65,0),1),[3]設定!$I49))</f>
        <v>240135</v>
      </c>
      <c r="F74" s="58">
        <f>IF($D74="","",IF([3]設定!$I49="",INDEX([3]第４表!$F$9:$P$65,MATCH([3]設定!$D49,[3]第４表!$C$9:$C$65,0),2),[3]設定!$I49))</f>
        <v>240135</v>
      </c>
      <c r="G74" s="58">
        <f>IF($D74="","",IF([3]設定!$I49="",INDEX([3]第４表!$F$9:$P$65,MATCH([3]設定!$D49,[3]第４表!$C$9:$C$65,0),3),[3]設定!$I49))</f>
        <v>221431</v>
      </c>
      <c r="H74" s="53">
        <f>IF($D74="","",IF([3]設定!$I49="",INDEX([3]第４表!$F$9:$P$65,MATCH([3]設定!$D49,[3]第４表!$C$9:$C$65,0),4),[3]設定!$I49))</f>
        <v>18704</v>
      </c>
      <c r="I74" s="53">
        <f>IF($D74="","",IF([3]設定!$I49="",INDEX([3]第４表!$F$9:$P$65,MATCH([3]設定!$D49,[3]第４表!$C$9:$C$65,0),5),[3]設定!$I49))</f>
        <v>0</v>
      </c>
      <c r="J74" s="53">
        <f>IF($D74="","",IF([3]設定!$I49="",INDEX([3]第４表!$F$9:$P$65,MATCH([3]設定!$D49,[3]第４表!$C$9:$C$65,0),6),[3]設定!$I49))</f>
        <v>309795</v>
      </c>
      <c r="K74" s="53">
        <f>IF($D74="","",IF([3]設定!$I49="",INDEX([3]第４表!$F$9:$P$65,MATCH([3]設定!$D49,[3]第４表!$C$9:$C$65,0),7),[3]設定!$I49))</f>
        <v>309795</v>
      </c>
      <c r="L74" s="53">
        <f>IF($D74="","",IF([3]設定!$I49="",INDEX([3]第４表!$F$9:$P$65,MATCH([3]設定!$D49,[3]第４表!$C$9:$C$65,0),8),[3]設定!$I49))</f>
        <v>0</v>
      </c>
      <c r="M74" s="53">
        <f>IF($D74="","",IF([3]設定!$I49="",INDEX([3]第４表!$F$9:$P$65,MATCH([3]設定!$D49,[3]第４表!$C$9:$C$65,0),9),[3]設定!$I49))</f>
        <v>175894</v>
      </c>
      <c r="N74" s="53">
        <f>IF($D74="","",IF([3]設定!$I49="",INDEX([3]第４表!$F$9:$P$65,MATCH([3]設定!$D49,[3]第４表!$C$9:$C$65,0),10),[3]設定!$I49))</f>
        <v>175894</v>
      </c>
      <c r="O74" s="53">
        <f>IF($D74="","",IF([3]設定!$I49="",INDEX([3]第４表!$F$9:$P$65,MATCH([3]設定!$D49,[3]第４表!$C$9:$C$65,0),11),[3]設定!$I49))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IF($D75="","",IF([3]設定!$I50="",INDEX([3]第４表!$F$9:$P$65,MATCH([3]設定!$D50,[3]第４表!$C$9:$C$65,0),1),[3]設定!$I50))</f>
        <v>226079</v>
      </c>
      <c r="F75" s="58">
        <f>IF($D75="","",IF([3]設定!$I50="",INDEX([3]第４表!$F$9:$P$65,MATCH([3]設定!$D50,[3]第４表!$C$9:$C$65,0),2),[3]設定!$I50))</f>
        <v>225509</v>
      </c>
      <c r="G75" s="58">
        <f>IF($D75="","",IF([3]設定!$I50="",INDEX([3]第４表!$F$9:$P$65,MATCH([3]設定!$D50,[3]第４表!$C$9:$C$65,0),3),[3]設定!$I50))</f>
        <v>199126</v>
      </c>
      <c r="H75" s="53">
        <f>IF($D75="","",IF([3]設定!$I50="",INDEX([3]第４表!$F$9:$P$65,MATCH([3]設定!$D50,[3]第４表!$C$9:$C$65,0),4),[3]設定!$I50))</f>
        <v>26383</v>
      </c>
      <c r="I75" s="53">
        <f>IF($D75="","",IF([3]設定!$I50="",INDEX([3]第４表!$F$9:$P$65,MATCH([3]設定!$D50,[3]第４表!$C$9:$C$65,0),5),[3]設定!$I50))</f>
        <v>570</v>
      </c>
      <c r="J75" s="53">
        <f>IF($D75="","",IF([3]設定!$I50="",INDEX([3]第４表!$F$9:$P$65,MATCH([3]設定!$D50,[3]第４表!$C$9:$C$65,0),6),[3]設定!$I50))</f>
        <v>253822</v>
      </c>
      <c r="K75" s="53">
        <f>IF($D75="","",IF([3]設定!$I50="",INDEX([3]第４表!$F$9:$P$65,MATCH([3]設定!$D50,[3]第４表!$C$9:$C$65,0),7),[3]設定!$I50))</f>
        <v>253387</v>
      </c>
      <c r="L75" s="53">
        <f>IF($D75="","",IF([3]設定!$I50="",INDEX([3]第４表!$F$9:$P$65,MATCH([3]設定!$D50,[3]第４表!$C$9:$C$65,0),8),[3]設定!$I50))</f>
        <v>435</v>
      </c>
      <c r="M75" s="53">
        <f>IF($D75="","",IF([3]設定!$I50="",INDEX([3]第４表!$F$9:$P$65,MATCH([3]設定!$D50,[3]第４表!$C$9:$C$65,0),9),[3]設定!$I50))</f>
        <v>173409</v>
      </c>
      <c r="N75" s="53">
        <f>IF($D75="","",IF([3]設定!$I50="",INDEX([3]第４表!$F$9:$P$65,MATCH([3]設定!$D50,[3]第４表!$C$9:$C$65,0),10),[3]設定!$I50))</f>
        <v>172583</v>
      </c>
      <c r="O75" s="53">
        <f>IF($D75="","",IF([3]設定!$I50="",INDEX([3]第４表!$F$9:$P$65,MATCH([3]設定!$D50,[3]第４表!$C$9:$C$65,0),11),[3]設定!$I50))</f>
        <v>826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IF($D76="","",IF([3]設定!$I51="",INDEX([3]第４表!$F$9:$P$65,MATCH([3]設定!$D51,[3]第４表!$C$9:$C$65,0),1),[3]設定!$I51))</f>
        <v>326187</v>
      </c>
      <c r="F76" s="58">
        <f>IF($D76="","",IF([3]設定!$I51="",INDEX([3]第４表!$F$9:$P$65,MATCH([3]設定!$D51,[3]第４表!$C$9:$C$65,0),2),[3]設定!$I51))</f>
        <v>253607</v>
      </c>
      <c r="G76" s="58">
        <f>IF($D76="","",IF([3]設定!$I51="",INDEX([3]第４表!$F$9:$P$65,MATCH([3]設定!$D51,[3]第４表!$C$9:$C$65,0),3),[3]設定!$I51))</f>
        <v>237673</v>
      </c>
      <c r="H76" s="53">
        <f>IF($D76="","",IF([3]設定!$I51="",INDEX([3]第４表!$F$9:$P$65,MATCH([3]設定!$D51,[3]第４表!$C$9:$C$65,0),4),[3]設定!$I51))</f>
        <v>15934</v>
      </c>
      <c r="I76" s="53">
        <f>IF($D76="","",IF([3]設定!$I51="",INDEX([3]第４表!$F$9:$P$65,MATCH([3]設定!$D51,[3]第４表!$C$9:$C$65,0),5),[3]設定!$I51))</f>
        <v>72580</v>
      </c>
      <c r="J76" s="53">
        <f>IF($D76="","",IF([3]設定!$I51="",INDEX([3]第４表!$F$9:$P$65,MATCH([3]設定!$D51,[3]第４表!$C$9:$C$65,0),6),[3]設定!$I51))</f>
        <v>398062</v>
      </c>
      <c r="K76" s="53">
        <f>IF($D76="","",IF([3]設定!$I51="",INDEX([3]第４表!$F$9:$P$65,MATCH([3]設定!$D51,[3]第４表!$C$9:$C$65,0),7),[3]設定!$I51))</f>
        <v>295580</v>
      </c>
      <c r="L76" s="53">
        <f>IF($D76="","",IF([3]設定!$I51="",INDEX([3]第４表!$F$9:$P$65,MATCH([3]設定!$D51,[3]第４表!$C$9:$C$65,0),8),[3]設定!$I51))</f>
        <v>102482</v>
      </c>
      <c r="M76" s="53">
        <f>IF($D76="","",IF([3]設定!$I51="",INDEX([3]第４表!$F$9:$P$65,MATCH([3]設定!$D51,[3]第４表!$C$9:$C$65,0),9),[3]設定!$I51))</f>
        <v>176765</v>
      </c>
      <c r="N76" s="53">
        <f>IF($D76="","",IF([3]設定!$I51="",INDEX([3]第４表!$F$9:$P$65,MATCH([3]設定!$D51,[3]第４表!$C$9:$C$65,0),10),[3]設定!$I51))</f>
        <v>166349</v>
      </c>
      <c r="O76" s="53">
        <f>IF($D76="","",IF([3]設定!$I51="",INDEX([3]第４表!$F$9:$P$65,MATCH([3]設定!$D51,[3]第４表!$C$9:$C$65,0),11),[3]設定!$I51))</f>
        <v>10416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IF($D77="","",IF([3]設定!$I52="",INDEX([3]第４表!$F$9:$P$65,MATCH([3]設定!$D52,[3]第４表!$C$9:$C$65,0),1),[3]設定!$I52))</f>
        <v>304315</v>
      </c>
      <c r="F77" s="58">
        <f>IF($D77="","",IF([3]設定!$I52="",INDEX([3]第４表!$F$9:$P$65,MATCH([3]設定!$D52,[3]第４表!$C$9:$C$65,0),2),[3]設定!$I52))</f>
        <v>303888</v>
      </c>
      <c r="G77" s="58">
        <f>IF($D77="","",IF([3]設定!$I52="",INDEX([3]第４表!$F$9:$P$65,MATCH([3]設定!$D52,[3]第４表!$C$9:$C$65,0),3),[3]設定!$I52))</f>
        <v>268931</v>
      </c>
      <c r="H77" s="53">
        <f>IF($D77="","",IF([3]設定!$I52="",INDEX([3]第４表!$F$9:$P$65,MATCH([3]設定!$D52,[3]第４表!$C$9:$C$65,0),4),[3]設定!$I52))</f>
        <v>34957</v>
      </c>
      <c r="I77" s="53">
        <f>IF($D77="","",IF([3]設定!$I52="",INDEX([3]第４表!$F$9:$P$65,MATCH([3]設定!$D52,[3]第４表!$C$9:$C$65,0),5),[3]設定!$I52))</f>
        <v>427</v>
      </c>
      <c r="J77" s="53">
        <f>IF($D77="","",IF([3]設定!$I52="",INDEX([3]第４表!$F$9:$P$65,MATCH([3]設定!$D52,[3]第４表!$C$9:$C$65,0),6),[3]設定!$I52))</f>
        <v>318040</v>
      </c>
      <c r="K77" s="53">
        <f>IF($D77="","",IF([3]設定!$I52="",INDEX([3]第４表!$F$9:$P$65,MATCH([3]設定!$D52,[3]第４表!$C$9:$C$65,0),7),[3]設定!$I52))</f>
        <v>317515</v>
      </c>
      <c r="L77" s="53">
        <f>IF($D77="","",IF([3]設定!$I52="",INDEX([3]第４表!$F$9:$P$65,MATCH([3]設定!$D52,[3]第４表!$C$9:$C$65,0),8),[3]設定!$I52))</f>
        <v>525</v>
      </c>
      <c r="M77" s="53">
        <f>IF($D77="","",IF([3]設定!$I52="",INDEX([3]第４表!$F$9:$P$65,MATCH([3]設定!$D52,[3]第４表!$C$9:$C$65,0),9),[3]設定!$I52))</f>
        <v>244935</v>
      </c>
      <c r="N77" s="53">
        <f>IF($D77="","",IF([3]設定!$I52="",INDEX([3]第４表!$F$9:$P$65,MATCH([3]設定!$D52,[3]第４表!$C$9:$C$65,0),10),[3]設定!$I52))</f>
        <v>244935</v>
      </c>
      <c r="O77" s="53">
        <f>IF($D77="","",IF([3]設定!$I52="",INDEX([3]第４表!$F$9:$P$65,MATCH([3]設定!$D52,[3]第４表!$C$9:$C$65,0),11),[3]設定!$I52))</f>
        <v>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IF($D78="","",IF([3]設定!$I53="",INDEX([3]第４表!$F$9:$P$65,MATCH([3]設定!$D53,[3]第４表!$C$9:$C$65,0),1),[3]設定!$I53))</f>
        <v>220021</v>
      </c>
      <c r="F78" s="62">
        <f>IF($D78="","",IF([3]設定!$I53="",INDEX([3]第４表!$F$9:$P$65,MATCH([3]設定!$D53,[3]第４表!$C$9:$C$65,0),2),[3]設定!$I53))</f>
        <v>220021</v>
      </c>
      <c r="G78" s="62">
        <f>IF($D78="","",IF([3]設定!$I53="",INDEX([3]第４表!$F$9:$P$65,MATCH([3]設定!$D53,[3]第４表!$C$9:$C$65,0),3),[3]設定!$I53))</f>
        <v>194222</v>
      </c>
      <c r="H78" s="63">
        <f>IF($D78="","",IF([3]設定!$I53="",INDEX([3]第４表!$F$9:$P$65,MATCH([3]設定!$D53,[3]第４表!$C$9:$C$65,0),4),[3]設定!$I53))</f>
        <v>25799</v>
      </c>
      <c r="I78" s="63">
        <f>IF($D78="","",IF([3]設定!$I53="",INDEX([3]第４表!$F$9:$P$65,MATCH([3]設定!$D53,[3]第４表!$C$9:$C$65,0),5),[3]設定!$I53))</f>
        <v>0</v>
      </c>
      <c r="J78" s="63">
        <f>IF($D78="","",IF([3]設定!$I53="",INDEX([3]第４表!$F$9:$P$65,MATCH([3]設定!$D53,[3]第４表!$C$9:$C$65,0),6),[3]設定!$I53))</f>
        <v>248500</v>
      </c>
      <c r="K78" s="63">
        <f>IF($D78="","",IF([3]設定!$I53="",INDEX([3]第４表!$F$9:$P$65,MATCH([3]設定!$D53,[3]第４表!$C$9:$C$65,0),7),[3]設定!$I53))</f>
        <v>248500</v>
      </c>
      <c r="L78" s="63">
        <f>IF($D78="","",IF([3]設定!$I53="",INDEX([3]第４表!$F$9:$P$65,MATCH([3]設定!$D53,[3]第４表!$C$9:$C$65,0),8),[3]設定!$I53))</f>
        <v>0</v>
      </c>
      <c r="M78" s="63">
        <f>IF($D78="","",IF([3]設定!$I53="",INDEX([3]第４表!$F$9:$P$65,MATCH([3]設定!$D53,[3]第４表!$C$9:$C$65,0),9),[3]設定!$I53))</f>
        <v>177795</v>
      </c>
      <c r="N78" s="63">
        <f>IF($D78="","",IF([3]設定!$I53="",INDEX([3]第４表!$F$9:$P$65,MATCH([3]設定!$D53,[3]第４表!$C$9:$C$65,0),10),[3]設定!$I53))</f>
        <v>177795</v>
      </c>
      <c r="O78" s="63">
        <f>IF($D78="","",IF([3]設定!$I53="",INDEX([3]第４表!$F$9:$P$65,MATCH([3]設定!$D53,[3]第４表!$C$9:$C$65,0),11),[3]設定!$I53))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IF($D79="","",IF([3]設定!$I54="",INDEX([3]第４表!$F$9:$P$65,MATCH([3]設定!$D54,[3]第４表!$C$9:$C$65,0),1),[3]設定!$I54))</f>
        <v>167202</v>
      </c>
      <c r="F79" s="67">
        <f>IF($D79="","",IF([3]設定!$I54="",INDEX([3]第４表!$F$9:$P$65,MATCH([3]設定!$D54,[3]第４表!$C$9:$C$65,0),2),[3]設定!$I54))</f>
        <v>166858</v>
      </c>
      <c r="G79" s="67">
        <f>IF($D79="","",IF([3]設定!$I54="",INDEX([3]第４表!$F$9:$P$65,MATCH([3]設定!$D54,[3]第４表!$C$9:$C$65,0),3),[3]設定!$I54))</f>
        <v>152758</v>
      </c>
      <c r="H79" s="68">
        <f>IF($D79="","",IF([3]設定!$I54="",INDEX([3]第４表!$F$9:$P$65,MATCH([3]設定!$D54,[3]第４表!$C$9:$C$65,0),4),[3]設定!$I54))</f>
        <v>14100</v>
      </c>
      <c r="I79" s="68">
        <f>IF($D79="","",IF([3]設定!$I54="",INDEX([3]第４表!$F$9:$P$65,MATCH([3]設定!$D54,[3]第４表!$C$9:$C$65,0),5),[3]設定!$I54))</f>
        <v>344</v>
      </c>
      <c r="J79" s="68">
        <f>IF($D79="","",IF([3]設定!$I54="",INDEX([3]第４表!$F$9:$P$65,MATCH([3]設定!$D54,[3]第４表!$C$9:$C$65,0),6),[3]設定!$I54))</f>
        <v>194630</v>
      </c>
      <c r="K79" s="68">
        <f>IF($D79="","",IF([3]設定!$I54="",INDEX([3]第４表!$F$9:$P$65,MATCH([3]設定!$D54,[3]第４表!$C$9:$C$65,0),7),[3]設定!$I54))</f>
        <v>194313</v>
      </c>
      <c r="L79" s="68">
        <f>IF($D79="","",IF([3]設定!$I54="",INDEX([3]第４表!$F$9:$P$65,MATCH([3]設定!$D54,[3]第４表!$C$9:$C$65,0),8),[3]設定!$I54))</f>
        <v>317</v>
      </c>
      <c r="M79" s="68">
        <f>IF($D79="","",IF([3]設定!$I54="",INDEX([3]第４表!$F$9:$P$65,MATCH([3]設定!$D54,[3]第４表!$C$9:$C$65,0),9),[3]設定!$I54))</f>
        <v>146707</v>
      </c>
      <c r="N79" s="68">
        <f>IF($D79="","",IF([3]設定!$I54="",INDEX([3]第４表!$F$9:$P$65,MATCH([3]設定!$D54,[3]第４表!$C$9:$C$65,0),10),[3]設定!$I54))</f>
        <v>146343</v>
      </c>
      <c r="O79" s="68">
        <f>IF($D79="","",IF([3]設定!$I54="",INDEX([3]第４表!$F$9:$P$65,MATCH([3]設定!$D54,[3]第４表!$C$9:$C$65,0),11),[3]設定!$I54))</f>
        <v>364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2B68-A8B9-421B-B03D-0F01B9A76CC8}">
  <sheetPr codeName="Sheet3"/>
  <dimension ref="B1:Q79"/>
  <sheetViews>
    <sheetView showGridLines="0" view="pageBreakPreview" topLeftCell="A60" zoomScale="80" zoomScaleNormal="80" zoomScaleSheetLayoutView="80" workbookViewId="0">
      <selection activeCell="T19" sqref="T19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超過労働給与及び特別に支払われた給与（"&amp;[5]設定!D8&amp;DBCS([5]設定!E8)&amp;"年"&amp;DBCS([5]設定!F8)&amp;"月）"</f>
        <v xml:space="preserve">        超過労働給与及び特別に支払われた給与（令和５年３月）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+[6]第５表!B9</f>
        <v>TL</v>
      </c>
      <c r="C9" s="32"/>
      <c r="D9" s="33" t="str">
        <f>+[6]第５表!D9</f>
        <v>調査産業計</v>
      </c>
      <c r="E9" s="34">
        <f>IF($D9="","",IF([5]設定!$H23="",INDEX([5]第４表!$F$77:$P$133,MATCH([5]設定!$D23,[5]第４表!$C$77:$C$133,0),1),[5]設定!$H23))</f>
        <v>232047</v>
      </c>
      <c r="F9" s="34">
        <f>IF($D9="","",IF([5]設定!$H23="",INDEX([5]第４表!$F$77:$P$133,MATCH([5]設定!$D23,[5]第４表!$C$77:$C$133,0),2),[5]設定!$H23))</f>
        <v>220577</v>
      </c>
      <c r="G9" s="35">
        <f>IF($D9="","",IF([5]設定!$H23="",INDEX([5]第４表!$F$77:$P$133,MATCH([5]設定!$D23,[5]第４表!$C$77:$C$133,0),3),[5]設定!$H23))</f>
        <v>207294</v>
      </c>
      <c r="H9" s="36">
        <f>IF($D9="","",IF([5]設定!$H23="",INDEX([5]第４表!$F$77:$P$133,MATCH([5]設定!$D23,[5]第４表!$C$77:$C$133,0),4),[5]設定!$H23))</f>
        <v>13283</v>
      </c>
      <c r="I9" s="37">
        <f>IF($D9="","",IF([5]設定!$H23="",INDEX([5]第４表!$F$77:$P$133,MATCH([5]設定!$D23,[5]第４表!$C$77:$C$133,0),5),[5]設定!$H23))</f>
        <v>11470</v>
      </c>
      <c r="J9" s="38">
        <f>IF($D9="","",IF([5]設定!$H23="",INDEX([5]第４表!$F$77:$P$133,MATCH([5]設定!$D23,[5]第４表!$C$77:$C$133,0),6),[5]設定!$H23))</f>
        <v>286817</v>
      </c>
      <c r="K9" s="35">
        <f>IF($D9="","",IF([5]設定!$H23="",INDEX([5]第４表!$F$77:$P$133,MATCH([5]設定!$D23,[5]第４表!$C$77:$C$133,0),7),[5]設定!$H23))</f>
        <v>271564</v>
      </c>
      <c r="L9" s="36">
        <f>IF($D9="","",IF([5]設定!$H23="",INDEX([5]第４表!$F$77:$P$133,MATCH([5]設定!$D23,[5]第４表!$C$77:$C$133,0),8),[5]設定!$H23))</f>
        <v>15253</v>
      </c>
      <c r="M9" s="39">
        <f>IF($D9="","",IF([5]設定!$H23="",INDEX([5]第４表!$F$77:$P$133,MATCH([5]設定!$D23,[5]第４表!$C$77:$C$133,0),9),[5]設定!$H23))</f>
        <v>180516</v>
      </c>
      <c r="N9" s="39">
        <f>IF($D9="","",IF([5]設定!$H23="",INDEX([5]第４表!$F$77:$P$133,MATCH([5]設定!$D23,[5]第４表!$C$77:$C$133,0),10),[5]設定!$H23))</f>
        <v>172606</v>
      </c>
      <c r="O9" s="37">
        <f>IF($D9="","",IF([5]設定!$H23="",INDEX([5]第４表!$F$77:$P$133,MATCH([5]設定!$D23,[5]第４表!$C$77:$C$133,0),11),[5]設定!$H23))</f>
        <v>7910</v>
      </c>
      <c r="P9" s="4"/>
      <c r="Q9" s="40"/>
    </row>
    <row r="10" spans="2:17" s="2" customFormat="1" ht="18" customHeight="1" x14ac:dyDescent="0.2">
      <c r="B10" s="41" t="str">
        <f>+[6]第５表!B10</f>
        <v>D</v>
      </c>
      <c r="C10" s="42"/>
      <c r="D10" s="43" t="str">
        <f>+[6]第５表!D10</f>
        <v>建設業</v>
      </c>
      <c r="E10" s="34">
        <f>IF($D10="","",IF([5]設定!$H24="",INDEX([5]第４表!$F$77:$P$133,MATCH([5]設定!$D24,[5]第４表!$C$77:$C$133,0),1),[5]設定!$H24))</f>
        <v>295761</v>
      </c>
      <c r="F10" s="34">
        <f>IF($D10="","",IF([5]設定!$H24="",INDEX([5]第４表!$F$77:$P$133,MATCH([5]設定!$D24,[5]第４表!$C$77:$C$133,0),2),[5]設定!$H24))</f>
        <v>276940</v>
      </c>
      <c r="G10" s="35">
        <f>IF($D10="","",IF([5]設定!$H24="",INDEX([5]第４表!$F$77:$P$133,MATCH([5]設定!$D24,[5]第４表!$C$77:$C$133,0),3),[5]設定!$H24))</f>
        <v>261787</v>
      </c>
      <c r="H10" s="44">
        <f>IF($D10="","",IF([5]設定!$H24="",INDEX([5]第４表!$F$77:$P$133,MATCH([5]設定!$D24,[5]第４表!$C$77:$C$133,0),4),[5]設定!$H24))</f>
        <v>15153</v>
      </c>
      <c r="I10" s="45">
        <f>IF($D10="","",IF([5]設定!$H24="",INDEX([5]第４表!$F$77:$P$133,MATCH([5]設定!$D24,[5]第４表!$C$77:$C$133,0),5),[5]設定!$H24))</f>
        <v>18821</v>
      </c>
      <c r="J10" s="38">
        <f>IF($D10="","",IF([5]設定!$H24="",INDEX([5]第４表!$F$77:$P$133,MATCH([5]設定!$D24,[5]第４表!$C$77:$C$133,0),6),[5]設定!$H24))</f>
        <v>310290</v>
      </c>
      <c r="K10" s="35">
        <f>IF($D10="","",IF([5]設定!$H24="",INDEX([5]第４表!$F$77:$P$133,MATCH([5]設定!$D24,[5]第４表!$C$77:$C$133,0),7),[5]設定!$H24))</f>
        <v>290177</v>
      </c>
      <c r="L10" s="44">
        <f>IF($D10="","",IF([5]設定!$H24="",INDEX([5]第４表!$F$77:$P$133,MATCH([5]設定!$D24,[5]第４表!$C$77:$C$133,0),8),[5]設定!$H24))</f>
        <v>20113</v>
      </c>
      <c r="M10" s="34">
        <f>IF($D10="","",IF([5]設定!$H24="",INDEX([5]第４表!$F$77:$P$133,MATCH([5]設定!$D24,[5]第４表!$C$77:$C$133,0),9),[5]設定!$H24))</f>
        <v>218495</v>
      </c>
      <c r="N10" s="34">
        <f>IF($D10="","",IF([5]設定!$H24="",INDEX([5]第４表!$F$77:$P$133,MATCH([5]設定!$D24,[5]第４表!$C$77:$C$133,0),10),[5]設定!$H24))</f>
        <v>206542</v>
      </c>
      <c r="O10" s="45">
        <f>IF($D10="","",IF([5]設定!$H24="",INDEX([5]第４表!$F$77:$P$133,MATCH([5]設定!$D24,[5]第４表!$C$77:$C$133,0),11),[5]設定!$H24))</f>
        <v>11953</v>
      </c>
      <c r="P10" s="4"/>
      <c r="Q10" s="40"/>
    </row>
    <row r="11" spans="2:17" s="2" customFormat="1" ht="18" customHeight="1" x14ac:dyDescent="0.2">
      <c r="B11" s="41" t="str">
        <f>+[6]第５表!B11</f>
        <v>E</v>
      </c>
      <c r="C11" s="42"/>
      <c r="D11" s="43" t="str">
        <f>+[6]第５表!D11</f>
        <v>製造業</v>
      </c>
      <c r="E11" s="34">
        <f>IF($D11="","",IF([5]設定!$H25="",INDEX([5]第４表!$F$77:$P$133,MATCH([5]設定!$D25,[5]第４表!$C$77:$C$133,0),1),[5]設定!$H25))</f>
        <v>254317</v>
      </c>
      <c r="F11" s="34">
        <f>IF($D11="","",IF([5]設定!$H25="",INDEX([5]第４表!$F$77:$P$133,MATCH([5]設定!$D25,[5]第４表!$C$77:$C$133,0),2),[5]設定!$H25))</f>
        <v>237587</v>
      </c>
      <c r="G11" s="35">
        <f>IF($D11="","",IF([5]設定!$H25="",INDEX([5]第４表!$F$77:$P$133,MATCH([5]設定!$D25,[5]第４表!$C$77:$C$133,0),3),[5]設定!$H25))</f>
        <v>213644</v>
      </c>
      <c r="H11" s="44">
        <f>IF($D11="","",IF([5]設定!$H25="",INDEX([5]第４表!$F$77:$P$133,MATCH([5]設定!$D25,[5]第４表!$C$77:$C$133,0),4),[5]設定!$H25))</f>
        <v>23943</v>
      </c>
      <c r="I11" s="45">
        <f>IF($D11="","",IF([5]設定!$H25="",INDEX([5]第４表!$F$77:$P$133,MATCH([5]設定!$D25,[5]第４表!$C$77:$C$133,0),5),[5]設定!$H25))</f>
        <v>16730</v>
      </c>
      <c r="J11" s="38">
        <f>IF($D11="","",IF([5]設定!$H25="",INDEX([5]第４表!$F$77:$P$133,MATCH([5]設定!$D25,[5]第４表!$C$77:$C$133,0),6),[5]設定!$H25))</f>
        <v>311435</v>
      </c>
      <c r="K11" s="35">
        <f>IF($D11="","",IF([5]設定!$H25="",INDEX([5]第４表!$F$77:$P$133,MATCH([5]設定!$D25,[5]第４表!$C$77:$C$133,0),7),[5]設定!$H25))</f>
        <v>292417</v>
      </c>
      <c r="L11" s="44">
        <f>IF($D11="","",IF([5]設定!$H25="",INDEX([5]第４表!$F$77:$P$133,MATCH([5]設定!$D25,[5]第４表!$C$77:$C$133,0),8),[5]設定!$H25))</f>
        <v>19018</v>
      </c>
      <c r="M11" s="34">
        <f>IF($D11="","",IF([5]設定!$H25="",INDEX([5]第４表!$F$77:$P$133,MATCH([5]設定!$D25,[5]第４表!$C$77:$C$133,0),9),[5]設定!$H25))</f>
        <v>174604</v>
      </c>
      <c r="N11" s="34">
        <f>IF($D11="","",IF([5]設定!$H25="",INDEX([5]第４表!$F$77:$P$133,MATCH([5]設定!$D25,[5]第４表!$C$77:$C$133,0),10),[5]設定!$H25))</f>
        <v>161068</v>
      </c>
      <c r="O11" s="45">
        <f>IF($D11="","",IF([5]設定!$H25="",INDEX([5]第４表!$F$77:$P$133,MATCH([5]設定!$D25,[5]第４表!$C$77:$C$133,0),11),[5]設定!$H25))</f>
        <v>13536</v>
      </c>
      <c r="P11" s="4"/>
      <c r="Q11" s="40"/>
    </row>
    <row r="12" spans="2:17" s="2" customFormat="1" ht="18" customHeight="1" x14ac:dyDescent="0.2">
      <c r="B12" s="41" t="str">
        <f>+[6]第５表!B12</f>
        <v>F</v>
      </c>
      <c r="C12" s="42"/>
      <c r="D12" s="46" t="str">
        <f>+[6]第５表!D12</f>
        <v>電気・ガス・熱供給・水道業</v>
      </c>
      <c r="E12" s="34">
        <f>IF($D12="","",IF([5]設定!$H26="",INDEX([5]第４表!$F$77:$P$133,MATCH([5]設定!$D26,[5]第４表!$C$77:$C$133,0),1),[5]設定!$H26))</f>
        <v>438826</v>
      </c>
      <c r="F12" s="34">
        <f>IF($D12="","",IF([5]設定!$H26="",INDEX([5]第４表!$F$77:$P$133,MATCH([5]設定!$D26,[5]第４表!$C$77:$C$133,0),2),[5]設定!$H26))</f>
        <v>438733</v>
      </c>
      <c r="G12" s="35">
        <f>IF($D12="","",IF([5]設定!$H26="",INDEX([5]第４表!$F$77:$P$133,MATCH([5]設定!$D26,[5]第４表!$C$77:$C$133,0),3),[5]設定!$H26))</f>
        <v>377193</v>
      </c>
      <c r="H12" s="47">
        <f>IF($D12="","",IF([5]設定!$H26="",INDEX([5]第４表!$F$77:$P$133,MATCH([5]設定!$D26,[5]第４表!$C$77:$C$133,0),4),[5]設定!$H26))</f>
        <v>61540</v>
      </c>
      <c r="I12" s="45">
        <f>IF($D12="","",IF([5]設定!$H26="",INDEX([5]第４表!$F$77:$P$133,MATCH([5]設定!$D26,[5]第４表!$C$77:$C$133,0),5),[5]設定!$H26))</f>
        <v>93</v>
      </c>
      <c r="J12" s="38">
        <f>IF($D12="","",IF([5]設定!$H26="",INDEX([5]第４表!$F$77:$P$133,MATCH([5]設定!$D26,[5]第４表!$C$77:$C$133,0),6),[5]設定!$H26))</f>
        <v>460103</v>
      </c>
      <c r="K12" s="35">
        <f>IF($D12="","",IF([5]設定!$H26="",INDEX([5]第４表!$F$77:$P$133,MATCH([5]設定!$D26,[5]第４表!$C$77:$C$133,0),7),[5]設定!$H26))</f>
        <v>459997</v>
      </c>
      <c r="L12" s="44">
        <f>IF($D12="","",IF([5]設定!$H26="",INDEX([5]第４表!$F$77:$P$133,MATCH([5]設定!$D26,[5]第４表!$C$77:$C$133,0),8),[5]設定!$H26))</f>
        <v>106</v>
      </c>
      <c r="M12" s="34">
        <f>IF($D12="","",IF([5]設定!$H26="",INDEX([5]第４表!$F$77:$P$133,MATCH([5]設定!$D26,[5]第４表!$C$77:$C$133,0),9),[5]設定!$H26))</f>
        <v>289531</v>
      </c>
      <c r="N12" s="34">
        <f>IF($D12="","",IF([5]設定!$H26="",INDEX([5]第４表!$F$77:$P$133,MATCH([5]設定!$D26,[5]第４表!$C$77:$C$133,0),10),[5]設定!$H26))</f>
        <v>289531</v>
      </c>
      <c r="O12" s="45">
        <f>IF($D12="","",IF([5]設定!$H26="",INDEX([5]第４表!$F$77:$P$133,MATCH([5]設定!$D26,[5]第４表!$C$77:$C$133,0),11),[5]設定!$H26))</f>
        <v>0</v>
      </c>
      <c r="P12" s="4"/>
      <c r="Q12" s="40"/>
    </row>
    <row r="13" spans="2:17" s="2" customFormat="1" ht="18" customHeight="1" x14ac:dyDescent="0.45">
      <c r="B13" s="41" t="str">
        <f>+[6]第５表!B13</f>
        <v>G</v>
      </c>
      <c r="C13" s="42"/>
      <c r="D13" s="43" t="str">
        <f>+[6]第５表!D13</f>
        <v>情報通信業</v>
      </c>
      <c r="E13" s="34">
        <f>IF($D13="","",IF([5]設定!$H27="",INDEX([5]第４表!$F$77:$P$133,MATCH([5]設定!$D27,[5]第４表!$C$77:$C$133,0),1),[5]設定!$H27))</f>
        <v>417465</v>
      </c>
      <c r="F13" s="34">
        <f>IF($D13="","",IF([5]設定!$H27="",INDEX([5]第４表!$F$77:$P$133,MATCH([5]設定!$D27,[5]第４表!$C$77:$C$133,0),2),[5]設定!$H27))</f>
        <v>340400</v>
      </c>
      <c r="G13" s="35">
        <f>IF($D13="","",IF([5]設定!$H27="",INDEX([5]第４表!$F$77:$P$133,MATCH([5]設定!$D27,[5]第４表!$C$77:$C$133,0),3),[5]設定!$H27))</f>
        <v>312899</v>
      </c>
      <c r="H13" s="44">
        <f>IF($D13="","",IF([5]設定!$H27="",INDEX([5]第４表!$F$77:$P$133,MATCH([5]設定!$D27,[5]第４表!$C$77:$C$133,0),4),[5]設定!$H27))</f>
        <v>27501</v>
      </c>
      <c r="I13" s="45">
        <f>IF($D13="","",IF([5]設定!$H27="",INDEX([5]第４表!$F$77:$P$133,MATCH([5]設定!$D27,[5]第４表!$C$77:$C$133,0),5),[5]設定!$H27))</f>
        <v>77065</v>
      </c>
      <c r="J13" s="38">
        <f>IF($D13="","",IF([5]設定!$H27="",INDEX([5]第４表!$F$77:$P$133,MATCH([5]設定!$D27,[5]第４表!$C$77:$C$133,0),6),[5]設定!$H27))</f>
        <v>465989</v>
      </c>
      <c r="K13" s="35">
        <f>IF($D13="","",IF([5]設定!$H27="",INDEX([5]第４表!$F$77:$P$133,MATCH([5]設定!$D27,[5]第４表!$C$77:$C$133,0),7),[5]設定!$H27))</f>
        <v>381438</v>
      </c>
      <c r="L13" s="44">
        <f>IF($D13="","",IF([5]設定!$H27="",INDEX([5]第４表!$F$77:$P$133,MATCH([5]設定!$D27,[5]第４表!$C$77:$C$133,0),8),[5]設定!$H27))</f>
        <v>84551</v>
      </c>
      <c r="M13" s="34">
        <f>IF($D13="","",IF([5]設定!$H27="",INDEX([5]第４表!$F$77:$P$133,MATCH([5]設定!$D27,[5]第４表!$C$77:$C$133,0),9),[5]設定!$H27))</f>
        <v>311786</v>
      </c>
      <c r="N13" s="34">
        <f>IF($D13="","",IF([5]設定!$H27="",INDEX([5]第４表!$F$77:$P$133,MATCH([5]設定!$D27,[5]第４表!$C$77:$C$133,0),10),[5]設定!$H27))</f>
        <v>251025</v>
      </c>
      <c r="O13" s="45">
        <f>IF($D13="","",IF([5]設定!$H27="",INDEX([5]第４表!$F$77:$P$133,MATCH([5]設定!$D27,[5]第４表!$C$77:$C$133,0),11),[5]設定!$H27))</f>
        <v>60761</v>
      </c>
      <c r="Q13" s="48"/>
    </row>
    <row r="14" spans="2:17" s="2" customFormat="1" ht="18" customHeight="1" x14ac:dyDescent="0.45">
      <c r="B14" s="41" t="str">
        <f>+[6]第５表!B14</f>
        <v>H</v>
      </c>
      <c r="C14" s="42"/>
      <c r="D14" s="43" t="str">
        <f>+[6]第５表!D14</f>
        <v>運輸業，郵便業</v>
      </c>
      <c r="E14" s="34">
        <f>IF($D14="","",IF([5]設定!$H28="",INDEX([5]第４表!$F$77:$P$133,MATCH([5]設定!$D28,[5]第４表!$C$77:$C$133,0),1),[5]設定!$H28))</f>
        <v>275303</v>
      </c>
      <c r="F14" s="34">
        <f>IF($D14="","",IF([5]設定!$H28="",INDEX([5]第４表!$F$77:$P$133,MATCH([5]設定!$D28,[5]第４表!$C$77:$C$133,0),2),[5]設定!$H28))</f>
        <v>244898</v>
      </c>
      <c r="G14" s="35">
        <f>IF($D14="","",IF([5]設定!$H28="",INDEX([5]第４表!$F$77:$P$133,MATCH([5]設定!$D28,[5]第４表!$C$77:$C$133,0),3),[5]設定!$H28))</f>
        <v>209164</v>
      </c>
      <c r="H14" s="44">
        <f>IF($D14="","",IF([5]設定!$H28="",INDEX([5]第４表!$F$77:$P$133,MATCH([5]設定!$D28,[5]第４表!$C$77:$C$133,0),4),[5]設定!$H28))</f>
        <v>35734</v>
      </c>
      <c r="I14" s="45">
        <f>IF($D14="","",IF([5]設定!$H28="",INDEX([5]第４表!$F$77:$P$133,MATCH([5]設定!$D28,[5]第４表!$C$77:$C$133,0),5),[5]設定!$H28))</f>
        <v>30405</v>
      </c>
      <c r="J14" s="38">
        <f>IF($D14="","",IF([5]設定!$H28="",INDEX([5]第４表!$F$77:$P$133,MATCH([5]設定!$D28,[5]第４表!$C$77:$C$133,0),6),[5]設定!$H28))</f>
        <v>292549</v>
      </c>
      <c r="K14" s="35">
        <f>IF($D14="","",IF([5]設定!$H28="",INDEX([5]第４表!$F$77:$P$133,MATCH([5]設定!$D28,[5]第４表!$C$77:$C$133,0),7),[5]設定!$H28))</f>
        <v>257183</v>
      </c>
      <c r="L14" s="44">
        <f>IF($D14="","",IF([5]設定!$H28="",INDEX([5]第４表!$F$77:$P$133,MATCH([5]設定!$D28,[5]第４表!$C$77:$C$133,0),8),[5]設定!$H28))</f>
        <v>35366</v>
      </c>
      <c r="M14" s="34">
        <f>IF($D14="","",IF([5]設定!$H28="",INDEX([5]第４表!$F$77:$P$133,MATCH([5]設定!$D28,[5]第４表!$C$77:$C$133,0),9),[5]設定!$H28))</f>
        <v>187104</v>
      </c>
      <c r="N14" s="34">
        <f>IF($D14="","",IF([5]設定!$H28="",INDEX([5]第４表!$F$77:$P$133,MATCH([5]設定!$D28,[5]第４表!$C$77:$C$133,0),10),[5]設定!$H28))</f>
        <v>182071</v>
      </c>
      <c r="O14" s="45">
        <f>IF($D14="","",IF([5]設定!$H28="",INDEX([5]第４表!$F$77:$P$133,MATCH([5]設定!$D28,[5]第４表!$C$77:$C$133,0),11),[5]設定!$H28))</f>
        <v>5033</v>
      </c>
      <c r="P14" s="4"/>
    </row>
    <row r="15" spans="2:17" s="2" customFormat="1" ht="18" customHeight="1" x14ac:dyDescent="0.45">
      <c r="B15" s="41" t="str">
        <f>+[6]第５表!B15</f>
        <v>I</v>
      </c>
      <c r="C15" s="42"/>
      <c r="D15" s="43" t="str">
        <f>+[6]第５表!D15</f>
        <v>卸売業，小売業</v>
      </c>
      <c r="E15" s="34">
        <f>IF($D15="","",IF([5]設定!$H29="",INDEX([5]第４表!$F$77:$P$133,MATCH([5]設定!$D29,[5]第４表!$C$77:$C$133,0),1),[5]設定!$H29))</f>
        <v>204290</v>
      </c>
      <c r="F15" s="34">
        <f>IF($D15="","",IF([5]設定!$H29="",INDEX([5]第４表!$F$77:$P$133,MATCH([5]設定!$D29,[5]第４表!$C$77:$C$133,0),2),[5]設定!$H29))</f>
        <v>187553</v>
      </c>
      <c r="G15" s="35">
        <f>IF($D15="","",IF([5]設定!$H29="",INDEX([5]第４表!$F$77:$P$133,MATCH([5]設定!$D29,[5]第４表!$C$77:$C$133,0),3),[5]設定!$H29))</f>
        <v>177842</v>
      </c>
      <c r="H15" s="44">
        <f>IF($D15="","",IF([5]設定!$H29="",INDEX([5]第４表!$F$77:$P$133,MATCH([5]設定!$D29,[5]第４表!$C$77:$C$133,0),4),[5]設定!$H29))</f>
        <v>9711</v>
      </c>
      <c r="I15" s="45">
        <f>IF($D15="","",IF([5]設定!$H29="",INDEX([5]第４表!$F$77:$P$133,MATCH([5]設定!$D29,[5]第４表!$C$77:$C$133,0),5),[5]設定!$H29))</f>
        <v>16737</v>
      </c>
      <c r="J15" s="38">
        <f>IF($D15="","",IF([5]設定!$H29="",INDEX([5]第４表!$F$77:$P$133,MATCH([5]設定!$D29,[5]第４表!$C$77:$C$133,0),6),[5]設定!$H29))</f>
        <v>263685</v>
      </c>
      <c r="K15" s="35">
        <f>IF($D15="","",IF([5]設定!$H29="",INDEX([5]第４表!$F$77:$P$133,MATCH([5]設定!$D29,[5]第４表!$C$77:$C$133,0),7),[5]設定!$H29))</f>
        <v>241198</v>
      </c>
      <c r="L15" s="44">
        <f>IF($D15="","",IF([5]設定!$H29="",INDEX([5]第４表!$F$77:$P$133,MATCH([5]設定!$D29,[5]第４表!$C$77:$C$133,0),8),[5]設定!$H29))</f>
        <v>22487</v>
      </c>
      <c r="M15" s="34">
        <f>IF($D15="","",IF([5]設定!$H29="",INDEX([5]第４表!$F$77:$P$133,MATCH([5]設定!$D29,[5]第４表!$C$77:$C$133,0),9),[5]設定!$H29))</f>
        <v>138116</v>
      </c>
      <c r="N15" s="34">
        <f>IF($D15="","",IF([5]設定!$H29="",INDEX([5]第４表!$F$77:$P$133,MATCH([5]設定!$D29,[5]第４表!$C$77:$C$133,0),10),[5]設定!$H29))</f>
        <v>127785</v>
      </c>
      <c r="O15" s="45">
        <f>IF($D15="","",IF([5]設定!$H29="",INDEX([5]第４表!$F$77:$P$133,MATCH([5]設定!$D29,[5]第４表!$C$77:$C$133,0),11),[5]設定!$H29))</f>
        <v>10331</v>
      </c>
      <c r="P15" s="4"/>
    </row>
    <row r="16" spans="2:17" s="2" customFormat="1" ht="18" customHeight="1" x14ac:dyDescent="0.45">
      <c r="B16" s="41" t="str">
        <f>+[6]第５表!B16</f>
        <v>J</v>
      </c>
      <c r="C16" s="42"/>
      <c r="D16" s="43" t="str">
        <f>+[6]第５表!D16</f>
        <v>金融業，保険業</v>
      </c>
      <c r="E16" s="34">
        <f>IF($D16="","",IF([5]設定!$H30="",INDEX([5]第４表!$F$77:$P$133,MATCH([5]設定!$D30,[5]第４表!$C$77:$C$133,0),1),[5]設定!$H30))</f>
        <v>322712</v>
      </c>
      <c r="F16" s="34">
        <f>IF($D16="","",IF([5]設定!$H30="",INDEX([5]第４表!$F$77:$P$133,MATCH([5]設定!$D30,[5]第４表!$C$77:$C$133,0),2),[5]設定!$H30))</f>
        <v>306813</v>
      </c>
      <c r="G16" s="35">
        <f>IF($D16="","",IF([5]設定!$H30="",INDEX([5]第４表!$F$77:$P$133,MATCH([5]設定!$D30,[5]第４表!$C$77:$C$133,0),3),[5]設定!$H30))</f>
        <v>299198</v>
      </c>
      <c r="H16" s="44">
        <f>IF($D16="","",IF([5]設定!$H30="",INDEX([5]第４表!$F$77:$P$133,MATCH([5]設定!$D30,[5]第４表!$C$77:$C$133,0),4),[5]設定!$H30))</f>
        <v>7615</v>
      </c>
      <c r="I16" s="45">
        <f>IF($D16="","",IF([5]設定!$H30="",INDEX([5]第４表!$F$77:$P$133,MATCH([5]設定!$D30,[5]第４表!$C$77:$C$133,0),5),[5]設定!$H30))</f>
        <v>15899</v>
      </c>
      <c r="J16" s="38">
        <f>IF($D16="","",IF([5]設定!$H30="",INDEX([5]第４表!$F$77:$P$133,MATCH([5]設定!$D30,[5]第４表!$C$77:$C$133,0),6),[5]設定!$H30))</f>
        <v>420295</v>
      </c>
      <c r="K16" s="35">
        <f>IF($D16="","",IF([5]設定!$H30="",INDEX([5]第４表!$F$77:$P$133,MATCH([5]設定!$D30,[5]第４表!$C$77:$C$133,0),7),[5]設定!$H30))</f>
        <v>420007</v>
      </c>
      <c r="L16" s="44">
        <f>IF($D16="","",IF([5]設定!$H30="",INDEX([5]第４表!$F$77:$P$133,MATCH([5]設定!$D30,[5]第４表!$C$77:$C$133,0),8),[5]設定!$H30))</f>
        <v>288</v>
      </c>
      <c r="M16" s="34">
        <f>IF($D16="","",IF([5]設定!$H30="",INDEX([5]第４表!$F$77:$P$133,MATCH([5]設定!$D30,[5]第４表!$C$77:$C$133,0),9),[5]設定!$H30))</f>
        <v>252654</v>
      </c>
      <c r="N16" s="34">
        <f>IF($D16="","",IF([5]設定!$H30="",INDEX([5]第４表!$F$77:$P$133,MATCH([5]設定!$D30,[5]第４表!$C$77:$C$133,0),10),[5]設定!$H30))</f>
        <v>225547</v>
      </c>
      <c r="O16" s="45">
        <f>IF($D16="","",IF([5]設定!$H30="",INDEX([5]第４表!$F$77:$P$133,MATCH([5]設定!$D30,[5]第４表!$C$77:$C$133,0),11),[5]設定!$H30))</f>
        <v>27107</v>
      </c>
      <c r="P16" s="4"/>
    </row>
    <row r="17" spans="2:16" s="2" customFormat="1" ht="18" customHeight="1" x14ac:dyDescent="0.45">
      <c r="B17" s="41" t="str">
        <f>+[6]第５表!B17</f>
        <v>K</v>
      </c>
      <c r="C17" s="42"/>
      <c r="D17" s="49" t="str">
        <f>+[6]第５表!D17</f>
        <v>不動産業，物品賃貸業</v>
      </c>
      <c r="E17" s="34">
        <f>IF($D17="","",IF([5]設定!$H31="",INDEX([5]第４表!$F$77:$P$133,MATCH([5]設定!$D31,[5]第４表!$C$77:$C$133,0),1),[5]設定!$H31))</f>
        <v>174865</v>
      </c>
      <c r="F17" s="34">
        <f>IF($D17="","",IF([5]設定!$H31="",INDEX([5]第４表!$F$77:$P$133,MATCH([5]設定!$D31,[5]第４表!$C$77:$C$133,0),2),[5]設定!$H31))</f>
        <v>174865</v>
      </c>
      <c r="G17" s="35">
        <f>IF($D17="","",IF([5]設定!$H31="",INDEX([5]第４表!$F$77:$P$133,MATCH([5]設定!$D31,[5]第４表!$C$77:$C$133,0),3),[5]設定!$H31))</f>
        <v>171783</v>
      </c>
      <c r="H17" s="44">
        <f>IF($D17="","",IF([5]設定!$H31="",INDEX([5]第４表!$F$77:$P$133,MATCH([5]設定!$D31,[5]第４表!$C$77:$C$133,0),4),[5]設定!$H31))</f>
        <v>3082</v>
      </c>
      <c r="I17" s="45">
        <f>IF($D17="","",IF([5]設定!$H31="",INDEX([5]第４表!$F$77:$P$133,MATCH([5]設定!$D31,[5]第４表!$C$77:$C$133,0),5),[5]設定!$H31))</f>
        <v>0</v>
      </c>
      <c r="J17" s="38">
        <f>IF($D17="","",IF([5]設定!$H31="",INDEX([5]第４表!$F$77:$P$133,MATCH([5]設定!$D31,[5]第４表!$C$77:$C$133,0),6),[5]設定!$H31))</f>
        <v>252338</v>
      </c>
      <c r="K17" s="35">
        <f>IF($D17="","",IF([5]設定!$H31="",INDEX([5]第４表!$F$77:$P$133,MATCH([5]設定!$D31,[5]第４表!$C$77:$C$133,0),7),[5]設定!$H31))</f>
        <v>252338</v>
      </c>
      <c r="L17" s="44">
        <f>IF($D17="","",IF([5]設定!$H31="",INDEX([5]第４表!$F$77:$P$133,MATCH([5]設定!$D31,[5]第４表!$C$77:$C$133,0),8),[5]設定!$H31))</f>
        <v>0</v>
      </c>
      <c r="M17" s="34">
        <f>IF($D17="","",IF([5]設定!$H31="",INDEX([5]第４表!$F$77:$P$133,MATCH([5]設定!$D31,[5]第４表!$C$77:$C$133,0),9),[5]設定!$H31))</f>
        <v>127521</v>
      </c>
      <c r="N17" s="34">
        <f>IF($D17="","",IF([5]設定!$H31="",INDEX([5]第４表!$F$77:$P$133,MATCH([5]設定!$D31,[5]第４表!$C$77:$C$133,0),10),[5]設定!$H31))</f>
        <v>127521</v>
      </c>
      <c r="O17" s="45">
        <f>IF($D17="","",IF([5]設定!$H31="",INDEX([5]第４表!$F$77:$P$133,MATCH([5]設定!$D31,[5]第４表!$C$77:$C$133,0),11),[5]設定!$H31))</f>
        <v>0</v>
      </c>
      <c r="P17" s="4"/>
    </row>
    <row r="18" spans="2:16" s="2" customFormat="1" ht="18" customHeight="1" x14ac:dyDescent="0.45">
      <c r="B18" s="41" t="str">
        <f>+[6]第５表!B18</f>
        <v>L</v>
      </c>
      <c r="C18" s="42"/>
      <c r="D18" s="50" t="str">
        <f>+[6]第５表!D18</f>
        <v>学術研究，専門・技術サービス業</v>
      </c>
      <c r="E18" s="34">
        <f>IF($D18="","",IF([5]設定!$H32="",INDEX([5]第４表!$F$77:$P$133,MATCH([5]設定!$D32,[5]第４表!$C$77:$C$133,0),1),[5]設定!$H32))</f>
        <v>310645</v>
      </c>
      <c r="F18" s="34">
        <f>IF($D18="","",IF([5]設定!$H32="",INDEX([5]第４表!$F$77:$P$133,MATCH([5]設定!$D32,[5]第４表!$C$77:$C$133,0),2),[5]設定!$H32))</f>
        <v>309498</v>
      </c>
      <c r="G18" s="35">
        <f>IF($D18="","",IF([5]設定!$H32="",INDEX([5]第４表!$F$77:$P$133,MATCH([5]設定!$D32,[5]第４表!$C$77:$C$133,0),3),[5]設定!$H32))</f>
        <v>292336</v>
      </c>
      <c r="H18" s="44">
        <f>IF($D18="","",IF([5]設定!$H32="",INDEX([5]第４表!$F$77:$P$133,MATCH([5]設定!$D32,[5]第４表!$C$77:$C$133,0),4),[5]設定!$H32))</f>
        <v>17162</v>
      </c>
      <c r="I18" s="45">
        <f>IF($D18="","",IF([5]設定!$H32="",INDEX([5]第４表!$F$77:$P$133,MATCH([5]設定!$D32,[5]第４表!$C$77:$C$133,0),5),[5]設定!$H32))</f>
        <v>1147</v>
      </c>
      <c r="J18" s="38">
        <f>IF($D18="","",IF([5]設定!$H32="",INDEX([5]第４表!$F$77:$P$133,MATCH([5]設定!$D32,[5]第４表!$C$77:$C$133,0),6),[5]設定!$H32))</f>
        <v>338076</v>
      </c>
      <c r="K18" s="35">
        <f>IF($D18="","",IF([5]設定!$H32="",INDEX([5]第４表!$F$77:$P$133,MATCH([5]設定!$D32,[5]第４表!$C$77:$C$133,0),7),[5]設定!$H32))</f>
        <v>337328</v>
      </c>
      <c r="L18" s="44">
        <f>IF($D18="","",IF([5]設定!$H32="",INDEX([5]第４表!$F$77:$P$133,MATCH([5]設定!$D32,[5]第４表!$C$77:$C$133,0),8),[5]設定!$H32))</f>
        <v>748</v>
      </c>
      <c r="M18" s="34">
        <f>IF($D18="","",IF([5]設定!$H32="",INDEX([5]第４表!$F$77:$P$133,MATCH([5]設定!$D32,[5]第４表!$C$77:$C$133,0),9),[5]設定!$H32))</f>
        <v>261760</v>
      </c>
      <c r="N18" s="34">
        <f>IF($D18="","",IF([5]設定!$H32="",INDEX([5]第４表!$F$77:$P$133,MATCH([5]設定!$D32,[5]第４表!$C$77:$C$133,0),10),[5]設定!$H32))</f>
        <v>259902</v>
      </c>
      <c r="O18" s="45">
        <f>IF($D18="","",IF([5]設定!$H32="",INDEX([5]第４表!$F$77:$P$133,MATCH([5]設定!$D32,[5]第４表!$C$77:$C$133,0),11),[5]設定!$H32))</f>
        <v>1858</v>
      </c>
    </row>
    <row r="19" spans="2:16" s="2" customFormat="1" ht="18" customHeight="1" x14ac:dyDescent="0.45">
      <c r="B19" s="41" t="str">
        <f>+[6]第５表!B19</f>
        <v>M</v>
      </c>
      <c r="C19" s="42"/>
      <c r="D19" s="51" t="str">
        <f>+[6]第５表!D19</f>
        <v>宿泊業，飲食サービス業</v>
      </c>
      <c r="E19" s="34">
        <f>IF($D19="","",IF([5]設定!$H33="",INDEX([5]第４表!$F$77:$P$133,MATCH([5]設定!$D33,[5]第４表!$C$77:$C$133,0),1),[5]設定!$H33))</f>
        <v>98655</v>
      </c>
      <c r="F19" s="34">
        <f>IF($D19="","",IF([5]設定!$H33="",INDEX([5]第４表!$F$77:$P$133,MATCH([5]設定!$D33,[5]第４表!$C$77:$C$133,0),2),[5]設定!$H33))</f>
        <v>96238</v>
      </c>
      <c r="G19" s="35">
        <f>IF($D19="","",IF([5]設定!$H33="",INDEX([5]第４表!$F$77:$P$133,MATCH([5]設定!$D33,[5]第４表!$C$77:$C$133,0),3),[5]設定!$H33))</f>
        <v>94184</v>
      </c>
      <c r="H19" s="44">
        <f>IF($D19="","",IF([5]設定!$H33="",INDEX([5]第４表!$F$77:$P$133,MATCH([5]設定!$D33,[5]第４表!$C$77:$C$133,0),4),[5]設定!$H33))</f>
        <v>2054</v>
      </c>
      <c r="I19" s="45">
        <f>IF($D19="","",IF([5]設定!$H33="",INDEX([5]第４表!$F$77:$P$133,MATCH([5]設定!$D33,[5]第４表!$C$77:$C$133,0),5),[5]設定!$H33))</f>
        <v>2417</v>
      </c>
      <c r="J19" s="38">
        <f>IF($D19="","",IF([5]設定!$H33="",INDEX([5]第４表!$F$77:$P$133,MATCH([5]設定!$D33,[5]第４表!$C$77:$C$133,0),6),[5]設定!$H33))</f>
        <v>131047</v>
      </c>
      <c r="K19" s="35">
        <f>IF($D19="","",IF([5]設定!$H33="",INDEX([5]第４表!$F$77:$P$133,MATCH([5]設定!$D33,[5]第４表!$C$77:$C$133,0),7),[5]設定!$H33))</f>
        <v>125442</v>
      </c>
      <c r="L19" s="44">
        <f>IF($D19="","",IF([5]設定!$H33="",INDEX([5]第４表!$F$77:$P$133,MATCH([5]設定!$D33,[5]第４表!$C$77:$C$133,0),8),[5]設定!$H33))</f>
        <v>5605</v>
      </c>
      <c r="M19" s="34">
        <f>IF($D19="","",IF([5]設定!$H33="",INDEX([5]第４表!$F$77:$P$133,MATCH([5]設定!$D33,[5]第４表!$C$77:$C$133,0),9),[5]設定!$H33))</f>
        <v>82806</v>
      </c>
      <c r="N19" s="34">
        <f>IF($D19="","",IF([5]設定!$H33="",INDEX([5]第４表!$F$77:$P$133,MATCH([5]設定!$D33,[5]第４表!$C$77:$C$133,0),10),[5]設定!$H33))</f>
        <v>81949</v>
      </c>
      <c r="O19" s="45">
        <f>IF($D19="","",IF([5]設定!$H33="",INDEX([5]第４表!$F$77:$P$133,MATCH([5]設定!$D33,[5]第４表!$C$77:$C$133,0),11),[5]設定!$H33))</f>
        <v>857</v>
      </c>
    </row>
    <row r="20" spans="2:16" s="2" customFormat="1" ht="18" customHeight="1" x14ac:dyDescent="0.45">
      <c r="B20" s="41" t="str">
        <f>+[6]第５表!B20</f>
        <v>N</v>
      </c>
      <c r="C20" s="42"/>
      <c r="D20" s="52" t="str">
        <f>+[6]第５表!D20</f>
        <v>生活関連サービス業，娯楽業</v>
      </c>
      <c r="E20" s="34">
        <f>IF($D20="","",IF([5]設定!$H34="",INDEX([5]第４表!$F$77:$P$133,MATCH([5]設定!$D34,[5]第４表!$C$77:$C$133,0),1),[5]設定!$H34))</f>
        <v>169040</v>
      </c>
      <c r="F20" s="34">
        <f>IF($D20="","",IF([5]設定!$H34="",INDEX([5]第４表!$F$77:$P$133,MATCH([5]設定!$D34,[5]第４表!$C$77:$C$133,0),2),[5]設定!$H34))</f>
        <v>169040</v>
      </c>
      <c r="G20" s="35">
        <f>IF($D20="","",IF([5]設定!$H34="",INDEX([5]第４表!$F$77:$P$133,MATCH([5]設定!$D34,[5]第４表!$C$77:$C$133,0),3),[5]設定!$H34))</f>
        <v>162812</v>
      </c>
      <c r="H20" s="44">
        <f>IF($D20="","",IF([5]設定!$H34="",INDEX([5]第４表!$F$77:$P$133,MATCH([5]設定!$D34,[5]第４表!$C$77:$C$133,0),4),[5]設定!$H34))</f>
        <v>6228</v>
      </c>
      <c r="I20" s="45">
        <f>IF($D20="","",IF([5]設定!$H34="",INDEX([5]第４表!$F$77:$P$133,MATCH([5]設定!$D34,[5]第４表!$C$77:$C$133,0),5),[5]設定!$H34))</f>
        <v>0</v>
      </c>
      <c r="J20" s="38">
        <f>IF($D20="","",IF([5]設定!$H34="",INDEX([5]第４表!$F$77:$P$133,MATCH([5]設定!$D34,[5]第４表!$C$77:$C$133,0),6),[5]設定!$H34))</f>
        <v>177134</v>
      </c>
      <c r="K20" s="35">
        <f>IF($D20="","",IF([5]設定!$H34="",INDEX([5]第４表!$F$77:$P$133,MATCH([5]設定!$D34,[5]第４表!$C$77:$C$133,0),7),[5]設定!$H34))</f>
        <v>177134</v>
      </c>
      <c r="L20" s="44">
        <f>IF($D20="","",IF([5]設定!$H34="",INDEX([5]第４表!$F$77:$P$133,MATCH([5]設定!$D34,[5]第４表!$C$77:$C$133,0),8),[5]設定!$H34))</f>
        <v>0</v>
      </c>
      <c r="M20" s="34">
        <f>IF($D20="","",IF([5]設定!$H34="",INDEX([5]第４表!$F$77:$P$133,MATCH([5]設定!$D34,[5]第４表!$C$77:$C$133,0),9),[5]設定!$H34))</f>
        <v>157906</v>
      </c>
      <c r="N20" s="34">
        <f>IF($D20="","",IF([5]設定!$H34="",INDEX([5]第４表!$F$77:$P$133,MATCH([5]設定!$D34,[5]第４表!$C$77:$C$133,0),10),[5]設定!$H34))</f>
        <v>157906</v>
      </c>
      <c r="O20" s="45">
        <f>IF($D20="","",IF([5]設定!$H34="",INDEX([5]第４表!$F$77:$P$133,MATCH([5]設定!$D34,[5]第４表!$C$77:$C$133,0),11),[5]設定!$H34))</f>
        <v>0</v>
      </c>
    </row>
    <row r="21" spans="2:16" s="2" customFormat="1" ht="18" customHeight="1" x14ac:dyDescent="0.45">
      <c r="B21" s="41" t="str">
        <f>+[6]第５表!B21</f>
        <v>O</v>
      </c>
      <c r="C21" s="42"/>
      <c r="D21" s="43" t="str">
        <f>+[6]第５表!D21</f>
        <v>教育，学習支援業</v>
      </c>
      <c r="E21" s="53">
        <f>IF($D21="","",IF([5]設定!$H35="",INDEX([5]第４表!$F$77:$P$133,MATCH([5]設定!$D35,[5]第４表!$C$77:$C$133,0),1),[5]設定!$H35))</f>
        <v>288982</v>
      </c>
      <c r="F21" s="38">
        <f>IF($D21="","",IF([5]設定!$H35="",INDEX([5]第４表!$F$77:$P$133,MATCH([5]設定!$D35,[5]第４表!$C$77:$C$133,0),2),[5]設定!$H35))</f>
        <v>277195</v>
      </c>
      <c r="G21" s="35">
        <f>IF($D21="","",IF([5]設定!$H35="",INDEX([5]第４表!$F$77:$P$133,MATCH([5]設定!$D35,[5]第４表!$C$77:$C$133,0),3),[5]設定!$H35))</f>
        <v>267404</v>
      </c>
      <c r="H21" s="44">
        <f>IF($D21="","",IF([5]設定!$H35="",INDEX([5]第４表!$F$77:$P$133,MATCH([5]設定!$D35,[5]第４表!$C$77:$C$133,0),4),[5]設定!$H35))</f>
        <v>9791</v>
      </c>
      <c r="I21" s="45">
        <f>IF($D21="","",IF([5]設定!$H35="",INDEX([5]第４表!$F$77:$P$133,MATCH([5]設定!$D35,[5]第４表!$C$77:$C$133,0),5),[5]設定!$H35))</f>
        <v>11787</v>
      </c>
      <c r="J21" s="38">
        <f>IF($D21="","",IF([5]設定!$H35="",INDEX([5]第４表!$F$77:$P$133,MATCH([5]設定!$D35,[5]第４表!$C$77:$C$133,0),6),[5]設定!$H35))</f>
        <v>318057</v>
      </c>
      <c r="K21" s="35">
        <f>IF($D21="","",IF([5]設定!$H35="",INDEX([5]第４表!$F$77:$P$133,MATCH([5]設定!$D35,[5]第４表!$C$77:$C$133,0),7),[5]設定!$H35))</f>
        <v>317841</v>
      </c>
      <c r="L21" s="44">
        <f>IF($D21="","",IF([5]設定!$H35="",INDEX([5]第４表!$F$77:$P$133,MATCH([5]設定!$D35,[5]第４表!$C$77:$C$133,0),8),[5]設定!$H35))</f>
        <v>216</v>
      </c>
      <c r="M21" s="34">
        <f>IF($D21="","",IF([5]設定!$H35="",INDEX([5]第４表!$F$77:$P$133,MATCH([5]設定!$D35,[5]第４表!$C$77:$C$133,0),9),[5]設定!$H35))</f>
        <v>263620</v>
      </c>
      <c r="N21" s="34">
        <f>IF($D21="","",IF([5]設定!$H35="",INDEX([5]第４表!$F$77:$P$133,MATCH([5]設定!$D35,[5]第４表!$C$77:$C$133,0),10),[5]設定!$H35))</f>
        <v>241739</v>
      </c>
      <c r="O21" s="45">
        <f>IF($D21="","",IF([5]設定!$H35="",INDEX([5]第４表!$F$77:$P$133,MATCH([5]設定!$D35,[5]第４表!$C$77:$C$133,0),11),[5]設定!$H35))</f>
        <v>21881</v>
      </c>
    </row>
    <row r="22" spans="2:16" s="2" customFormat="1" ht="18" customHeight="1" x14ac:dyDescent="0.45">
      <c r="B22" s="41" t="str">
        <f>+[6]第５表!B22</f>
        <v>P</v>
      </c>
      <c r="C22" s="42"/>
      <c r="D22" s="43" t="str">
        <f>+[6]第５表!D22</f>
        <v>医療，福祉</v>
      </c>
      <c r="E22" s="53">
        <f>IF($D22="","",IF([5]設定!$H36="",INDEX([5]第４表!$F$77:$P$133,MATCH([5]設定!$D36,[5]第４表!$C$77:$C$133,0),1),[5]設定!$H36))</f>
        <v>227779</v>
      </c>
      <c r="F22" s="38">
        <f>IF($D22="","",IF([5]設定!$H36="",INDEX([5]第４表!$F$77:$P$133,MATCH([5]設定!$D36,[5]第４表!$C$77:$C$133,0),2),[5]設定!$H36))</f>
        <v>225486</v>
      </c>
      <c r="G22" s="35">
        <f>IF($D22="","",IF([5]設定!$H36="",INDEX([5]第４表!$F$77:$P$133,MATCH([5]設定!$D36,[5]第４表!$C$77:$C$133,0),3),[5]設定!$H36))</f>
        <v>216530</v>
      </c>
      <c r="H22" s="44">
        <f>IF($D22="","",IF([5]設定!$H36="",INDEX([5]第４表!$F$77:$P$133,MATCH([5]設定!$D36,[5]第４表!$C$77:$C$133,0),4),[5]設定!$H36))</f>
        <v>8956</v>
      </c>
      <c r="I22" s="45">
        <f>IF($D22="","",IF([5]設定!$H36="",INDEX([5]第４表!$F$77:$P$133,MATCH([5]設定!$D36,[5]第４表!$C$77:$C$133,0),5),[5]設定!$H36))</f>
        <v>2293</v>
      </c>
      <c r="J22" s="38">
        <f>IF($D22="","",IF([5]設定!$H36="",INDEX([5]第４表!$F$77:$P$133,MATCH([5]設定!$D36,[5]第４表!$C$77:$C$133,0),6),[5]設定!$H36))</f>
        <v>302065</v>
      </c>
      <c r="K22" s="35">
        <f>IF($D22="","",IF([5]設定!$H36="",INDEX([5]第４表!$F$77:$P$133,MATCH([5]設定!$D36,[5]第４表!$C$77:$C$133,0),7),[5]設定!$H36))</f>
        <v>301708</v>
      </c>
      <c r="L22" s="44">
        <f>IF($D22="","",IF([5]設定!$H36="",INDEX([5]第４表!$F$77:$P$133,MATCH([5]設定!$D36,[5]第４表!$C$77:$C$133,0),8),[5]設定!$H36))</f>
        <v>357</v>
      </c>
      <c r="M22" s="34">
        <f>IF($D22="","",IF([5]設定!$H36="",INDEX([5]第４表!$F$77:$P$133,MATCH([5]設定!$D36,[5]第４表!$C$77:$C$133,0),9),[5]設定!$H36))</f>
        <v>204765</v>
      </c>
      <c r="N22" s="35">
        <f>IF($D22="","",IF([5]設定!$H36="",INDEX([5]第４表!$F$77:$P$133,MATCH([5]設定!$D36,[5]第４表!$C$77:$C$133,0),10),[5]設定!$H36))</f>
        <v>201872</v>
      </c>
      <c r="O22" s="45">
        <f>IF($D22="","",IF([5]設定!$H36="",INDEX([5]第４表!$F$77:$P$133,MATCH([5]設定!$D36,[5]第４表!$C$77:$C$133,0),11),[5]設定!$H36))</f>
        <v>2893</v>
      </c>
    </row>
    <row r="23" spans="2:16" s="2" customFormat="1" ht="18" customHeight="1" x14ac:dyDescent="0.45">
      <c r="B23" s="41" t="str">
        <f>+[6]第５表!B23</f>
        <v>Q</v>
      </c>
      <c r="C23" s="42"/>
      <c r="D23" s="43" t="str">
        <f>+[6]第５表!D23</f>
        <v>複合サービス事業</v>
      </c>
      <c r="E23" s="53">
        <f>IF($D23="","",IF([5]設定!$H37="",INDEX([5]第４表!$F$77:$P$133,MATCH([5]設定!$D37,[5]第４表!$C$77:$C$133,0),1),[5]設定!$H37))</f>
        <v>256853</v>
      </c>
      <c r="F23" s="38">
        <f>IF($D23="","",IF([5]設定!$H37="",INDEX([5]第４表!$F$77:$P$133,MATCH([5]設定!$D37,[5]第４表!$C$77:$C$133,0),2),[5]設定!$H37))</f>
        <v>256827</v>
      </c>
      <c r="G23" s="35">
        <f>IF($D23="","",IF([5]設定!$H37="",INDEX([5]第４表!$F$77:$P$133,MATCH([5]設定!$D37,[5]第４表!$C$77:$C$133,0),3),[5]設定!$H37))</f>
        <v>249110</v>
      </c>
      <c r="H23" s="44">
        <f>IF($D23="","",IF([5]設定!$H37="",INDEX([5]第４表!$F$77:$P$133,MATCH([5]設定!$D37,[5]第４表!$C$77:$C$133,0),4),[5]設定!$H37))</f>
        <v>7717</v>
      </c>
      <c r="I23" s="45">
        <f>IF($D23="","",IF([5]設定!$H37="",INDEX([5]第４表!$F$77:$P$133,MATCH([5]設定!$D37,[5]第４表!$C$77:$C$133,0),5),[5]設定!$H37))</f>
        <v>26</v>
      </c>
      <c r="J23" s="38">
        <f>IF($D23="","",IF([5]設定!$H37="",INDEX([5]第４表!$F$77:$P$133,MATCH([5]設定!$D37,[5]第４表!$C$77:$C$133,0),6),[5]設定!$H37))</f>
        <v>296759</v>
      </c>
      <c r="K23" s="35">
        <f>IF($D23="","",IF([5]設定!$H37="",INDEX([5]第４表!$F$77:$P$133,MATCH([5]設定!$D37,[5]第４表!$C$77:$C$133,0),7),[5]設定!$H37))</f>
        <v>296717</v>
      </c>
      <c r="L23" s="44">
        <f>IF($D23="","",IF([5]設定!$H37="",INDEX([5]第４表!$F$77:$P$133,MATCH([5]設定!$D37,[5]第４表!$C$77:$C$133,0),8),[5]設定!$H37))</f>
        <v>42</v>
      </c>
      <c r="M23" s="34">
        <f>IF($D23="","",IF([5]設定!$H37="",INDEX([5]第４表!$F$77:$P$133,MATCH([5]設定!$D37,[5]第４表!$C$77:$C$133,0),9),[5]設定!$H37))</f>
        <v>191558</v>
      </c>
      <c r="N23" s="35">
        <f>IF($D23="","",IF([5]設定!$H37="",INDEX([5]第４表!$F$77:$P$133,MATCH([5]設定!$D37,[5]第４表!$C$77:$C$133,0),10),[5]設定!$H37))</f>
        <v>191558</v>
      </c>
      <c r="O23" s="45">
        <f>IF($D23="","",IF([5]設定!$H37="",INDEX([5]第４表!$F$77:$P$133,MATCH([5]設定!$D37,[5]第４表!$C$77:$C$133,0),11),[5]設定!$H37))</f>
        <v>0</v>
      </c>
    </row>
    <row r="24" spans="2:16" s="2" customFormat="1" ht="18" customHeight="1" x14ac:dyDescent="0.45">
      <c r="B24" s="41" t="str">
        <f>+[6]第５表!B24</f>
        <v>R</v>
      </c>
      <c r="C24" s="42"/>
      <c r="D24" s="54" t="str">
        <f>+[6]第５表!D24</f>
        <v>サービス業（他に分類されないもの）</v>
      </c>
      <c r="E24" s="53">
        <f>IF($D24="","",IF([5]設定!$H38="",INDEX([5]第４表!$F$77:$P$133,MATCH([5]設定!$D38,[5]第４表!$C$77:$C$133,0),1),[5]設定!$H38))</f>
        <v>184660</v>
      </c>
      <c r="F24" s="38">
        <f>IF($D24="","",IF([5]設定!$H38="",INDEX([5]第４表!$F$77:$P$133,MATCH([5]設定!$D38,[5]第４表!$C$77:$C$133,0),2),[5]設定!$H38))</f>
        <v>179806</v>
      </c>
      <c r="G24" s="35">
        <f>IF($D24="","",IF([5]設定!$H38="",INDEX([5]第４表!$F$77:$P$133,MATCH([5]設定!$D38,[5]第４表!$C$77:$C$133,0),3),[5]設定!$H38))</f>
        <v>167307</v>
      </c>
      <c r="H24" s="44">
        <f>IF($D24="","",IF([5]設定!$H38="",INDEX([5]第４表!$F$77:$P$133,MATCH([5]設定!$D38,[5]第４表!$C$77:$C$133,0),4),[5]設定!$H38))</f>
        <v>12499</v>
      </c>
      <c r="I24" s="45">
        <f>IF($D24="","",IF([5]設定!$H38="",INDEX([5]第４表!$F$77:$P$133,MATCH([5]設定!$D38,[5]第４表!$C$77:$C$133,0),5),[5]設定!$H38))</f>
        <v>4854</v>
      </c>
      <c r="J24" s="38">
        <f>IF($D24="","",IF([5]設定!$H38="",INDEX([5]第４表!$F$77:$P$133,MATCH([5]設定!$D38,[5]第４表!$C$77:$C$133,0),6),[5]設定!$H38))</f>
        <v>219978</v>
      </c>
      <c r="K24" s="35">
        <f>IF($D24="","",IF([5]設定!$H38="",INDEX([5]第４表!$F$77:$P$133,MATCH([5]設定!$D38,[5]第４表!$C$77:$C$133,0),7),[5]設定!$H38))</f>
        <v>213455</v>
      </c>
      <c r="L24" s="44">
        <f>IF($D24="","",IF([5]設定!$H38="",INDEX([5]第４表!$F$77:$P$133,MATCH([5]設定!$D38,[5]第４表!$C$77:$C$133,0),8),[5]設定!$H38))</f>
        <v>6523</v>
      </c>
      <c r="M24" s="34">
        <f>IF($D24="","",IF([5]設定!$H38="",INDEX([5]第４表!$F$77:$P$133,MATCH([5]設定!$D38,[5]第４表!$C$77:$C$133,0),9),[5]設定!$H38))</f>
        <v>150153</v>
      </c>
      <c r="N24" s="35">
        <f>IF($D24="","",IF([5]設定!$H38="",INDEX([5]第４表!$F$77:$P$133,MATCH([5]設定!$D38,[5]第４表!$C$77:$C$133,0),10),[5]設定!$H38))</f>
        <v>146929</v>
      </c>
      <c r="O24" s="45">
        <f>IF($D24="","",IF([5]設定!$H38="",INDEX([5]第４表!$F$77:$P$133,MATCH([5]設定!$D38,[5]第４表!$C$77:$C$133,0),11),[5]設定!$H38))</f>
        <v>3224</v>
      </c>
    </row>
    <row r="25" spans="2:16" s="2" customFormat="1" ht="18" customHeight="1" x14ac:dyDescent="0.45">
      <c r="B25" s="31" t="str">
        <f>+[6]第５表!B25</f>
        <v>E09,10</v>
      </c>
      <c r="C25" s="32"/>
      <c r="D25" s="55" t="str">
        <f>+[6]第５表!D25</f>
        <v>食料品・たばこ</v>
      </c>
      <c r="E25" s="56">
        <f>IF($D25="","",IF([5]設定!$H39="",INDEX([5]第４表!$F$77:$P$133,MATCH([5]設定!$D39,[5]第４表!$C$77:$C$133,0),1),[5]設定!$H39))</f>
        <v>216430</v>
      </c>
      <c r="F25" s="56">
        <f>IF($D25="","",IF([5]設定!$H39="",INDEX([5]第４表!$F$77:$P$133,MATCH([5]設定!$D39,[5]第４表!$C$77:$C$133,0),2),[5]設定!$H39))</f>
        <v>185070</v>
      </c>
      <c r="G25" s="56">
        <f>IF($D25="","",IF([5]設定!$H39="",INDEX([5]第４表!$F$77:$P$133,MATCH([5]設定!$D39,[5]第４表!$C$77:$C$133,0),3),[5]設定!$H39))</f>
        <v>171521</v>
      </c>
      <c r="H25" s="56">
        <f>IF($D25="","",IF([5]設定!$H39="",INDEX([5]第４表!$F$77:$P$133,MATCH([5]設定!$D39,[5]第４表!$C$77:$C$133,0),4),[5]設定!$H39))</f>
        <v>13549</v>
      </c>
      <c r="I25" s="56">
        <f>IF($D25="","",IF([5]設定!$H39="",INDEX([5]第４表!$F$77:$P$133,MATCH([5]設定!$D39,[5]第４表!$C$77:$C$133,0),5),[5]設定!$H39))</f>
        <v>31360</v>
      </c>
      <c r="J25" s="56">
        <f>IF($D25="","",IF([5]設定!$H39="",INDEX([5]第４表!$F$77:$P$133,MATCH([5]設定!$D39,[5]第４表!$C$77:$C$133,0),6),[5]設定!$H39))</f>
        <v>287590</v>
      </c>
      <c r="K25" s="56">
        <f>IF($D25="","",IF([5]設定!$H39="",INDEX([5]第４表!$F$77:$P$133,MATCH([5]設定!$D39,[5]第４表!$C$77:$C$133,0),7),[5]設定!$H39))</f>
        <v>245548</v>
      </c>
      <c r="L25" s="56">
        <f>IF($D25="","",IF([5]設定!$H39="",INDEX([5]第４表!$F$77:$P$133,MATCH([5]設定!$D39,[5]第４表!$C$77:$C$133,0),8),[5]設定!$H39))</f>
        <v>42042</v>
      </c>
      <c r="M25" s="56">
        <f>IF($D25="","",IF([5]設定!$H39="",INDEX([5]第４表!$F$77:$P$133,MATCH([5]設定!$D39,[5]第４表!$C$77:$C$133,0),9),[5]設定!$H39))</f>
        <v>166144</v>
      </c>
      <c r="N25" s="56">
        <f>IF($D25="","",IF([5]設定!$H39="",INDEX([5]第４表!$F$77:$P$133,MATCH([5]設定!$D39,[5]第４表!$C$77:$C$133,0),10),[5]設定!$H39))</f>
        <v>142333</v>
      </c>
      <c r="O25" s="56">
        <f>IF($D25="","",IF([5]設定!$H39="",INDEX([5]第４表!$F$77:$P$133,MATCH([5]設定!$D39,[5]第４表!$C$77:$C$133,0),11),[5]設定!$H39))</f>
        <v>23811</v>
      </c>
    </row>
    <row r="26" spans="2:16" s="2" customFormat="1" ht="18" customHeight="1" x14ac:dyDescent="0.45">
      <c r="B26" s="41" t="str">
        <f>+[6]第５表!B26</f>
        <v>E11</v>
      </c>
      <c r="C26" s="42"/>
      <c r="D26" s="57" t="str">
        <f>+[6]第５表!D26</f>
        <v>繊維工業</v>
      </c>
      <c r="E26" s="53">
        <f>IF($D26="","",IF([5]設定!$H40="",INDEX([5]第４表!$F$77:$P$133,MATCH([5]設定!$D40,[5]第４表!$C$77:$C$133,0),1),[5]設定!$H40))</f>
        <v>222569</v>
      </c>
      <c r="F26" s="53">
        <f>IF($D26="","",IF([5]設定!$H40="",INDEX([5]第４表!$F$77:$P$133,MATCH([5]設定!$D40,[5]第４表!$C$77:$C$133,0),2),[5]設定!$H40))</f>
        <v>222569</v>
      </c>
      <c r="G26" s="53">
        <f>IF($D26="","",IF([5]設定!$H40="",INDEX([5]第４表!$F$77:$P$133,MATCH([5]設定!$D40,[5]第４表!$C$77:$C$133,0),3),[5]設定!$H40))</f>
        <v>195193</v>
      </c>
      <c r="H26" s="53">
        <f>IF($D26="","",IF([5]設定!$H40="",INDEX([5]第４表!$F$77:$P$133,MATCH([5]設定!$D40,[5]第４表!$C$77:$C$133,0),4),[5]設定!$H40))</f>
        <v>27376</v>
      </c>
      <c r="I26" s="53">
        <f>IF($D26="","",IF([5]設定!$H40="",INDEX([5]第４表!$F$77:$P$133,MATCH([5]設定!$D40,[5]第４表!$C$77:$C$133,0),5),[5]設定!$H40))</f>
        <v>0</v>
      </c>
      <c r="J26" s="53">
        <f>IF($D26="","",IF([5]設定!$H40="",INDEX([5]第４表!$F$77:$P$133,MATCH([5]設定!$D40,[5]第４表!$C$77:$C$133,0),6),[5]設定!$H40))</f>
        <v>320901</v>
      </c>
      <c r="K26" s="53">
        <f>IF($D26="","",IF([5]設定!$H40="",INDEX([5]第４表!$F$77:$P$133,MATCH([5]設定!$D40,[5]第４表!$C$77:$C$133,0),7),[5]設定!$H40))</f>
        <v>320901</v>
      </c>
      <c r="L26" s="53">
        <f>IF($D26="","",IF([5]設定!$H40="",INDEX([5]第４表!$F$77:$P$133,MATCH([5]設定!$D40,[5]第４表!$C$77:$C$133,0),8),[5]設定!$H40))</f>
        <v>0</v>
      </c>
      <c r="M26" s="53">
        <f>IF($D26="","",IF([5]設定!$H40="",INDEX([5]第４表!$F$77:$P$133,MATCH([5]設定!$D40,[5]第４表!$C$77:$C$133,0),9),[5]設定!$H40))</f>
        <v>165573</v>
      </c>
      <c r="N26" s="53">
        <f>IF($D26="","",IF([5]設定!$H40="",INDEX([5]第４表!$F$77:$P$133,MATCH([5]設定!$D40,[5]第４表!$C$77:$C$133,0),10),[5]設定!$H40))</f>
        <v>165573</v>
      </c>
      <c r="O26" s="53">
        <f>IF($D26="","",IF([5]設定!$H40="",INDEX([5]第４表!$F$77:$P$133,MATCH([5]設定!$D40,[5]第４表!$C$77:$C$133,0),11),[5]設定!$H40))</f>
        <v>0</v>
      </c>
    </row>
    <row r="27" spans="2:16" s="2" customFormat="1" ht="18" customHeight="1" x14ac:dyDescent="0.45">
      <c r="B27" s="41" t="str">
        <f>+[6]第５表!B27</f>
        <v>E12</v>
      </c>
      <c r="C27" s="42"/>
      <c r="D27" s="57" t="str">
        <f>+[6]第５表!D27</f>
        <v>木材・木製品</v>
      </c>
      <c r="E27" s="53">
        <f>IF($D27="","",IF([5]設定!$H41="",INDEX([5]第４表!$F$77:$P$133,MATCH([5]設定!$D41,[5]第４表!$C$77:$C$133,0),1),[5]設定!$H41))</f>
        <v>295042</v>
      </c>
      <c r="F27" s="53">
        <f>IF($D27="","",IF([5]設定!$H41="",INDEX([5]第４表!$F$77:$P$133,MATCH([5]設定!$D41,[5]第４表!$C$77:$C$133,0),2),[5]設定!$H41))</f>
        <v>243202</v>
      </c>
      <c r="G27" s="53">
        <f>IF($D27="","",IF([5]設定!$H41="",INDEX([5]第４表!$F$77:$P$133,MATCH([5]設定!$D41,[5]第４表!$C$77:$C$133,0),3),[5]設定!$H41))</f>
        <v>231076</v>
      </c>
      <c r="H27" s="53">
        <f>IF($D27="","",IF([5]設定!$H41="",INDEX([5]第４表!$F$77:$P$133,MATCH([5]設定!$D41,[5]第４表!$C$77:$C$133,0),4),[5]設定!$H41))</f>
        <v>12126</v>
      </c>
      <c r="I27" s="53">
        <f>IF($D27="","",IF([5]設定!$H41="",INDEX([5]第４表!$F$77:$P$133,MATCH([5]設定!$D41,[5]第４表!$C$77:$C$133,0),5),[5]設定!$H41))</f>
        <v>51840</v>
      </c>
      <c r="J27" s="53">
        <f>IF($D27="","",IF([5]設定!$H41="",INDEX([5]第４表!$F$77:$P$133,MATCH([5]設定!$D41,[5]第４表!$C$77:$C$133,0),6),[5]設定!$H41))</f>
        <v>338363</v>
      </c>
      <c r="K27" s="53">
        <f>IF($D27="","",IF([5]設定!$H41="",INDEX([5]第４表!$F$77:$P$133,MATCH([5]設定!$D41,[5]第４表!$C$77:$C$133,0),7),[5]設定!$H41))</f>
        <v>265370</v>
      </c>
      <c r="L27" s="53">
        <f>IF($D27="","",IF([5]設定!$H41="",INDEX([5]第４表!$F$77:$P$133,MATCH([5]設定!$D41,[5]第４表!$C$77:$C$133,0),8),[5]設定!$H41))</f>
        <v>72993</v>
      </c>
      <c r="M27" s="53">
        <f>IF($D27="","",IF([5]設定!$H41="",INDEX([5]第４表!$F$77:$P$133,MATCH([5]設定!$D41,[5]第４表!$C$77:$C$133,0),9),[5]設定!$H41))</f>
        <v>203885</v>
      </c>
      <c r="N27" s="53">
        <f>IF($D27="","",IF([5]設定!$H41="",INDEX([5]第４表!$F$77:$P$133,MATCH([5]設定!$D41,[5]第４表!$C$77:$C$133,0),10),[5]設定!$H41))</f>
        <v>196556</v>
      </c>
      <c r="O27" s="53">
        <f>IF($D27="","",IF([5]設定!$H41="",INDEX([5]第４表!$F$77:$P$133,MATCH([5]設定!$D41,[5]第４表!$C$77:$C$133,0),11),[5]設定!$H41))</f>
        <v>7329</v>
      </c>
    </row>
    <row r="28" spans="2:16" s="2" customFormat="1" ht="18" customHeight="1" x14ac:dyDescent="0.45">
      <c r="B28" s="41" t="str">
        <f>+[6]第５表!B28</f>
        <v>E13</v>
      </c>
      <c r="C28" s="42"/>
      <c r="D28" s="57" t="str">
        <f>+[6]第５表!D28</f>
        <v>家具・装備品</v>
      </c>
      <c r="E28" s="53" t="str">
        <f>IF($D28="","",IF([5]設定!$H42="",INDEX([5]第４表!$F$77:$P$133,MATCH([5]設定!$D42,[5]第４表!$C$77:$C$133,0),1),[5]設定!$H42))</f>
        <v>x</v>
      </c>
      <c r="F28" s="53" t="str">
        <f>IF($D28="","",IF([5]設定!$H42="",INDEX([5]第４表!$F$77:$P$133,MATCH([5]設定!$D42,[5]第４表!$C$77:$C$133,0),2),[5]設定!$H42))</f>
        <v>x</v>
      </c>
      <c r="G28" s="53" t="str">
        <f>IF($D28="","",IF([5]設定!$H42="",INDEX([5]第４表!$F$77:$P$133,MATCH([5]設定!$D42,[5]第４表!$C$77:$C$133,0),3),[5]設定!$H42))</f>
        <v>x</v>
      </c>
      <c r="H28" s="53" t="str">
        <f>IF($D28="","",IF([5]設定!$H42="",INDEX([5]第４表!$F$77:$P$133,MATCH([5]設定!$D42,[5]第４表!$C$77:$C$133,0),4),[5]設定!$H42))</f>
        <v>x</v>
      </c>
      <c r="I28" s="53" t="str">
        <f>IF($D28="","",IF([5]設定!$H42="",INDEX([5]第４表!$F$77:$P$133,MATCH([5]設定!$D42,[5]第４表!$C$77:$C$133,0),5),[5]設定!$H42))</f>
        <v>x</v>
      </c>
      <c r="J28" s="53" t="str">
        <f>IF($D28="","",IF([5]設定!$H42="",INDEX([5]第４表!$F$77:$P$133,MATCH([5]設定!$D42,[5]第４表!$C$77:$C$133,0),6),[5]設定!$H42))</f>
        <v>x</v>
      </c>
      <c r="K28" s="53" t="str">
        <f>IF($D28="","",IF([5]設定!$H42="",INDEX([5]第４表!$F$77:$P$133,MATCH([5]設定!$D42,[5]第４表!$C$77:$C$133,0),7),[5]設定!$H42))</f>
        <v>x</v>
      </c>
      <c r="L28" s="53" t="str">
        <f>IF($D28="","",IF([5]設定!$H42="",INDEX([5]第４表!$F$77:$P$133,MATCH([5]設定!$D42,[5]第４表!$C$77:$C$133,0),8),[5]設定!$H42))</f>
        <v>x</v>
      </c>
      <c r="M28" s="53" t="str">
        <f>IF($D28="","",IF([5]設定!$H42="",INDEX([5]第４表!$F$77:$P$133,MATCH([5]設定!$D42,[5]第４表!$C$77:$C$133,0),9),[5]設定!$H42))</f>
        <v>x</v>
      </c>
      <c r="N28" s="53" t="str">
        <f>IF($D28="","",IF([5]設定!$H42="",INDEX([5]第４表!$F$77:$P$133,MATCH([5]設定!$D42,[5]第４表!$C$77:$C$133,0),10),[5]設定!$H42))</f>
        <v>x</v>
      </c>
      <c r="O28" s="53" t="str">
        <f>IF($D28="","",IF([5]設定!$H42="",INDEX([5]第４表!$F$77:$P$133,MATCH([5]設定!$D42,[5]第４表!$C$77:$C$133,0),11),[5]設定!$H42))</f>
        <v>x</v>
      </c>
    </row>
    <row r="29" spans="2:16" s="2" customFormat="1" ht="18" customHeight="1" x14ac:dyDescent="0.45">
      <c r="B29" s="41" t="str">
        <f>+[6]第５表!B29</f>
        <v>E15</v>
      </c>
      <c r="C29" s="42"/>
      <c r="D29" s="57" t="str">
        <f>+[6]第５表!D29</f>
        <v>印刷・同関連業</v>
      </c>
      <c r="E29" s="53">
        <f>IF($D29="","",IF([5]設定!$H43="",INDEX([5]第４表!$F$77:$P$133,MATCH([5]設定!$D43,[5]第４表!$C$77:$C$133,0),1),[5]設定!$H43))</f>
        <v>272643</v>
      </c>
      <c r="F29" s="53">
        <f>IF($D29="","",IF([5]設定!$H43="",INDEX([5]第４表!$F$77:$P$133,MATCH([5]設定!$D43,[5]第４表!$C$77:$C$133,0),2),[5]設定!$H43))</f>
        <v>272643</v>
      </c>
      <c r="G29" s="53">
        <f>IF($D29="","",IF([5]設定!$H43="",INDEX([5]第４表!$F$77:$P$133,MATCH([5]設定!$D43,[5]第４表!$C$77:$C$133,0),3),[5]設定!$H43))</f>
        <v>246372</v>
      </c>
      <c r="H29" s="53">
        <f>IF($D29="","",IF([5]設定!$H43="",INDEX([5]第４表!$F$77:$P$133,MATCH([5]設定!$D43,[5]第４表!$C$77:$C$133,0),4),[5]設定!$H43))</f>
        <v>26271</v>
      </c>
      <c r="I29" s="53">
        <f>IF($D29="","",IF([5]設定!$H43="",INDEX([5]第４表!$F$77:$P$133,MATCH([5]設定!$D43,[5]第４表!$C$77:$C$133,0),5),[5]設定!$H43))</f>
        <v>0</v>
      </c>
      <c r="J29" s="53">
        <f>IF($D29="","",IF([5]設定!$H43="",INDEX([5]第４表!$F$77:$P$133,MATCH([5]設定!$D43,[5]第４表!$C$77:$C$133,0),6),[5]設定!$H43))</f>
        <v>314633</v>
      </c>
      <c r="K29" s="53">
        <f>IF($D29="","",IF([5]設定!$H43="",INDEX([5]第４表!$F$77:$P$133,MATCH([5]設定!$D43,[5]第４表!$C$77:$C$133,0),7),[5]設定!$H43))</f>
        <v>314633</v>
      </c>
      <c r="L29" s="53">
        <f>IF($D29="","",IF([5]設定!$H43="",INDEX([5]第４表!$F$77:$P$133,MATCH([5]設定!$D43,[5]第４表!$C$77:$C$133,0),8),[5]設定!$H43))</f>
        <v>0</v>
      </c>
      <c r="M29" s="53">
        <f>IF($D29="","",IF([5]設定!$H43="",INDEX([5]第４表!$F$77:$P$133,MATCH([5]設定!$D43,[5]第４表!$C$77:$C$133,0),9),[5]設定!$H43))</f>
        <v>177548</v>
      </c>
      <c r="N29" s="53">
        <f>IF($D29="","",IF([5]設定!$H43="",INDEX([5]第４表!$F$77:$P$133,MATCH([5]設定!$D43,[5]第４表!$C$77:$C$133,0),10),[5]設定!$H43))</f>
        <v>177548</v>
      </c>
      <c r="O29" s="53">
        <f>IF($D29="","",IF([5]設定!$H43="",INDEX([5]第４表!$F$77:$P$133,MATCH([5]設定!$D43,[5]第４表!$C$77:$C$133,0),11),[5]設定!$H43))</f>
        <v>0</v>
      </c>
    </row>
    <row r="30" spans="2:16" s="2" customFormat="1" ht="18" customHeight="1" x14ac:dyDescent="0.45">
      <c r="B30" s="41" t="str">
        <f>+[6]第５表!B30</f>
        <v>E16,17</v>
      </c>
      <c r="C30" s="42"/>
      <c r="D30" s="57" t="str">
        <f>+[6]第５表!D30</f>
        <v>化学、石油・石炭</v>
      </c>
      <c r="E30" s="53">
        <f>IF($D30="","",IF([5]設定!$H44="",INDEX([5]第４表!$F$77:$P$133,MATCH([5]設定!$D44,[5]第４表!$C$77:$C$133,0),1),[5]設定!$H44))</f>
        <v>387633</v>
      </c>
      <c r="F30" s="53">
        <f>IF($D30="","",IF([5]設定!$H44="",INDEX([5]第４表!$F$77:$P$133,MATCH([5]設定!$D44,[5]第４表!$C$77:$C$133,0),2),[5]設定!$H44))</f>
        <v>387633</v>
      </c>
      <c r="G30" s="53">
        <f>IF($D30="","",IF([5]設定!$H44="",INDEX([5]第４表!$F$77:$P$133,MATCH([5]設定!$D44,[5]第４表!$C$77:$C$133,0),3),[5]設定!$H44))</f>
        <v>336555</v>
      </c>
      <c r="H30" s="53">
        <f>IF($D30="","",IF([5]設定!$H44="",INDEX([5]第４表!$F$77:$P$133,MATCH([5]設定!$D44,[5]第４表!$C$77:$C$133,0),4),[5]設定!$H44))</f>
        <v>51078</v>
      </c>
      <c r="I30" s="53">
        <f>IF($D30="","",IF([5]設定!$H44="",INDEX([5]第４表!$F$77:$P$133,MATCH([5]設定!$D44,[5]第４表!$C$77:$C$133,0),5),[5]設定!$H44))</f>
        <v>0</v>
      </c>
      <c r="J30" s="53">
        <f>IF($D30="","",IF([5]設定!$H44="",INDEX([5]第４表!$F$77:$P$133,MATCH([5]設定!$D44,[5]第４表!$C$77:$C$133,0),6),[5]設定!$H44))</f>
        <v>397735</v>
      </c>
      <c r="K30" s="53">
        <f>IF($D30="","",IF([5]設定!$H44="",INDEX([5]第４表!$F$77:$P$133,MATCH([5]設定!$D44,[5]第４表!$C$77:$C$133,0),7),[5]設定!$H44))</f>
        <v>397735</v>
      </c>
      <c r="L30" s="53">
        <f>IF($D30="","",IF([5]設定!$H44="",INDEX([5]第４表!$F$77:$P$133,MATCH([5]設定!$D44,[5]第４表!$C$77:$C$133,0),8),[5]設定!$H44))</f>
        <v>0</v>
      </c>
      <c r="M30" s="53">
        <f>IF($D30="","",IF([5]設定!$H44="",INDEX([5]第４表!$F$77:$P$133,MATCH([5]設定!$D44,[5]第４表!$C$77:$C$133,0),9),[5]設定!$H44))</f>
        <v>256011</v>
      </c>
      <c r="N30" s="53">
        <f>IF($D30="","",IF([5]設定!$H44="",INDEX([5]第４表!$F$77:$P$133,MATCH([5]設定!$D44,[5]第４表!$C$77:$C$133,0),10),[5]設定!$H44))</f>
        <v>256011</v>
      </c>
      <c r="O30" s="53">
        <f>IF($D30="","",IF([5]設定!$H44="",INDEX([5]第４表!$F$77:$P$133,MATCH([5]設定!$D44,[5]第４表!$C$77:$C$133,0),11),[5]設定!$H44))</f>
        <v>0</v>
      </c>
    </row>
    <row r="31" spans="2:16" s="2" customFormat="1" ht="18" customHeight="1" x14ac:dyDescent="0.45">
      <c r="B31" s="41" t="str">
        <f>+[6]第５表!B31</f>
        <v>E18</v>
      </c>
      <c r="C31" s="42"/>
      <c r="D31" s="57" t="str">
        <f>+[6]第５表!D31</f>
        <v>プラスチック製品</v>
      </c>
      <c r="E31" s="53">
        <f>IF($D31="","",IF([5]設定!$H45="",INDEX([5]第４表!$F$77:$P$133,MATCH([5]設定!$D45,[5]第４表!$C$77:$C$133,0),1),[5]設定!$H45))</f>
        <v>252258</v>
      </c>
      <c r="F31" s="53">
        <f>IF($D31="","",IF([5]設定!$H45="",INDEX([5]第４表!$F$77:$P$133,MATCH([5]設定!$D45,[5]第４表!$C$77:$C$133,0),2),[5]設定!$H45))</f>
        <v>249002</v>
      </c>
      <c r="G31" s="53">
        <f>IF($D31="","",IF([5]設定!$H45="",INDEX([5]第４表!$F$77:$P$133,MATCH([5]設定!$D45,[5]第４表!$C$77:$C$133,0),3),[5]設定!$H45))</f>
        <v>223737</v>
      </c>
      <c r="H31" s="53">
        <f>IF($D31="","",IF([5]設定!$H45="",INDEX([5]第４表!$F$77:$P$133,MATCH([5]設定!$D45,[5]第４表!$C$77:$C$133,0),4),[5]設定!$H45))</f>
        <v>25265</v>
      </c>
      <c r="I31" s="53">
        <f>IF($D31="","",IF([5]設定!$H45="",INDEX([5]第４表!$F$77:$P$133,MATCH([5]設定!$D45,[5]第４表!$C$77:$C$133,0),5),[5]設定!$H45))</f>
        <v>3256</v>
      </c>
      <c r="J31" s="53">
        <f>IF($D31="","",IF([5]設定!$H45="",INDEX([5]第４表!$F$77:$P$133,MATCH([5]設定!$D45,[5]第４表!$C$77:$C$133,0),6),[5]設定!$H45))</f>
        <v>285152</v>
      </c>
      <c r="K31" s="53">
        <f>IF($D31="","",IF([5]設定!$H45="",INDEX([5]第４表!$F$77:$P$133,MATCH([5]設定!$D45,[5]第４表!$C$77:$C$133,0),7),[5]設定!$H45))</f>
        <v>283038</v>
      </c>
      <c r="L31" s="53">
        <f>IF($D31="","",IF([5]設定!$H45="",INDEX([5]第４表!$F$77:$P$133,MATCH([5]設定!$D45,[5]第４表!$C$77:$C$133,0),8),[5]設定!$H45))</f>
        <v>2114</v>
      </c>
      <c r="M31" s="53">
        <f>IF($D31="","",IF([5]設定!$H45="",INDEX([5]第４表!$F$77:$P$133,MATCH([5]設定!$D45,[5]第４表!$C$77:$C$133,0),9),[5]設定!$H45))</f>
        <v>153320</v>
      </c>
      <c r="N31" s="53">
        <f>IF($D31="","",IF([5]設定!$H45="",INDEX([5]第４表!$F$77:$P$133,MATCH([5]設定!$D45,[5]第４表!$C$77:$C$133,0),10),[5]設定!$H45))</f>
        <v>146626</v>
      </c>
      <c r="O31" s="53">
        <f>IF($D31="","",IF([5]設定!$H45="",INDEX([5]第４表!$F$77:$P$133,MATCH([5]設定!$D45,[5]第４表!$C$77:$C$133,0),11),[5]設定!$H45))</f>
        <v>6694</v>
      </c>
    </row>
    <row r="32" spans="2:16" s="2" customFormat="1" ht="18" customHeight="1" x14ac:dyDescent="0.45">
      <c r="B32" s="41" t="str">
        <f>+[6]第５表!B32</f>
        <v>E19</v>
      </c>
      <c r="C32" s="42"/>
      <c r="D32" s="57" t="str">
        <f>+[6]第５表!D32</f>
        <v>ゴム製品</v>
      </c>
      <c r="E32" s="53">
        <f>IF($D32="","",IF([5]設定!$H46="",INDEX([5]第４表!$F$77:$P$133,MATCH([5]設定!$D46,[5]第４表!$C$77:$C$133,0),1),[5]設定!$H46))</f>
        <v>334749</v>
      </c>
      <c r="F32" s="53">
        <f>IF($D32="","",IF([5]設定!$H46="",INDEX([5]第４表!$F$77:$P$133,MATCH([5]設定!$D46,[5]第４表!$C$77:$C$133,0),2),[5]設定!$H46))</f>
        <v>334749</v>
      </c>
      <c r="G32" s="53">
        <f>IF($D32="","",IF([5]設定!$H46="",INDEX([5]第４表!$F$77:$P$133,MATCH([5]設定!$D46,[5]第４表!$C$77:$C$133,0),3),[5]設定!$H46))</f>
        <v>264740</v>
      </c>
      <c r="H32" s="53">
        <f>IF($D32="","",IF([5]設定!$H46="",INDEX([5]第４表!$F$77:$P$133,MATCH([5]設定!$D46,[5]第４表!$C$77:$C$133,0),4),[5]設定!$H46))</f>
        <v>70009</v>
      </c>
      <c r="I32" s="53">
        <f>IF($D32="","",IF([5]設定!$H46="",INDEX([5]第４表!$F$77:$P$133,MATCH([5]設定!$D46,[5]第４表!$C$77:$C$133,0),5),[5]設定!$H46))</f>
        <v>0</v>
      </c>
      <c r="J32" s="53">
        <f>IF($D32="","",IF([5]設定!$H46="",INDEX([5]第４表!$F$77:$P$133,MATCH([5]設定!$D46,[5]第４表!$C$77:$C$133,0),6),[5]設定!$H46))</f>
        <v>356113</v>
      </c>
      <c r="K32" s="53">
        <f>IF($D32="","",IF([5]設定!$H46="",INDEX([5]第４表!$F$77:$P$133,MATCH([5]設定!$D46,[5]第４表!$C$77:$C$133,0),7),[5]設定!$H46))</f>
        <v>356113</v>
      </c>
      <c r="L32" s="53">
        <f>IF($D32="","",IF([5]設定!$H46="",INDEX([5]第４表!$F$77:$P$133,MATCH([5]設定!$D46,[5]第４表!$C$77:$C$133,0),8),[5]設定!$H46))</f>
        <v>0</v>
      </c>
      <c r="M32" s="53">
        <f>IF($D32="","",IF([5]設定!$H46="",INDEX([5]第４表!$F$77:$P$133,MATCH([5]設定!$D46,[5]第４表!$C$77:$C$133,0),9),[5]設定!$H46))</f>
        <v>192790</v>
      </c>
      <c r="N32" s="53">
        <f>IF($D32="","",IF([5]設定!$H46="",INDEX([5]第４表!$F$77:$P$133,MATCH([5]設定!$D46,[5]第４表!$C$77:$C$133,0),10),[5]設定!$H46))</f>
        <v>192790</v>
      </c>
      <c r="O32" s="53">
        <f>IF($D32="","",IF([5]設定!$H46="",INDEX([5]第４表!$F$77:$P$133,MATCH([5]設定!$D46,[5]第４表!$C$77:$C$133,0),11),[5]設定!$H46))</f>
        <v>0</v>
      </c>
    </row>
    <row r="33" spans="2:17" s="2" customFormat="1" ht="18" customHeight="1" x14ac:dyDescent="0.45">
      <c r="B33" s="41" t="str">
        <f>+[6]第５表!B33</f>
        <v>E21</v>
      </c>
      <c r="C33" s="42"/>
      <c r="D33" s="57" t="str">
        <f>+[6]第５表!D33</f>
        <v>窯業・土石製品</v>
      </c>
      <c r="E33" s="53">
        <f>IF($D33="","",IF([5]設定!$H47="",INDEX([5]第４表!$F$77:$P$133,MATCH([5]設定!$D47,[5]第４表!$C$77:$C$133,0),1),[5]設定!$H47))</f>
        <v>286333</v>
      </c>
      <c r="F33" s="53">
        <f>IF($D33="","",IF([5]設定!$H47="",INDEX([5]第４表!$F$77:$P$133,MATCH([5]設定!$D47,[5]第４表!$C$77:$C$133,0),2),[5]設定!$H47))</f>
        <v>276880</v>
      </c>
      <c r="G33" s="53">
        <f>IF($D33="","",IF([5]設定!$H47="",INDEX([5]第４表!$F$77:$P$133,MATCH([5]設定!$D47,[5]第４表!$C$77:$C$133,0),3),[5]設定!$H47))</f>
        <v>258805</v>
      </c>
      <c r="H33" s="53">
        <f>IF($D33="","",IF([5]設定!$H47="",INDEX([5]第４表!$F$77:$P$133,MATCH([5]設定!$D47,[5]第４表!$C$77:$C$133,0),4),[5]設定!$H47))</f>
        <v>18075</v>
      </c>
      <c r="I33" s="53">
        <f>IF($D33="","",IF([5]設定!$H47="",INDEX([5]第４表!$F$77:$P$133,MATCH([5]設定!$D47,[5]第４表!$C$77:$C$133,0),5),[5]設定!$H47))</f>
        <v>9453</v>
      </c>
      <c r="J33" s="53">
        <f>IF($D33="","",IF([5]設定!$H47="",INDEX([5]第４表!$F$77:$P$133,MATCH([5]設定!$D47,[5]第４表!$C$77:$C$133,0),6),[5]設定!$H47))</f>
        <v>303519</v>
      </c>
      <c r="K33" s="53">
        <f>IF($D33="","",IF([5]設定!$H47="",INDEX([5]第４表!$F$77:$P$133,MATCH([5]設定!$D47,[5]第４表!$C$77:$C$133,0),7),[5]設定!$H47))</f>
        <v>292421</v>
      </c>
      <c r="L33" s="53">
        <f>IF($D33="","",IF([5]設定!$H47="",INDEX([5]第４表!$F$77:$P$133,MATCH([5]設定!$D47,[5]第４表!$C$77:$C$133,0),8),[5]設定!$H47))</f>
        <v>11098</v>
      </c>
      <c r="M33" s="53">
        <f>IF($D33="","",IF([5]設定!$H47="",INDEX([5]第４表!$F$77:$P$133,MATCH([5]設定!$D47,[5]第４表!$C$77:$C$133,0),9),[5]設定!$H47))</f>
        <v>231575</v>
      </c>
      <c r="N33" s="53">
        <f>IF($D33="","",IF([5]設定!$H47="",INDEX([5]第４表!$F$77:$P$133,MATCH([5]設定!$D47,[5]第４表!$C$77:$C$133,0),10),[5]設定!$H47))</f>
        <v>227365</v>
      </c>
      <c r="O33" s="53">
        <f>IF($D33="","",IF([5]設定!$H47="",INDEX([5]第４表!$F$77:$P$133,MATCH([5]設定!$D47,[5]第４表!$C$77:$C$133,0),11),[5]設定!$H47))</f>
        <v>4210</v>
      </c>
    </row>
    <row r="34" spans="2:17" s="2" customFormat="1" ht="18" customHeight="1" x14ac:dyDescent="0.45">
      <c r="B34" s="41" t="str">
        <f>+[6]第５表!B34</f>
        <v>E24</v>
      </c>
      <c r="C34" s="42"/>
      <c r="D34" s="57" t="str">
        <f>+[6]第５表!D34</f>
        <v>金属製品製造業</v>
      </c>
      <c r="E34" s="58">
        <f>IF($D34="","",IF([5]設定!$H48="",INDEX([5]第４表!$F$77:$P$133,MATCH([5]設定!$D48,[5]第４表!$C$77:$C$133,0),1),[5]設定!$H48))</f>
        <v>227701</v>
      </c>
      <c r="F34" s="58">
        <f>IF($D34="","",IF([5]設定!$H48="",INDEX([5]第４表!$F$77:$P$133,MATCH([5]設定!$D48,[5]第４表!$C$77:$C$133,0),2),[5]設定!$H48))</f>
        <v>227701</v>
      </c>
      <c r="G34" s="58">
        <f>IF($D34="","",IF([5]設定!$H48="",INDEX([5]第４表!$F$77:$P$133,MATCH([5]設定!$D48,[5]第４表!$C$77:$C$133,0),3),[5]設定!$H48))</f>
        <v>213568</v>
      </c>
      <c r="H34" s="53">
        <f>IF($D34="","",IF([5]設定!$H48="",INDEX([5]第４表!$F$77:$P$133,MATCH([5]設定!$D48,[5]第４表!$C$77:$C$133,0),4),[5]設定!$H48))</f>
        <v>14133</v>
      </c>
      <c r="I34" s="53">
        <f>IF($D34="","",IF([5]設定!$H48="",INDEX([5]第４表!$F$77:$P$133,MATCH([5]設定!$D48,[5]第４表!$C$77:$C$133,0),5),[5]設定!$H48))</f>
        <v>0</v>
      </c>
      <c r="J34" s="53">
        <f>IF($D34="","",IF([5]設定!$H48="",INDEX([5]第４表!$F$77:$P$133,MATCH([5]設定!$D48,[5]第４表!$C$77:$C$133,0),6),[5]設定!$H48))</f>
        <v>256492</v>
      </c>
      <c r="K34" s="53">
        <f>IF($D34="","",IF([5]設定!$H48="",INDEX([5]第４表!$F$77:$P$133,MATCH([5]設定!$D48,[5]第４表!$C$77:$C$133,0),7),[5]設定!$H48))</f>
        <v>256492</v>
      </c>
      <c r="L34" s="53">
        <f>IF($D34="","",IF([5]設定!$H48="",INDEX([5]第４表!$F$77:$P$133,MATCH([5]設定!$D48,[5]第４表!$C$77:$C$133,0),8),[5]設定!$H48))</f>
        <v>0</v>
      </c>
      <c r="M34" s="53">
        <f>IF($D34="","",IF([5]設定!$H48="",INDEX([5]第４表!$F$77:$P$133,MATCH([5]設定!$D48,[5]第４表!$C$77:$C$133,0),9),[5]設定!$H48))</f>
        <v>170310</v>
      </c>
      <c r="N34" s="53">
        <f>IF($D34="","",IF([5]設定!$H48="",INDEX([5]第４表!$F$77:$P$133,MATCH([5]設定!$D48,[5]第４表!$C$77:$C$133,0),10),[5]設定!$H48))</f>
        <v>170310</v>
      </c>
      <c r="O34" s="53">
        <f>IF($D34="","",IF([5]設定!$H48="",INDEX([5]第４表!$F$77:$P$133,MATCH([5]設定!$D48,[5]第４表!$C$77:$C$133,0),11),[5]設定!$H48))</f>
        <v>0</v>
      </c>
    </row>
    <row r="35" spans="2:17" s="2" customFormat="1" ht="18" customHeight="1" x14ac:dyDescent="0.45">
      <c r="B35" s="41" t="str">
        <f>+[6]第５表!B35</f>
        <v>E27</v>
      </c>
      <c r="C35" s="42"/>
      <c r="D35" s="57" t="str">
        <f>+[6]第５表!D35</f>
        <v>業務用機械器具</v>
      </c>
      <c r="E35" s="58">
        <f>IF($D35="","",IF([5]設定!$H49="",INDEX([5]第４表!$F$77:$P$133,MATCH([5]設定!$D49,[5]第４表!$C$77:$C$133,0),1),[5]設定!$H49))</f>
        <v>233230</v>
      </c>
      <c r="F35" s="58">
        <f>IF($D35="","",IF([5]設定!$H49="",INDEX([5]第４表!$F$77:$P$133,MATCH([5]設定!$D49,[5]第４表!$C$77:$C$133,0),2),[5]設定!$H49))</f>
        <v>233230</v>
      </c>
      <c r="G35" s="58">
        <f>IF($D35="","",IF([5]設定!$H49="",INDEX([5]第４表!$F$77:$P$133,MATCH([5]設定!$D49,[5]第４表!$C$77:$C$133,0),3),[5]設定!$H49))</f>
        <v>213193</v>
      </c>
      <c r="H35" s="53">
        <f>IF($D35="","",IF([5]設定!$H49="",INDEX([5]第４表!$F$77:$P$133,MATCH([5]設定!$D49,[5]第４表!$C$77:$C$133,0),4),[5]設定!$H49))</f>
        <v>20037</v>
      </c>
      <c r="I35" s="53">
        <f>IF($D35="","",IF([5]設定!$H49="",INDEX([5]第４表!$F$77:$P$133,MATCH([5]設定!$D49,[5]第４表!$C$77:$C$133,0),5),[5]設定!$H49))</f>
        <v>0</v>
      </c>
      <c r="J35" s="53">
        <f>IF($D35="","",IF([5]設定!$H49="",INDEX([5]第４表!$F$77:$P$133,MATCH([5]設定!$D49,[5]第４表!$C$77:$C$133,0),6),[5]設定!$H49))</f>
        <v>303300</v>
      </c>
      <c r="K35" s="53">
        <f>IF($D35="","",IF([5]設定!$H49="",INDEX([5]第４表!$F$77:$P$133,MATCH([5]設定!$D49,[5]第４表!$C$77:$C$133,0),7),[5]設定!$H49))</f>
        <v>303300</v>
      </c>
      <c r="L35" s="53">
        <f>IF($D35="","",IF([5]設定!$H49="",INDEX([5]第４表!$F$77:$P$133,MATCH([5]設定!$D49,[5]第４表!$C$77:$C$133,0),8),[5]設定!$H49))</f>
        <v>0</v>
      </c>
      <c r="M35" s="53">
        <f>IF($D35="","",IF([5]設定!$H49="",INDEX([5]第４表!$F$77:$P$133,MATCH([5]設定!$D49,[5]第４表!$C$77:$C$133,0),9),[5]設定!$H49))</f>
        <v>168295</v>
      </c>
      <c r="N35" s="53">
        <f>IF($D35="","",IF([5]設定!$H49="",INDEX([5]第４表!$F$77:$P$133,MATCH([5]設定!$D49,[5]第４表!$C$77:$C$133,0),10),[5]設定!$H49))</f>
        <v>168295</v>
      </c>
      <c r="O35" s="53">
        <f>IF($D35="","",IF([5]設定!$H49="",INDEX([5]第４表!$F$77:$P$133,MATCH([5]設定!$D49,[5]第４表!$C$77:$C$133,0),11),[5]設定!$H49))</f>
        <v>0</v>
      </c>
    </row>
    <row r="36" spans="2:17" s="2" customFormat="1" ht="18" customHeight="1" x14ac:dyDescent="0.45">
      <c r="B36" s="41" t="str">
        <f>+[6]第５表!B36</f>
        <v>E28</v>
      </c>
      <c r="C36" s="42"/>
      <c r="D36" s="57" t="str">
        <f>+[6]第５表!D36</f>
        <v>電子・デバイス</v>
      </c>
      <c r="E36" s="58">
        <f>IF($D36="","",IF([5]設定!$H50="",INDEX([5]第４表!$F$77:$P$133,MATCH([5]設定!$D50,[5]第４表!$C$77:$C$133,0),1),[5]設定!$H50))</f>
        <v>232222</v>
      </c>
      <c r="F36" s="58">
        <f>IF($D36="","",IF([5]設定!$H50="",INDEX([5]第４表!$F$77:$P$133,MATCH([5]設定!$D50,[5]第４表!$C$77:$C$133,0),2),[5]設定!$H50))</f>
        <v>232098</v>
      </c>
      <c r="G36" s="58">
        <f>IF($D36="","",IF([5]設定!$H50="",INDEX([5]第４表!$F$77:$P$133,MATCH([5]設定!$D50,[5]第４表!$C$77:$C$133,0),3),[5]設定!$H50))</f>
        <v>204205</v>
      </c>
      <c r="H36" s="53">
        <f>IF($D36="","",IF([5]設定!$H50="",INDEX([5]第４表!$F$77:$P$133,MATCH([5]設定!$D50,[5]第４表!$C$77:$C$133,0),4),[5]設定!$H50))</f>
        <v>27893</v>
      </c>
      <c r="I36" s="53">
        <f>IF($D36="","",IF([5]設定!$H50="",INDEX([5]第４表!$F$77:$P$133,MATCH([5]設定!$D50,[5]第４表!$C$77:$C$133,0),5),[5]設定!$H50))</f>
        <v>124</v>
      </c>
      <c r="J36" s="53">
        <f>IF($D36="","",IF([5]設定!$H50="",INDEX([5]第４表!$F$77:$P$133,MATCH([5]設定!$D50,[5]第４表!$C$77:$C$133,0),6),[5]設定!$H50))</f>
        <v>259252</v>
      </c>
      <c r="K36" s="53">
        <f>IF($D36="","",IF([5]設定!$H50="",INDEX([5]第４表!$F$77:$P$133,MATCH([5]設定!$D50,[5]第４表!$C$77:$C$133,0),7),[5]設定!$H50))</f>
        <v>259068</v>
      </c>
      <c r="L36" s="53">
        <f>IF($D36="","",IF([5]設定!$H50="",INDEX([5]第４表!$F$77:$P$133,MATCH([5]設定!$D50,[5]第４表!$C$77:$C$133,0),8),[5]設定!$H50))</f>
        <v>184</v>
      </c>
      <c r="M36" s="53">
        <f>IF($D36="","",IF([5]設定!$H50="",INDEX([5]第４表!$F$77:$P$133,MATCH([5]設定!$D50,[5]第４表!$C$77:$C$133,0),9),[5]設定!$H50))</f>
        <v>179350</v>
      </c>
      <c r="N36" s="53">
        <f>IF($D36="","",IF([5]設定!$H50="",INDEX([5]第４表!$F$77:$P$133,MATCH([5]設定!$D50,[5]第４表!$C$77:$C$133,0),10),[5]設定!$H50))</f>
        <v>179343</v>
      </c>
      <c r="O36" s="53">
        <f>IF($D36="","",IF([5]設定!$H50="",INDEX([5]第４表!$F$77:$P$133,MATCH([5]設定!$D50,[5]第４表!$C$77:$C$133,0),11),[5]設定!$H50))</f>
        <v>7</v>
      </c>
    </row>
    <row r="37" spans="2:17" s="2" customFormat="1" ht="18" customHeight="1" x14ac:dyDescent="0.45">
      <c r="B37" s="41" t="str">
        <f>+[6]第５表!B37</f>
        <v>E29</v>
      </c>
      <c r="C37" s="42"/>
      <c r="D37" s="57" t="str">
        <f>+[6]第５表!D37</f>
        <v>電気機械器具</v>
      </c>
      <c r="E37" s="58">
        <f>IF($D37="","",IF([5]設定!$H51="",INDEX([5]第４表!$F$77:$P$133,MATCH([5]設定!$D51,[5]第４表!$C$77:$C$133,0),1),[5]設定!$H51))</f>
        <v>252443</v>
      </c>
      <c r="F37" s="58">
        <f>IF($D37="","",IF([5]設定!$H51="",INDEX([5]第４表!$F$77:$P$133,MATCH([5]設定!$D51,[5]第４表!$C$77:$C$133,0),2),[5]設定!$H51))</f>
        <v>252443</v>
      </c>
      <c r="G37" s="58">
        <f>IF($D37="","",IF([5]設定!$H51="",INDEX([5]第４表!$F$77:$P$133,MATCH([5]設定!$D51,[5]第４表!$C$77:$C$133,0),3),[5]設定!$H51))</f>
        <v>238135</v>
      </c>
      <c r="H37" s="53">
        <f>IF($D37="","",IF([5]設定!$H51="",INDEX([5]第４表!$F$77:$P$133,MATCH([5]設定!$D51,[5]第４表!$C$77:$C$133,0),4),[5]設定!$H51))</f>
        <v>14308</v>
      </c>
      <c r="I37" s="53">
        <f>IF($D37="","",IF([5]設定!$H51="",INDEX([5]第４表!$F$77:$P$133,MATCH([5]設定!$D51,[5]第４表!$C$77:$C$133,0),5),[5]設定!$H51))</f>
        <v>0</v>
      </c>
      <c r="J37" s="53">
        <f>IF($D37="","",IF([5]設定!$H51="",INDEX([5]第４表!$F$77:$P$133,MATCH([5]設定!$D51,[5]第４表!$C$77:$C$133,0),6),[5]設定!$H51))</f>
        <v>294510</v>
      </c>
      <c r="K37" s="53">
        <f>IF($D37="","",IF([5]設定!$H51="",INDEX([5]第４表!$F$77:$P$133,MATCH([5]設定!$D51,[5]第４表!$C$77:$C$133,0),7),[5]設定!$H51))</f>
        <v>294510</v>
      </c>
      <c r="L37" s="53">
        <f>IF($D37="","",IF([5]設定!$H51="",INDEX([5]第４表!$F$77:$P$133,MATCH([5]設定!$D51,[5]第４表!$C$77:$C$133,0),8),[5]設定!$H51))</f>
        <v>0</v>
      </c>
      <c r="M37" s="53">
        <f>IF($D37="","",IF([5]設定!$H51="",INDEX([5]第４表!$F$77:$P$133,MATCH([5]設定!$D51,[5]第４表!$C$77:$C$133,0),9),[5]設定!$H51))</f>
        <v>165176</v>
      </c>
      <c r="N37" s="53">
        <f>IF($D37="","",IF([5]設定!$H51="",INDEX([5]第４表!$F$77:$P$133,MATCH([5]設定!$D51,[5]第４表!$C$77:$C$133,0),10),[5]設定!$H51))</f>
        <v>165176</v>
      </c>
      <c r="O37" s="53">
        <f>IF($D37="","",IF([5]設定!$H51="",INDEX([5]第４表!$F$77:$P$133,MATCH([5]設定!$D51,[5]第４表!$C$77:$C$133,0),11),[5]設定!$H51))</f>
        <v>0</v>
      </c>
    </row>
    <row r="38" spans="2:17" s="2" customFormat="1" ht="18" customHeight="1" x14ac:dyDescent="0.45">
      <c r="B38" s="41" t="str">
        <f>+[6]第５表!B38</f>
        <v>E31</v>
      </c>
      <c r="C38" s="42"/>
      <c r="D38" s="57" t="str">
        <f>+[6]第５表!D38</f>
        <v>輸送用機械器具</v>
      </c>
      <c r="E38" s="58">
        <f>IF($D38="","",IF([5]設定!$H52="",INDEX([5]第４表!$F$77:$P$133,MATCH([5]設定!$D52,[5]第４表!$C$77:$C$133,0),1),[5]設定!$H52))</f>
        <v>317046</v>
      </c>
      <c r="F38" s="58">
        <f>IF($D38="","",IF([5]設定!$H52="",INDEX([5]第４表!$F$77:$P$133,MATCH([5]設定!$D52,[5]第４表!$C$77:$C$133,0),2),[5]設定!$H52))</f>
        <v>316636</v>
      </c>
      <c r="G38" s="58">
        <f>IF($D38="","",IF([5]設定!$H52="",INDEX([5]第４表!$F$77:$P$133,MATCH([5]設定!$D52,[5]第４表!$C$77:$C$133,0),3),[5]設定!$H52))</f>
        <v>272516</v>
      </c>
      <c r="H38" s="53">
        <f>IF($D38="","",IF([5]設定!$H52="",INDEX([5]第４表!$F$77:$P$133,MATCH([5]設定!$D52,[5]第４表!$C$77:$C$133,0),4),[5]設定!$H52))</f>
        <v>44120</v>
      </c>
      <c r="I38" s="53">
        <f>IF($D38="","",IF([5]設定!$H52="",INDEX([5]第４表!$F$77:$P$133,MATCH([5]設定!$D52,[5]第４表!$C$77:$C$133,0),5),[5]設定!$H52))</f>
        <v>410</v>
      </c>
      <c r="J38" s="53">
        <f>IF($D38="","",IF([5]設定!$H52="",INDEX([5]第４表!$F$77:$P$133,MATCH([5]設定!$D52,[5]第４表!$C$77:$C$133,0),6),[5]設定!$H52))</f>
        <v>331143</v>
      </c>
      <c r="K38" s="53">
        <f>IF($D38="","",IF([5]設定!$H52="",INDEX([5]第４表!$F$77:$P$133,MATCH([5]設定!$D52,[5]第４表!$C$77:$C$133,0),7),[5]設定!$H52))</f>
        <v>330692</v>
      </c>
      <c r="L38" s="53">
        <f>IF($D38="","",IF([5]設定!$H52="",INDEX([5]第４表!$F$77:$P$133,MATCH([5]設定!$D52,[5]第４表!$C$77:$C$133,0),8),[5]設定!$H52))</f>
        <v>451</v>
      </c>
      <c r="M38" s="53">
        <f>IF($D38="","",IF([5]設定!$H52="",INDEX([5]第４表!$F$77:$P$133,MATCH([5]設定!$D52,[5]第４表!$C$77:$C$133,0),9),[5]設定!$H52))</f>
        <v>257115</v>
      </c>
      <c r="N38" s="53">
        <f>IF($D38="","",IF([5]設定!$H52="",INDEX([5]第４表!$F$77:$P$133,MATCH([5]設定!$D52,[5]第４表!$C$77:$C$133,0),10),[5]設定!$H52))</f>
        <v>256880</v>
      </c>
      <c r="O38" s="53">
        <f>IF($D38="","",IF([5]設定!$H52="",INDEX([5]第４表!$F$77:$P$133,MATCH([5]設定!$D52,[5]第４表!$C$77:$C$133,0),11),[5]設定!$H52))</f>
        <v>235</v>
      </c>
    </row>
    <row r="39" spans="2:17" s="2" customFormat="1" ht="18" customHeight="1" x14ac:dyDescent="0.45">
      <c r="B39" s="59" t="str">
        <f>+[6]第５表!B39</f>
        <v>ES</v>
      </c>
      <c r="C39" s="60"/>
      <c r="D39" s="61" t="str">
        <f>+[6]第５表!D39</f>
        <v>はん用・生産用機械器具</v>
      </c>
      <c r="E39" s="62">
        <f>IF($D39="","",IF([5]設定!$H53="",INDEX([5]第４表!$F$77:$P$133,MATCH([5]設定!$D53,[5]第４表!$C$77:$C$133,0),1),[5]設定!$H53))</f>
        <v>258921</v>
      </c>
      <c r="F39" s="62">
        <f>IF($D39="","",IF([5]設定!$H53="",INDEX([5]第４表!$F$77:$P$133,MATCH([5]設定!$D53,[5]第４表!$C$77:$C$133,0),2),[5]設定!$H53))</f>
        <v>258921</v>
      </c>
      <c r="G39" s="62">
        <f>IF($D39="","",IF([5]設定!$H53="",INDEX([5]第４表!$F$77:$P$133,MATCH([5]設定!$D53,[5]第４表!$C$77:$C$133,0),3),[5]設定!$H53))</f>
        <v>225681</v>
      </c>
      <c r="H39" s="63">
        <f>IF($D39="","",IF([5]設定!$H53="",INDEX([5]第４表!$F$77:$P$133,MATCH([5]設定!$D53,[5]第４表!$C$77:$C$133,0),4),[5]設定!$H53))</f>
        <v>33240</v>
      </c>
      <c r="I39" s="63">
        <f>IF($D39="","",IF([5]設定!$H53="",INDEX([5]第４表!$F$77:$P$133,MATCH([5]設定!$D53,[5]第４表!$C$77:$C$133,0),5),[5]設定!$H53))</f>
        <v>0</v>
      </c>
      <c r="J39" s="63">
        <f>IF($D39="","",IF([5]設定!$H53="",INDEX([5]第４表!$F$77:$P$133,MATCH([5]設定!$D53,[5]第４表!$C$77:$C$133,0),6),[5]設定!$H53))</f>
        <v>297044</v>
      </c>
      <c r="K39" s="63">
        <f>IF($D39="","",IF([5]設定!$H53="",INDEX([5]第４表!$F$77:$P$133,MATCH([5]設定!$D53,[5]第４表!$C$77:$C$133,0),7),[5]設定!$H53))</f>
        <v>297044</v>
      </c>
      <c r="L39" s="63">
        <f>IF($D39="","",IF([5]設定!$H53="",INDEX([5]第４表!$F$77:$P$133,MATCH([5]設定!$D53,[5]第４表!$C$77:$C$133,0),8),[5]設定!$H53))</f>
        <v>0</v>
      </c>
      <c r="M39" s="63">
        <f>IF($D39="","",IF([5]設定!$H53="",INDEX([5]第４表!$F$77:$P$133,MATCH([5]設定!$D53,[5]第４表!$C$77:$C$133,0),9),[5]設定!$H53))</f>
        <v>178762</v>
      </c>
      <c r="N39" s="63">
        <f>IF($D39="","",IF([5]設定!$H53="",INDEX([5]第４表!$F$77:$P$133,MATCH([5]設定!$D53,[5]第４表!$C$77:$C$133,0),10),[5]設定!$H53))</f>
        <v>178762</v>
      </c>
      <c r="O39" s="63">
        <f>IF($D39="","",IF([5]設定!$H53="",INDEX([5]第４表!$F$77:$P$133,MATCH([5]設定!$D53,[5]第４表!$C$77:$C$133,0),11),[5]設定!$H53))</f>
        <v>0</v>
      </c>
    </row>
    <row r="40" spans="2:17" s="2" customFormat="1" ht="18" customHeight="1" x14ac:dyDescent="0.45">
      <c r="B40" s="64" t="str">
        <f>+[6]第５表!B40</f>
        <v>R91</v>
      </c>
      <c r="C40" s="65"/>
      <c r="D40" s="66" t="str">
        <f>+[6]第５表!D40</f>
        <v>職業紹介・労働者派遣業</v>
      </c>
      <c r="E40" s="67">
        <f>IF($D40="","",IF([5]設定!$H54="",INDEX([5]第４表!$F$77:$P$133,MATCH([5]設定!$D54,[5]第４表!$C$77:$C$133,0),1),[5]設定!$H54))</f>
        <v>193787</v>
      </c>
      <c r="F40" s="67">
        <f>IF($D40="","",IF([5]設定!$H54="",INDEX([5]第４表!$F$77:$P$133,MATCH([5]設定!$D54,[5]第４表!$C$77:$C$133,0),2),[5]設定!$H54))</f>
        <v>192824</v>
      </c>
      <c r="G40" s="67">
        <f>IF($D40="","",IF([5]設定!$H54="",INDEX([5]第４表!$F$77:$P$133,MATCH([5]設定!$D54,[5]第４表!$C$77:$C$133,0),3),[5]設定!$H54))</f>
        <v>175757</v>
      </c>
      <c r="H40" s="68">
        <f>IF($D40="","",IF([5]設定!$H54="",INDEX([5]第４表!$F$77:$P$133,MATCH([5]設定!$D54,[5]第４表!$C$77:$C$133,0),4),[5]設定!$H54))</f>
        <v>17067</v>
      </c>
      <c r="I40" s="68">
        <f>IF($D40="","",IF([5]設定!$H54="",INDEX([5]第４表!$F$77:$P$133,MATCH([5]設定!$D54,[5]第４表!$C$77:$C$133,0),5),[5]設定!$H54))</f>
        <v>963</v>
      </c>
      <c r="J40" s="68">
        <f>IF($D40="","",IF([5]設定!$H54="",INDEX([5]第４表!$F$77:$P$133,MATCH([5]設定!$D54,[5]第４表!$C$77:$C$133,0),6),[5]設定!$H54))</f>
        <v>214039</v>
      </c>
      <c r="K40" s="68">
        <f>IF($D40="","",IF([5]設定!$H54="",INDEX([5]第４表!$F$77:$P$133,MATCH([5]設定!$D54,[5]第４表!$C$77:$C$133,0),7),[5]設定!$H54))</f>
        <v>212577</v>
      </c>
      <c r="L40" s="68">
        <f>IF($D40="","",IF([5]設定!$H54="",INDEX([5]第４表!$F$77:$P$133,MATCH([5]設定!$D54,[5]第４表!$C$77:$C$133,0),8),[5]設定!$H54))</f>
        <v>1462</v>
      </c>
      <c r="M40" s="68">
        <f>IF($D40="","",IF([5]設定!$H54="",INDEX([5]第４表!$F$77:$P$133,MATCH([5]設定!$D54,[5]第４表!$C$77:$C$133,0),9),[5]設定!$H54))</f>
        <v>175542</v>
      </c>
      <c r="N40" s="68">
        <f>IF($D40="","",IF([5]設定!$H54="",INDEX([5]第４表!$F$77:$P$133,MATCH([5]設定!$D54,[5]第４表!$C$77:$C$133,0),10),[5]設定!$H54))</f>
        <v>175029</v>
      </c>
      <c r="O40" s="68">
        <f>IF($D40="","",IF([5]設定!$H54="",INDEX([5]第４表!$F$77:$P$133,MATCH([5]設定!$D54,[5]第４表!$C$77:$C$133,0),11),[5]設定!$H54))</f>
        <v>513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IF($D48="","",IF([5]設定!$I23="",INDEX([5]第４表!$F$9:$P$65,MATCH([5]設定!$D23,[5]第４表!$C$9:$C$65,0),1),[5]設定!$I23))</f>
        <v>251606</v>
      </c>
      <c r="F48" s="34">
        <f>IF($D48="","",IF([5]設定!$I23="",INDEX([5]第４表!$F$9:$P$65,MATCH([5]設定!$D23,[5]第４表!$C$9:$C$65,0),2),[5]設定!$I23))</f>
        <v>238302</v>
      </c>
      <c r="G48" s="35">
        <f>IF($D48="","",IF([5]設定!$I23="",INDEX([5]第４表!$F$9:$P$65,MATCH([5]設定!$D23,[5]第４表!$C$9:$C$65,0),3),[5]設定!$I23))</f>
        <v>222191</v>
      </c>
      <c r="H48" s="36">
        <f>IF($D48="","",IF([5]設定!$I23="",INDEX([5]第４表!$F$9:$P$65,MATCH([5]設定!$D23,[5]第４表!$C$9:$C$65,0),4),[5]設定!$I23))</f>
        <v>16111</v>
      </c>
      <c r="I48" s="37">
        <f>IF($D48="","",IF([5]設定!$I23="",INDEX([5]第４表!$F$9:$P$65,MATCH([5]設定!$D23,[5]第４表!$C$9:$C$65,0),5),[5]設定!$I23))</f>
        <v>13304</v>
      </c>
      <c r="J48" s="38">
        <f>IF($D48="","",IF([5]設定!$I23="",INDEX([5]第４表!$F$9:$P$65,MATCH([5]設定!$D23,[5]第４表!$C$9:$C$65,0),6),[5]設定!$I23))</f>
        <v>310948</v>
      </c>
      <c r="K48" s="35">
        <f>IF($D48="","",IF([5]設定!$I23="",INDEX([5]第４表!$F$9:$P$65,MATCH([5]設定!$D23,[5]第４表!$C$9:$C$65,0),7),[5]設定!$I23))</f>
        <v>291784</v>
      </c>
      <c r="L48" s="36">
        <f>IF($D48="","",IF([5]設定!$I23="",INDEX([5]第４表!$F$9:$P$65,MATCH([5]設定!$D23,[5]第４表!$C$9:$C$65,0),8),[5]設定!$I23))</f>
        <v>19164</v>
      </c>
      <c r="M48" s="39">
        <f>IF($D48="","",IF([5]設定!$I23="",INDEX([5]第４表!$F$9:$P$65,MATCH([5]設定!$D23,[5]第４表!$C$9:$C$65,0),9),[5]設定!$I23))</f>
        <v>195889</v>
      </c>
      <c r="N48" s="39">
        <f>IF($D48="","",IF([5]設定!$I23="",INDEX([5]第４表!$F$9:$P$65,MATCH([5]設定!$D23,[5]第４表!$C$9:$C$65,0),10),[5]設定!$I23))</f>
        <v>188086</v>
      </c>
      <c r="O48" s="37">
        <f>IF($D48="","",IF([5]設定!$I23="",INDEX([5]第４表!$F$9:$P$65,MATCH([5]設定!$D23,[5]第４表!$C$9:$C$65,0),11),[5]設定!$I23))</f>
        <v>7803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IF($D49="","",IF([5]設定!$I24="",INDEX([5]第４表!$F$9:$P$65,MATCH([5]設定!$D24,[5]第４表!$C$9:$C$65,0),1),[5]設定!$I24))</f>
        <v>344269</v>
      </c>
      <c r="F49" s="34">
        <f>IF($D49="","",IF([5]設定!$I24="",INDEX([5]第４表!$F$9:$P$65,MATCH([5]設定!$D24,[5]第４表!$C$9:$C$65,0),2),[5]設定!$I24))</f>
        <v>280211</v>
      </c>
      <c r="G49" s="35">
        <f>IF($D49="","",IF([5]設定!$I24="",INDEX([5]第４表!$F$9:$P$65,MATCH([5]設定!$D24,[5]第４表!$C$9:$C$65,0),3),[5]設定!$I24))</f>
        <v>260549</v>
      </c>
      <c r="H49" s="44">
        <f>IF($D49="","",IF([5]設定!$I24="",INDEX([5]第４表!$F$9:$P$65,MATCH([5]設定!$D24,[5]第４表!$C$9:$C$65,0),4),[5]設定!$I24))</f>
        <v>19662</v>
      </c>
      <c r="I49" s="45">
        <f>IF($D49="","",IF([5]設定!$I24="",INDEX([5]第４表!$F$9:$P$65,MATCH([5]設定!$D24,[5]第４表!$C$9:$C$65,0),5),[5]設定!$I24))</f>
        <v>64058</v>
      </c>
      <c r="J49" s="38">
        <f>IF($D49="","",IF([5]設定!$I24="",INDEX([5]第４表!$F$9:$P$65,MATCH([5]設定!$D24,[5]第４表!$C$9:$C$65,0),6),[5]設定!$I24))</f>
        <v>365432</v>
      </c>
      <c r="K49" s="35">
        <f>IF($D49="","",IF([5]設定!$I24="",INDEX([5]第４表!$F$9:$P$65,MATCH([5]設定!$D24,[5]第４表!$C$9:$C$65,0),7),[5]設定!$I24))</f>
        <v>294332</v>
      </c>
      <c r="L49" s="44">
        <f>IF($D49="","",IF([5]設定!$I24="",INDEX([5]第４表!$F$9:$P$65,MATCH([5]設定!$D24,[5]第４表!$C$9:$C$65,0),8),[5]設定!$I24))</f>
        <v>71100</v>
      </c>
      <c r="M49" s="34">
        <f>IF($D49="","",IF([5]設定!$I24="",INDEX([5]第４表!$F$9:$P$65,MATCH([5]設定!$D24,[5]第４表!$C$9:$C$65,0),9),[5]設定!$I24))</f>
        <v>254118</v>
      </c>
      <c r="N49" s="34">
        <f>IF($D49="","",IF([5]設定!$I24="",INDEX([5]第４表!$F$9:$P$65,MATCH([5]設定!$D24,[5]第４表!$C$9:$C$65,0),10),[5]設定!$I24))</f>
        <v>220058</v>
      </c>
      <c r="O49" s="45">
        <f>IF($D49="","",IF([5]設定!$I24="",INDEX([5]第４表!$F$9:$P$65,MATCH([5]設定!$D24,[5]第４表!$C$9:$C$65,0),11),[5]設定!$I24))</f>
        <v>34060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IF($D50="","",IF([5]設定!$I25="",INDEX([5]第４表!$F$9:$P$65,MATCH([5]設定!$D25,[5]第４表!$C$9:$C$65,0),1),[5]設定!$I25))</f>
        <v>273051</v>
      </c>
      <c r="F50" s="34">
        <f>IF($D50="","",IF([5]設定!$I25="",INDEX([5]第４表!$F$9:$P$65,MATCH([5]設定!$D25,[5]第４表!$C$9:$C$65,0),2),[5]設定!$I25))</f>
        <v>251185</v>
      </c>
      <c r="G50" s="35">
        <f>IF($D50="","",IF([5]設定!$I25="",INDEX([5]第４表!$F$9:$P$65,MATCH([5]設定!$D25,[5]第４表!$C$9:$C$65,0),3),[5]設定!$I25))</f>
        <v>223666</v>
      </c>
      <c r="H50" s="44">
        <f>IF($D50="","",IF([5]設定!$I25="",INDEX([5]第４表!$F$9:$P$65,MATCH([5]設定!$D25,[5]第４表!$C$9:$C$65,0),4),[5]設定!$I25))</f>
        <v>27519</v>
      </c>
      <c r="I50" s="45">
        <f>IF($D50="","",IF([5]設定!$I25="",INDEX([5]第４表!$F$9:$P$65,MATCH([5]設定!$D25,[5]第４表!$C$9:$C$65,0),5),[5]設定!$I25))</f>
        <v>21866</v>
      </c>
      <c r="J50" s="38">
        <f>IF($D50="","",IF([5]設定!$I25="",INDEX([5]第４表!$F$9:$P$65,MATCH([5]設定!$D25,[5]第４表!$C$9:$C$65,0),6),[5]設定!$I25))</f>
        <v>321487</v>
      </c>
      <c r="K50" s="35">
        <f>IF($D50="","",IF([5]設定!$I25="",INDEX([5]第４表!$F$9:$P$65,MATCH([5]設定!$D25,[5]第４表!$C$9:$C$65,0),7),[5]設定!$I25))</f>
        <v>298525</v>
      </c>
      <c r="L50" s="44">
        <f>IF($D50="","",IF([5]設定!$I25="",INDEX([5]第４表!$F$9:$P$65,MATCH([5]設定!$D25,[5]第４表!$C$9:$C$65,0),8),[5]設定!$I25))</f>
        <v>22962</v>
      </c>
      <c r="M50" s="34">
        <f>IF($D50="","",IF([5]設定!$I25="",INDEX([5]第４表!$F$9:$P$65,MATCH([5]設定!$D25,[5]第４表!$C$9:$C$65,0),9),[5]設定!$I25))</f>
        <v>190354</v>
      </c>
      <c r="N50" s="34">
        <f>IF($D50="","",IF([5]設定!$I25="",INDEX([5]第４表!$F$9:$P$65,MATCH([5]設定!$D25,[5]第４表!$C$9:$C$65,0),10),[5]設定!$I25))</f>
        <v>170359</v>
      </c>
      <c r="O50" s="45">
        <f>IF($D50="","",IF([5]設定!$I25="",INDEX([5]第４表!$F$9:$P$65,MATCH([5]設定!$D25,[5]第４表!$C$9:$C$65,0),11),[5]設定!$I25))</f>
        <v>19995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IF($D51="","",IF([5]設定!$I26="",INDEX([5]第４表!$F$9:$P$65,MATCH([5]設定!$D26,[5]第４表!$C$9:$C$65,0),1),[5]設定!$I26))</f>
        <v>429504</v>
      </c>
      <c r="F51" s="34">
        <f>IF($D51="","",IF([5]設定!$I26="",INDEX([5]第４表!$F$9:$P$65,MATCH([5]設定!$D26,[5]第４表!$C$9:$C$65,0),2),[5]設定!$I26))</f>
        <v>429376</v>
      </c>
      <c r="G51" s="35">
        <f>IF($D51="","",IF([5]設定!$I26="",INDEX([5]第４表!$F$9:$P$65,MATCH([5]設定!$D26,[5]第４表!$C$9:$C$65,0),3),[5]設定!$I26))</f>
        <v>368414</v>
      </c>
      <c r="H51" s="47">
        <f>IF($D51="","",IF([5]設定!$I26="",INDEX([5]第４表!$F$9:$P$65,MATCH([5]設定!$D26,[5]第４表!$C$9:$C$65,0),4),[5]設定!$I26))</f>
        <v>60962</v>
      </c>
      <c r="I51" s="45">
        <f>IF($D51="","",IF([5]設定!$I26="",INDEX([5]第４表!$F$9:$P$65,MATCH([5]設定!$D26,[5]第４表!$C$9:$C$65,0),5),[5]設定!$I26))</f>
        <v>128</v>
      </c>
      <c r="J51" s="38">
        <f>IF($D51="","",IF([5]設定!$I26="",INDEX([5]第４表!$F$9:$P$65,MATCH([5]設定!$D26,[5]第４表!$C$9:$C$65,0),6),[5]設定!$I26))</f>
        <v>450913</v>
      </c>
      <c r="K51" s="35">
        <f>IF($D51="","",IF([5]設定!$I26="",INDEX([5]第４表!$F$9:$P$65,MATCH([5]設定!$D26,[5]第４表!$C$9:$C$65,0),7),[5]設定!$I26))</f>
        <v>450764</v>
      </c>
      <c r="L51" s="44">
        <f>IF($D51="","",IF([5]設定!$I26="",INDEX([5]第４表!$F$9:$P$65,MATCH([5]設定!$D26,[5]第４表!$C$9:$C$65,0),8),[5]設定!$I26))</f>
        <v>149</v>
      </c>
      <c r="M51" s="34">
        <f>IF($D51="","",IF([5]設定!$I26="",INDEX([5]第４表!$F$9:$P$65,MATCH([5]設定!$D26,[5]第４表!$C$9:$C$65,0),9),[5]設定!$I26))</f>
        <v>294677</v>
      </c>
      <c r="N51" s="34">
        <f>IF($D51="","",IF([5]設定!$I26="",INDEX([5]第４表!$F$9:$P$65,MATCH([5]設定!$D26,[5]第４表!$C$9:$C$65,0),10),[5]設定!$I26))</f>
        <v>294677</v>
      </c>
      <c r="O51" s="45">
        <f>IF($D51="","",IF([5]設定!$I26="",INDEX([5]第４表!$F$9:$P$65,MATCH([5]設定!$D26,[5]第４表!$C$9:$C$65,0),11),[5]設定!$I26))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IF($D52="","",IF([5]設定!$I27="",INDEX([5]第４表!$F$9:$P$65,MATCH([5]設定!$D27,[5]第４表!$C$9:$C$65,0),1),[5]設定!$I27))</f>
        <v>457582</v>
      </c>
      <c r="F52" s="34">
        <f>IF($D52="","",IF([5]設定!$I27="",INDEX([5]第４表!$F$9:$P$65,MATCH([5]設定!$D27,[5]第４表!$C$9:$C$65,0),2),[5]設定!$I27))</f>
        <v>364520</v>
      </c>
      <c r="G52" s="35">
        <f>IF($D52="","",IF([5]設定!$I27="",INDEX([5]第４表!$F$9:$P$65,MATCH([5]設定!$D27,[5]第４表!$C$9:$C$65,0),3),[5]設定!$I27))</f>
        <v>330019</v>
      </c>
      <c r="H52" s="44">
        <f>IF($D52="","",IF([5]設定!$I27="",INDEX([5]第４表!$F$9:$P$65,MATCH([5]設定!$D27,[5]第４表!$C$9:$C$65,0),4),[5]設定!$I27))</f>
        <v>34501</v>
      </c>
      <c r="I52" s="45">
        <f>IF($D52="","",IF([5]設定!$I27="",INDEX([5]第４表!$F$9:$P$65,MATCH([5]設定!$D27,[5]第４表!$C$9:$C$65,0),5),[5]設定!$I27))</f>
        <v>93062</v>
      </c>
      <c r="J52" s="38">
        <f>IF($D52="","",IF([5]設定!$I27="",INDEX([5]第４表!$F$9:$P$65,MATCH([5]設定!$D27,[5]第４表!$C$9:$C$65,0),6),[5]設定!$I27))</f>
        <v>503075</v>
      </c>
      <c r="K52" s="35">
        <f>IF($D52="","",IF([5]設定!$I27="",INDEX([5]第４表!$F$9:$P$65,MATCH([5]設定!$D27,[5]第４表!$C$9:$C$65,0),7),[5]設定!$I27))</f>
        <v>406263</v>
      </c>
      <c r="L52" s="44">
        <f>IF($D52="","",IF([5]設定!$I27="",INDEX([5]第４表!$F$9:$P$65,MATCH([5]設定!$D27,[5]第４表!$C$9:$C$65,0),8),[5]設定!$I27))</f>
        <v>96812</v>
      </c>
      <c r="M52" s="34">
        <f>IF($D52="","",IF([5]設定!$I27="",INDEX([5]第４表!$F$9:$P$65,MATCH([5]設定!$D27,[5]第４表!$C$9:$C$65,0),9),[5]設定!$I27))</f>
        <v>349851</v>
      </c>
      <c r="N52" s="34">
        <f>IF($D52="","",IF([5]設定!$I27="",INDEX([5]第４表!$F$9:$P$65,MATCH([5]設定!$D27,[5]第４表!$C$9:$C$65,0),10),[5]設定!$I27))</f>
        <v>265668</v>
      </c>
      <c r="O52" s="45">
        <f>IF($D52="","",IF([5]設定!$I27="",INDEX([5]第４表!$F$9:$P$65,MATCH([5]設定!$D27,[5]第４表!$C$9:$C$65,0),11),[5]設定!$I27))</f>
        <v>84183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IF($D53="","",IF([5]設定!$I28="",INDEX([5]第４表!$F$9:$P$65,MATCH([5]設定!$D28,[5]第４表!$C$9:$C$65,0),1),[5]設定!$I28))</f>
        <v>252362</v>
      </c>
      <c r="F53" s="34">
        <f>IF($D53="","",IF([5]設定!$I28="",INDEX([5]第４表!$F$9:$P$65,MATCH([5]設定!$D28,[5]第４表!$C$9:$C$65,0),2),[5]設定!$I28))</f>
        <v>238277</v>
      </c>
      <c r="G53" s="35">
        <f>IF($D53="","",IF([5]設定!$I28="",INDEX([5]第４表!$F$9:$P$65,MATCH([5]設定!$D28,[5]第４表!$C$9:$C$65,0),3),[5]設定!$I28))</f>
        <v>205771</v>
      </c>
      <c r="H53" s="44">
        <f>IF($D53="","",IF([5]設定!$I28="",INDEX([5]第４表!$F$9:$P$65,MATCH([5]設定!$D28,[5]第４表!$C$9:$C$65,0),4),[5]設定!$I28))</f>
        <v>32506</v>
      </c>
      <c r="I53" s="45">
        <f>IF($D53="","",IF([5]設定!$I28="",INDEX([5]第４表!$F$9:$P$65,MATCH([5]設定!$D28,[5]第４表!$C$9:$C$65,0),5),[5]設定!$I28))</f>
        <v>14085</v>
      </c>
      <c r="J53" s="38">
        <f>IF($D53="","",IF([5]設定!$I28="",INDEX([5]第４表!$F$9:$P$65,MATCH([5]設定!$D28,[5]第４表!$C$9:$C$65,0),6),[5]設定!$I28))</f>
        <v>266497</v>
      </c>
      <c r="K53" s="35">
        <f>IF($D53="","",IF([5]設定!$I28="",INDEX([5]第４表!$F$9:$P$65,MATCH([5]設定!$D28,[5]第４表!$C$9:$C$65,0),7),[5]設定!$I28))</f>
        <v>251375</v>
      </c>
      <c r="L53" s="44">
        <f>IF($D53="","",IF([5]設定!$I28="",INDEX([5]第４表!$F$9:$P$65,MATCH([5]設定!$D28,[5]第４表!$C$9:$C$65,0),8),[5]設定!$I28))</f>
        <v>15122</v>
      </c>
      <c r="M53" s="34">
        <f>IF($D53="","",IF([5]設定!$I28="",INDEX([5]第４表!$F$9:$P$65,MATCH([5]設定!$D28,[5]第４表!$C$9:$C$65,0),9),[5]設定!$I28))</f>
        <v>175398</v>
      </c>
      <c r="N53" s="34">
        <f>IF($D53="","",IF([5]設定!$I28="",INDEX([5]第４表!$F$9:$P$65,MATCH([5]設定!$D28,[5]第４表!$C$9:$C$65,0),10),[5]設定!$I28))</f>
        <v>166957</v>
      </c>
      <c r="O53" s="45">
        <f>IF($D53="","",IF([5]設定!$I28="",INDEX([5]第４表!$F$9:$P$65,MATCH([5]設定!$D28,[5]第４表!$C$9:$C$65,0),11),[5]設定!$I28))</f>
        <v>8441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IF($D54="","",IF([5]設定!$I29="",INDEX([5]第４表!$F$9:$P$65,MATCH([5]設定!$D29,[5]第４表!$C$9:$C$65,0),1),[5]設定!$I29))</f>
        <v>182922</v>
      </c>
      <c r="F54" s="34">
        <f>IF($D54="","",IF([5]設定!$I29="",INDEX([5]第４表!$F$9:$P$65,MATCH([5]設定!$D29,[5]第４表!$C$9:$C$65,0),2),[5]設定!$I29))</f>
        <v>160987</v>
      </c>
      <c r="G54" s="35">
        <f>IF($D54="","",IF([5]設定!$I29="",INDEX([5]第４表!$F$9:$P$65,MATCH([5]設定!$D29,[5]第４表!$C$9:$C$65,0),3),[5]設定!$I29))</f>
        <v>152961</v>
      </c>
      <c r="H54" s="44">
        <f>IF($D54="","",IF([5]設定!$I29="",INDEX([5]第４表!$F$9:$P$65,MATCH([5]設定!$D29,[5]第４表!$C$9:$C$65,0),4),[5]設定!$I29))</f>
        <v>8026</v>
      </c>
      <c r="I54" s="45">
        <f>IF($D54="","",IF([5]設定!$I29="",INDEX([5]第４表!$F$9:$P$65,MATCH([5]設定!$D29,[5]第４表!$C$9:$C$65,0),5),[5]設定!$I29))</f>
        <v>21935</v>
      </c>
      <c r="J54" s="38">
        <f>IF($D54="","",IF([5]設定!$I29="",INDEX([5]第４表!$F$9:$P$65,MATCH([5]設定!$D29,[5]第４表!$C$9:$C$65,0),6),[5]設定!$I29))</f>
        <v>270483</v>
      </c>
      <c r="K54" s="35">
        <f>IF($D54="","",IF([5]設定!$I29="",INDEX([5]第４表!$F$9:$P$65,MATCH([5]設定!$D29,[5]第４表!$C$9:$C$65,0),7),[5]設定!$I29))</f>
        <v>231369</v>
      </c>
      <c r="L54" s="44">
        <f>IF($D54="","",IF([5]設定!$I29="",INDEX([5]第４表!$F$9:$P$65,MATCH([5]設定!$D29,[5]第４表!$C$9:$C$65,0),8),[5]設定!$I29))</f>
        <v>39114</v>
      </c>
      <c r="M54" s="34">
        <f>IF($D54="","",IF([5]設定!$I29="",INDEX([5]第４表!$F$9:$P$65,MATCH([5]設定!$D29,[5]第４表!$C$9:$C$65,0),9),[5]設定!$I29))</f>
        <v>130097</v>
      </c>
      <c r="N54" s="34">
        <f>IF($D54="","",IF([5]設定!$I29="",INDEX([5]第４表!$F$9:$P$65,MATCH([5]設定!$D29,[5]第４表!$C$9:$C$65,0),10),[5]設定!$I29))</f>
        <v>118525</v>
      </c>
      <c r="O54" s="45">
        <f>IF($D54="","",IF([5]設定!$I29="",INDEX([5]第４表!$F$9:$P$65,MATCH([5]設定!$D29,[5]第４表!$C$9:$C$65,0),11),[5]設定!$I29))</f>
        <v>11572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IF($D55="","",IF([5]設定!$I30="",INDEX([5]第４表!$F$9:$P$65,MATCH([5]設定!$D30,[5]第４表!$C$9:$C$65,0),1),[5]設定!$I30))</f>
        <v>373464</v>
      </c>
      <c r="F55" s="34">
        <f>IF($D55="","",IF([5]設定!$I30="",INDEX([5]第４表!$F$9:$P$65,MATCH([5]設定!$D30,[5]第４表!$C$9:$C$65,0),2),[5]設定!$I30))</f>
        <v>346756</v>
      </c>
      <c r="G55" s="35">
        <f>IF($D55="","",IF([5]設定!$I30="",INDEX([5]第４表!$F$9:$P$65,MATCH([5]設定!$D30,[5]第４表!$C$9:$C$65,0),3),[5]設定!$I30))</f>
        <v>343126</v>
      </c>
      <c r="H55" s="44">
        <f>IF($D55="","",IF([5]設定!$I30="",INDEX([5]第４表!$F$9:$P$65,MATCH([5]設定!$D30,[5]第４表!$C$9:$C$65,0),4),[5]設定!$I30))</f>
        <v>3630</v>
      </c>
      <c r="I55" s="45">
        <f>IF($D55="","",IF([5]設定!$I30="",INDEX([5]第４表!$F$9:$P$65,MATCH([5]設定!$D30,[5]第４表!$C$9:$C$65,0),5),[5]設定!$I30))</f>
        <v>26708</v>
      </c>
      <c r="J55" s="38">
        <f>IF($D55="","",IF([5]設定!$I30="",INDEX([5]第４表!$F$9:$P$65,MATCH([5]設定!$D30,[5]第４表!$C$9:$C$65,0),6),[5]設定!$I30))</f>
        <v>439526</v>
      </c>
      <c r="K55" s="35">
        <f>IF($D55="","",IF([5]設定!$I30="",INDEX([5]第４表!$F$9:$P$65,MATCH([5]設定!$D30,[5]第４表!$C$9:$C$65,0),7),[5]設定!$I30))</f>
        <v>439526</v>
      </c>
      <c r="L55" s="44">
        <f>IF($D55="","",IF([5]設定!$I30="",INDEX([5]第４表!$F$9:$P$65,MATCH([5]設定!$D30,[5]第４表!$C$9:$C$65,0),8),[5]設定!$I30))</f>
        <v>0</v>
      </c>
      <c r="M55" s="34">
        <f>IF($D55="","",IF([5]設定!$I30="",INDEX([5]第４表!$F$9:$P$65,MATCH([5]設定!$D30,[5]第４表!$C$9:$C$65,0),9),[5]設定!$I30))</f>
        <v>316108</v>
      </c>
      <c r="N55" s="34">
        <f>IF($D55="","",IF([5]設定!$I30="",INDEX([5]第４表!$F$9:$P$65,MATCH([5]設定!$D30,[5]第４表!$C$9:$C$65,0),10),[5]設定!$I30))</f>
        <v>266213</v>
      </c>
      <c r="O55" s="45">
        <f>IF($D55="","",IF([5]設定!$I30="",INDEX([5]第４表!$F$9:$P$65,MATCH([5]設定!$D30,[5]第４表!$C$9:$C$65,0),11),[5]設定!$I30))</f>
        <v>49895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IF($D56="","",IF([5]設定!$I31="",INDEX([5]第４表!$F$9:$P$65,MATCH([5]設定!$D31,[5]第４表!$C$9:$C$65,0),1),[5]設定!$I31))</f>
        <v>213501</v>
      </c>
      <c r="F56" s="34">
        <f>IF($D56="","",IF([5]設定!$I31="",INDEX([5]第４表!$F$9:$P$65,MATCH([5]設定!$D31,[5]第４表!$C$9:$C$65,0),2),[5]設定!$I31))</f>
        <v>213501</v>
      </c>
      <c r="G56" s="35">
        <f>IF($D56="","",IF([5]設定!$I31="",INDEX([5]第４表!$F$9:$P$65,MATCH([5]設定!$D31,[5]第４表!$C$9:$C$65,0),3),[5]設定!$I31))</f>
        <v>208356</v>
      </c>
      <c r="H56" s="44">
        <f>IF($D56="","",IF([5]設定!$I31="",INDEX([5]第４表!$F$9:$P$65,MATCH([5]設定!$D31,[5]第４表!$C$9:$C$65,0),4),[5]設定!$I31))</f>
        <v>5145</v>
      </c>
      <c r="I56" s="45">
        <f>IF($D56="","",IF([5]設定!$I31="",INDEX([5]第４表!$F$9:$P$65,MATCH([5]設定!$D31,[5]第４表!$C$9:$C$65,0),5),[5]設定!$I31))</f>
        <v>0</v>
      </c>
      <c r="J56" s="38">
        <f>IF($D56="","",IF([5]設定!$I31="",INDEX([5]第４表!$F$9:$P$65,MATCH([5]設定!$D31,[5]第４表!$C$9:$C$65,0),6),[5]設定!$I31))</f>
        <v>259314</v>
      </c>
      <c r="K56" s="35">
        <f>IF($D56="","",IF([5]設定!$I31="",INDEX([5]第４表!$F$9:$P$65,MATCH([5]設定!$D31,[5]第４表!$C$9:$C$65,0),7),[5]設定!$I31))</f>
        <v>259314</v>
      </c>
      <c r="L56" s="44">
        <f>IF($D56="","",IF([5]設定!$I31="",INDEX([5]第４表!$F$9:$P$65,MATCH([5]設定!$D31,[5]第４表!$C$9:$C$65,0),8),[5]設定!$I31))</f>
        <v>0</v>
      </c>
      <c r="M56" s="34">
        <f>IF($D56="","",IF([5]設定!$I31="",INDEX([5]第４表!$F$9:$P$65,MATCH([5]設定!$D31,[5]第４表!$C$9:$C$65,0),9),[5]設定!$I31))</f>
        <v>136354</v>
      </c>
      <c r="N56" s="34">
        <f>IF($D56="","",IF([5]設定!$I31="",INDEX([5]第４表!$F$9:$P$65,MATCH([5]設定!$D31,[5]第４表!$C$9:$C$65,0),10),[5]設定!$I31))</f>
        <v>136354</v>
      </c>
      <c r="O56" s="45">
        <f>IF($D56="","",IF([5]設定!$I31="",INDEX([5]第４表!$F$9:$P$65,MATCH([5]設定!$D31,[5]第４表!$C$9:$C$65,0),11),[5]設定!$I31))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IF($D57="","",IF([5]設定!$I32="",INDEX([5]第４表!$F$9:$P$65,MATCH([5]設定!$D32,[5]第４表!$C$9:$C$65,0),1),[5]設定!$I32))</f>
        <v>371439</v>
      </c>
      <c r="F57" s="34">
        <f>IF($D57="","",IF([5]設定!$I32="",INDEX([5]第４表!$F$9:$P$65,MATCH([5]設定!$D32,[5]第４表!$C$9:$C$65,0),2),[5]設定!$I32))</f>
        <v>371223</v>
      </c>
      <c r="G57" s="35">
        <f>IF($D57="","",IF([5]設定!$I32="",INDEX([5]第４表!$F$9:$P$65,MATCH([5]設定!$D32,[5]第４表!$C$9:$C$65,0),3),[5]設定!$I32))</f>
        <v>347588</v>
      </c>
      <c r="H57" s="44">
        <f>IF($D57="","",IF([5]設定!$I32="",INDEX([5]第４表!$F$9:$P$65,MATCH([5]設定!$D32,[5]第４表!$C$9:$C$65,0),4),[5]設定!$I32))</f>
        <v>23635</v>
      </c>
      <c r="I57" s="45">
        <f>IF($D57="","",IF([5]設定!$I32="",INDEX([5]第４表!$F$9:$P$65,MATCH([5]設定!$D32,[5]第４表!$C$9:$C$65,0),5),[5]設定!$I32))</f>
        <v>216</v>
      </c>
      <c r="J57" s="38">
        <f>IF($D57="","",IF([5]設定!$I32="",INDEX([5]第４表!$F$9:$P$65,MATCH([5]設定!$D32,[5]第４表!$C$9:$C$65,0),6),[5]設定!$I32))</f>
        <v>405144</v>
      </c>
      <c r="K57" s="35">
        <f>IF($D57="","",IF([5]設定!$I32="",INDEX([5]第４表!$F$9:$P$65,MATCH([5]設定!$D32,[5]第４表!$C$9:$C$65,0),7),[5]設定!$I32))</f>
        <v>404897</v>
      </c>
      <c r="L57" s="44">
        <f>IF($D57="","",IF([5]設定!$I32="",INDEX([5]第４表!$F$9:$P$65,MATCH([5]設定!$D32,[5]第４表!$C$9:$C$65,0),8),[5]設定!$I32))</f>
        <v>247</v>
      </c>
      <c r="M57" s="34">
        <f>IF($D57="","",IF([5]設定!$I32="",INDEX([5]第４表!$F$9:$P$65,MATCH([5]設定!$D32,[5]第４表!$C$9:$C$65,0),9),[5]設定!$I32))</f>
        <v>250659</v>
      </c>
      <c r="N57" s="34">
        <f>IF($D57="","",IF([5]設定!$I32="",INDEX([5]第４表!$F$9:$P$65,MATCH([5]設定!$D32,[5]第４表!$C$9:$C$65,0),10),[5]設定!$I32))</f>
        <v>250556</v>
      </c>
      <c r="O57" s="45">
        <f>IF($D57="","",IF([5]設定!$I32="",INDEX([5]第４表!$F$9:$P$65,MATCH([5]設定!$D32,[5]第４表!$C$9:$C$65,0),11),[5]設定!$I32))</f>
        <v>103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IF($D58="","",IF([5]設定!$I33="",INDEX([5]第４表!$F$9:$P$65,MATCH([5]設定!$D33,[5]第４表!$C$9:$C$65,0),1),[5]設定!$I33))</f>
        <v>122244</v>
      </c>
      <c r="F58" s="34">
        <f>IF($D58="","",IF([5]設定!$I33="",INDEX([5]第４表!$F$9:$P$65,MATCH([5]設定!$D33,[5]第４表!$C$9:$C$65,0),2),[5]設定!$I33))</f>
        <v>114377</v>
      </c>
      <c r="G58" s="35">
        <f>IF($D58="","",IF([5]設定!$I33="",INDEX([5]第４表!$F$9:$P$65,MATCH([5]設定!$D33,[5]第４表!$C$9:$C$65,0),3),[5]設定!$I33))</f>
        <v>108541</v>
      </c>
      <c r="H58" s="44">
        <f>IF($D58="","",IF([5]設定!$I33="",INDEX([5]第４表!$F$9:$P$65,MATCH([5]設定!$D33,[5]第４表!$C$9:$C$65,0),4),[5]設定!$I33))</f>
        <v>5836</v>
      </c>
      <c r="I58" s="45">
        <f>IF($D58="","",IF([5]設定!$I33="",INDEX([5]第４表!$F$9:$P$65,MATCH([5]設定!$D33,[5]第４表!$C$9:$C$65,0),5),[5]設定!$I33))</f>
        <v>7867</v>
      </c>
      <c r="J58" s="38">
        <f>IF($D58="","",IF([5]設定!$I33="",INDEX([5]第４表!$F$9:$P$65,MATCH([5]設定!$D33,[5]第４表!$C$9:$C$65,0),6),[5]設定!$I33))</f>
        <v>157202</v>
      </c>
      <c r="K58" s="35">
        <f>IF($D58="","",IF([5]設定!$I33="",INDEX([5]第４表!$F$9:$P$65,MATCH([5]設定!$D33,[5]第４表!$C$9:$C$65,0),7),[5]設定!$I33))</f>
        <v>140365</v>
      </c>
      <c r="L58" s="44">
        <f>IF($D58="","",IF([5]設定!$I33="",INDEX([5]第４表!$F$9:$P$65,MATCH([5]設定!$D33,[5]第４表!$C$9:$C$65,0),8),[5]設定!$I33))</f>
        <v>16837</v>
      </c>
      <c r="M58" s="34">
        <f>IF($D58="","",IF([5]設定!$I33="",INDEX([5]第４表!$F$9:$P$65,MATCH([5]設定!$D33,[5]第４表!$C$9:$C$65,0),9),[5]設定!$I33))</f>
        <v>102920</v>
      </c>
      <c r="N58" s="34">
        <f>IF($D58="","",IF([5]設定!$I33="",INDEX([5]第４表!$F$9:$P$65,MATCH([5]設定!$D33,[5]第４表!$C$9:$C$65,0),10),[5]設定!$I33))</f>
        <v>100012</v>
      </c>
      <c r="O58" s="45">
        <f>IF($D58="","",IF([5]設定!$I33="",INDEX([5]第４表!$F$9:$P$65,MATCH([5]設定!$D33,[5]第４表!$C$9:$C$65,0),11),[5]設定!$I33))</f>
        <v>2908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IF($D59="","",IF([5]設定!$I34="",INDEX([5]第４表!$F$9:$P$65,MATCH([5]設定!$D34,[5]第４表!$C$9:$C$65,0),1),[5]設定!$I34))</f>
        <v>178097</v>
      </c>
      <c r="F59" s="34">
        <f>IF($D59="","",IF([5]設定!$I34="",INDEX([5]第４表!$F$9:$P$65,MATCH([5]設定!$D34,[5]第４表!$C$9:$C$65,0),2),[5]設定!$I34))</f>
        <v>178097</v>
      </c>
      <c r="G59" s="35">
        <f>IF($D59="","",IF([5]設定!$I34="",INDEX([5]第４表!$F$9:$P$65,MATCH([5]設定!$D34,[5]第４表!$C$9:$C$65,0),3),[5]設定!$I34))</f>
        <v>167345</v>
      </c>
      <c r="H59" s="44">
        <f>IF($D59="","",IF([5]設定!$I34="",INDEX([5]第４表!$F$9:$P$65,MATCH([5]設定!$D34,[5]第４表!$C$9:$C$65,0),4),[5]設定!$I34))</f>
        <v>10752</v>
      </c>
      <c r="I59" s="45">
        <f>IF($D59="","",IF([5]設定!$I34="",INDEX([5]第４表!$F$9:$P$65,MATCH([5]設定!$D34,[5]第４表!$C$9:$C$65,0),5),[5]設定!$I34))</f>
        <v>0</v>
      </c>
      <c r="J59" s="38">
        <f>IF($D59="","",IF([5]設定!$I34="",INDEX([5]第４表!$F$9:$P$65,MATCH([5]設定!$D34,[5]第４表!$C$9:$C$65,0),6),[5]設定!$I34))</f>
        <v>192647</v>
      </c>
      <c r="K59" s="35">
        <f>IF($D59="","",IF([5]設定!$I34="",INDEX([5]第４表!$F$9:$P$65,MATCH([5]設定!$D34,[5]第４表!$C$9:$C$65,0),7),[5]設定!$I34))</f>
        <v>192647</v>
      </c>
      <c r="L59" s="44">
        <f>IF($D59="","",IF([5]設定!$I34="",INDEX([5]第４表!$F$9:$P$65,MATCH([5]設定!$D34,[5]第４表!$C$9:$C$65,0),8),[5]設定!$I34))</f>
        <v>0</v>
      </c>
      <c r="M59" s="34">
        <f>IF($D59="","",IF([5]設定!$I34="",INDEX([5]第４表!$F$9:$P$65,MATCH([5]設定!$D34,[5]第４表!$C$9:$C$65,0),9),[5]設定!$I34))</f>
        <v>152968</v>
      </c>
      <c r="N59" s="34">
        <f>IF($D59="","",IF([5]設定!$I34="",INDEX([5]第４表!$F$9:$P$65,MATCH([5]設定!$D34,[5]第４表!$C$9:$C$65,0),10),[5]設定!$I34))</f>
        <v>152968</v>
      </c>
      <c r="O59" s="45">
        <f>IF($D59="","",IF([5]設定!$I34="",INDEX([5]第４表!$F$9:$P$65,MATCH([5]設定!$D34,[5]第４表!$C$9:$C$65,0),11),[5]設定!$I34))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IF($D60="","",IF([5]設定!$I35="",INDEX([5]第４表!$F$9:$P$65,MATCH([5]設定!$D35,[5]第４表!$C$9:$C$65,0),1),[5]設定!$I35))</f>
        <v>327317</v>
      </c>
      <c r="F60" s="38">
        <f>IF($D60="","",IF([5]設定!$I35="",INDEX([5]第４表!$F$9:$P$65,MATCH([5]設定!$D35,[5]第４表!$C$9:$C$65,0),2),[5]設定!$I35))</f>
        <v>327317</v>
      </c>
      <c r="G60" s="35">
        <f>IF($D60="","",IF([5]設定!$I35="",INDEX([5]第４表!$F$9:$P$65,MATCH([5]設定!$D35,[5]第４表!$C$9:$C$65,0),3),[5]設定!$I35))</f>
        <v>324843</v>
      </c>
      <c r="H60" s="44">
        <f>IF($D60="","",IF([5]設定!$I35="",INDEX([5]第４表!$F$9:$P$65,MATCH([5]設定!$D35,[5]第４表!$C$9:$C$65,0),4),[5]設定!$I35))</f>
        <v>2474</v>
      </c>
      <c r="I60" s="45">
        <f>IF($D60="","",IF([5]設定!$I35="",INDEX([5]第４表!$F$9:$P$65,MATCH([5]設定!$D35,[5]第４表!$C$9:$C$65,0),5),[5]設定!$I35))</f>
        <v>0</v>
      </c>
      <c r="J60" s="38">
        <f>IF($D60="","",IF([5]設定!$I35="",INDEX([5]第４表!$F$9:$P$65,MATCH([5]設定!$D35,[5]第４表!$C$9:$C$65,0),6),[5]設定!$I35))</f>
        <v>380396</v>
      </c>
      <c r="K60" s="35">
        <f>IF($D60="","",IF([5]設定!$I35="",INDEX([5]第４表!$F$9:$P$65,MATCH([5]設定!$D35,[5]第４表!$C$9:$C$65,0),7),[5]設定!$I35))</f>
        <v>380396</v>
      </c>
      <c r="L60" s="44">
        <f>IF($D60="","",IF([5]設定!$I35="",INDEX([5]第４表!$F$9:$P$65,MATCH([5]設定!$D35,[5]第４表!$C$9:$C$65,0),8),[5]設定!$I35))</f>
        <v>0</v>
      </c>
      <c r="M60" s="34">
        <f>IF($D60="","",IF([5]設定!$I35="",INDEX([5]第４表!$F$9:$P$65,MATCH([5]設定!$D35,[5]第４表!$C$9:$C$65,0),9),[5]設定!$I35))</f>
        <v>280530</v>
      </c>
      <c r="N60" s="34">
        <f>IF($D60="","",IF([5]設定!$I35="",INDEX([5]第４表!$F$9:$P$65,MATCH([5]設定!$D35,[5]第４表!$C$9:$C$65,0),10),[5]設定!$I35))</f>
        <v>280530</v>
      </c>
      <c r="O60" s="45">
        <f>IF($D60="","",IF([5]設定!$I35="",INDEX([5]第４表!$F$9:$P$65,MATCH([5]設定!$D35,[5]第４表!$C$9:$C$65,0),11),[5]設定!$I35))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IF($D61="","",IF([5]設定!$I36="",INDEX([5]第４表!$F$9:$P$65,MATCH([5]設定!$D36,[5]第４表!$C$9:$C$65,0),1),[5]設定!$I36))</f>
        <v>250115</v>
      </c>
      <c r="F61" s="38">
        <f>IF($D61="","",IF([5]設定!$I36="",INDEX([5]第４表!$F$9:$P$65,MATCH([5]設定!$D36,[5]第４表!$C$9:$C$65,0),2),[5]設定!$I36))</f>
        <v>249164</v>
      </c>
      <c r="G61" s="35">
        <f>IF($D61="","",IF([5]設定!$I36="",INDEX([5]第４表!$F$9:$P$65,MATCH([5]設定!$D36,[5]第４表!$C$9:$C$65,0),3),[5]設定!$I36))</f>
        <v>236937</v>
      </c>
      <c r="H61" s="44">
        <f>IF($D61="","",IF([5]設定!$I36="",INDEX([5]第４表!$F$9:$P$65,MATCH([5]設定!$D36,[5]第４表!$C$9:$C$65,0),4),[5]設定!$I36))</f>
        <v>12227</v>
      </c>
      <c r="I61" s="45">
        <f>IF($D61="","",IF([5]設定!$I36="",INDEX([5]第４表!$F$9:$P$65,MATCH([5]設定!$D36,[5]第４表!$C$9:$C$65,0),5),[5]設定!$I36))</f>
        <v>951</v>
      </c>
      <c r="J61" s="38">
        <f>IF($D61="","",IF([5]設定!$I36="",INDEX([5]第４表!$F$9:$P$65,MATCH([5]設定!$D36,[5]第４表!$C$9:$C$65,0),6),[5]設定!$I36))</f>
        <v>337051</v>
      </c>
      <c r="K61" s="35">
        <f>IF($D61="","",IF([5]設定!$I36="",INDEX([5]第４表!$F$9:$P$65,MATCH([5]設定!$D36,[5]第４表!$C$9:$C$65,0),7),[5]設定!$I36))</f>
        <v>337046</v>
      </c>
      <c r="L61" s="44">
        <f>IF($D61="","",IF([5]設定!$I36="",INDEX([5]第４表!$F$9:$P$65,MATCH([5]設定!$D36,[5]第４表!$C$9:$C$65,0),8),[5]設定!$I36))</f>
        <v>5</v>
      </c>
      <c r="M61" s="34">
        <f>IF($D61="","",IF([5]設定!$I36="",INDEX([5]第４表!$F$9:$P$65,MATCH([5]設定!$D36,[5]第４表!$C$9:$C$65,0),9),[5]設定!$I36))</f>
        <v>220354</v>
      </c>
      <c r="N61" s="35">
        <f>IF($D61="","",IF([5]設定!$I36="",INDEX([5]第４表!$F$9:$P$65,MATCH([5]設定!$D36,[5]第４表!$C$9:$C$65,0),10),[5]設定!$I36))</f>
        <v>219079</v>
      </c>
      <c r="O61" s="45">
        <f>IF($D61="","",IF([5]設定!$I36="",INDEX([5]第４表!$F$9:$P$65,MATCH([5]設定!$D36,[5]第４表!$C$9:$C$65,0),11),[5]設定!$I36))</f>
        <v>1275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IF($D62="","",IF([5]設定!$I37="",INDEX([5]第４表!$F$9:$P$65,MATCH([5]設定!$D37,[5]第４表!$C$9:$C$65,0),1),[5]設定!$I37))</f>
        <v>255144</v>
      </c>
      <c r="F62" s="38">
        <f>IF($D62="","",IF([5]設定!$I37="",INDEX([5]第４表!$F$9:$P$65,MATCH([5]設定!$D37,[5]第４表!$C$9:$C$65,0),2),[5]設定!$I37))</f>
        <v>255104</v>
      </c>
      <c r="G62" s="35">
        <f>IF($D62="","",IF([5]設定!$I37="",INDEX([5]第４表!$F$9:$P$65,MATCH([5]設定!$D37,[5]第４表!$C$9:$C$65,0),3),[5]設定!$I37))</f>
        <v>246358</v>
      </c>
      <c r="H62" s="44">
        <f>IF($D62="","",IF([5]設定!$I37="",INDEX([5]第４表!$F$9:$P$65,MATCH([5]設定!$D37,[5]第４表!$C$9:$C$65,0),4),[5]設定!$I37))</f>
        <v>8746</v>
      </c>
      <c r="I62" s="45">
        <f>IF($D62="","",IF([5]設定!$I37="",INDEX([5]第４表!$F$9:$P$65,MATCH([5]設定!$D37,[5]第４表!$C$9:$C$65,0),5),[5]設定!$I37))</f>
        <v>40</v>
      </c>
      <c r="J62" s="38">
        <f>IF($D62="","",IF([5]設定!$I37="",INDEX([5]第４表!$F$9:$P$65,MATCH([5]設定!$D37,[5]第４表!$C$9:$C$65,0),6),[5]設定!$I37))</f>
        <v>300082</v>
      </c>
      <c r="K62" s="35">
        <f>IF($D62="","",IF([5]設定!$I37="",INDEX([5]第４表!$F$9:$P$65,MATCH([5]設定!$D37,[5]第４表!$C$9:$C$65,0),7),[5]設定!$I37))</f>
        <v>300015</v>
      </c>
      <c r="L62" s="44">
        <f>IF($D62="","",IF([5]設定!$I37="",INDEX([5]第４表!$F$9:$P$65,MATCH([5]設定!$D37,[5]第４表!$C$9:$C$65,0),8),[5]設定!$I37))</f>
        <v>67</v>
      </c>
      <c r="M62" s="34">
        <f>IF($D62="","",IF([5]設定!$I37="",INDEX([5]第４表!$F$9:$P$65,MATCH([5]設定!$D37,[5]第４表!$C$9:$C$65,0),9),[5]設定!$I37))</f>
        <v>187787</v>
      </c>
      <c r="N62" s="35">
        <f>IF($D62="","",IF([5]設定!$I37="",INDEX([5]第４表!$F$9:$P$65,MATCH([5]設定!$D37,[5]第４表!$C$9:$C$65,0),10),[5]設定!$I37))</f>
        <v>187787</v>
      </c>
      <c r="O62" s="45">
        <f>IF($D62="","",IF([5]設定!$I37="",INDEX([5]第４表!$F$9:$P$65,MATCH([5]設定!$D37,[5]第４表!$C$9:$C$65,0),11),[5]設定!$I37))</f>
        <v>0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IF($D63="","",IF([5]設定!$I38="",INDEX([5]第４表!$F$9:$P$65,MATCH([5]設定!$D38,[5]第４表!$C$9:$C$65,0),1),[5]設定!$I38))</f>
        <v>172539</v>
      </c>
      <c r="F63" s="38">
        <f>IF($D63="","",IF([5]設定!$I38="",INDEX([5]第４表!$F$9:$P$65,MATCH([5]設定!$D38,[5]第４表!$C$9:$C$65,0),2),[5]設定!$I38))</f>
        <v>168652</v>
      </c>
      <c r="G63" s="35">
        <f>IF($D63="","",IF([5]設定!$I38="",INDEX([5]第４表!$F$9:$P$65,MATCH([5]設定!$D38,[5]第４表!$C$9:$C$65,0),3),[5]設定!$I38))</f>
        <v>154414</v>
      </c>
      <c r="H63" s="44">
        <f>IF($D63="","",IF([5]設定!$I38="",INDEX([5]第４表!$F$9:$P$65,MATCH([5]設定!$D38,[5]第４表!$C$9:$C$65,0),4),[5]設定!$I38))</f>
        <v>14238</v>
      </c>
      <c r="I63" s="45">
        <f>IF($D63="","",IF([5]設定!$I38="",INDEX([5]第４表!$F$9:$P$65,MATCH([5]設定!$D38,[5]第４表!$C$9:$C$65,0),5),[5]設定!$I38))</f>
        <v>3887</v>
      </c>
      <c r="J63" s="38">
        <f>IF($D63="","",IF([5]設定!$I38="",INDEX([5]第４表!$F$9:$P$65,MATCH([5]設定!$D38,[5]第４表!$C$9:$C$65,0),6),[5]設定!$I38))</f>
        <v>207655</v>
      </c>
      <c r="K63" s="35">
        <f>IF($D63="","",IF([5]設定!$I38="",INDEX([5]第４表!$F$9:$P$65,MATCH([5]設定!$D38,[5]第４表!$C$9:$C$65,0),7),[5]設定!$I38))</f>
        <v>201190</v>
      </c>
      <c r="L63" s="44">
        <f>IF($D63="","",IF([5]設定!$I38="",INDEX([5]第４表!$F$9:$P$65,MATCH([5]設定!$D38,[5]第４表!$C$9:$C$65,0),8),[5]設定!$I38))</f>
        <v>6465</v>
      </c>
      <c r="M63" s="34">
        <f>IF($D63="","",IF([5]設定!$I38="",INDEX([5]第４表!$F$9:$P$65,MATCH([5]設定!$D38,[5]第４表!$C$9:$C$65,0),9),[5]設定!$I38))</f>
        <v>136838</v>
      </c>
      <c r="N63" s="35">
        <f>IF($D63="","",IF([5]設定!$I38="",INDEX([5]第４表!$F$9:$P$65,MATCH([5]設定!$D38,[5]第４表!$C$9:$C$65,0),10),[5]設定!$I38))</f>
        <v>135572</v>
      </c>
      <c r="O63" s="45">
        <f>IF($D63="","",IF([5]設定!$I38="",INDEX([5]第４表!$F$9:$P$65,MATCH([5]設定!$D38,[5]第４表!$C$9:$C$65,0),11),[5]設定!$I38))</f>
        <v>1266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IF($D64="","",IF([5]設定!$I39="",INDEX([5]第４表!$F$9:$P$65,MATCH([5]設定!$D39,[5]第４表!$C$9:$C$65,0),1),[5]設定!$I39))</f>
        <v>255947</v>
      </c>
      <c r="F64" s="56">
        <f>IF($D64="","",IF([5]設定!$I39="",INDEX([5]第４表!$F$9:$P$65,MATCH([5]設定!$D39,[5]第４表!$C$9:$C$65,0),2),[5]設定!$I39))</f>
        <v>209743</v>
      </c>
      <c r="G64" s="56">
        <f>IF($D64="","",IF([5]設定!$I39="",INDEX([5]第４表!$F$9:$P$65,MATCH([5]設定!$D39,[5]第４表!$C$9:$C$65,0),3),[5]設定!$I39))</f>
        <v>193696</v>
      </c>
      <c r="H64" s="56">
        <f>IF($D64="","",IF([5]設定!$I39="",INDEX([5]第４表!$F$9:$P$65,MATCH([5]設定!$D39,[5]第４表!$C$9:$C$65,0),4),[5]設定!$I39))</f>
        <v>16047</v>
      </c>
      <c r="I64" s="56">
        <f>IF($D64="","",IF([5]設定!$I39="",INDEX([5]第４表!$F$9:$P$65,MATCH([5]設定!$D39,[5]第４表!$C$9:$C$65,0),5),[5]設定!$I39))</f>
        <v>46204</v>
      </c>
      <c r="J64" s="56">
        <f>IF($D64="","",IF([5]設定!$I39="",INDEX([5]第４表!$F$9:$P$65,MATCH([5]設定!$D39,[5]第４表!$C$9:$C$65,0),6),[5]設定!$I39))</f>
        <v>314804</v>
      </c>
      <c r="K64" s="56">
        <f>IF($D64="","",IF([5]設定!$I39="",INDEX([5]第４表!$F$9:$P$65,MATCH([5]設定!$D39,[5]第４表!$C$9:$C$65,0),7),[5]設定!$I39))</f>
        <v>261716</v>
      </c>
      <c r="L64" s="56">
        <f>IF($D64="","",IF([5]設定!$I39="",INDEX([5]第４表!$F$9:$P$65,MATCH([5]設定!$D39,[5]第４表!$C$9:$C$65,0),8),[5]設定!$I39))</f>
        <v>53088</v>
      </c>
      <c r="M64" s="56">
        <f>IF($D64="","",IF([5]設定!$I39="",INDEX([5]第４表!$F$9:$P$65,MATCH([5]設定!$D39,[5]第４表!$C$9:$C$65,0),9),[5]設定!$I39))</f>
        <v>200934</v>
      </c>
      <c r="N64" s="56">
        <f>IF($D64="","",IF([5]設定!$I39="",INDEX([5]第４表!$F$9:$P$65,MATCH([5]設定!$D39,[5]第４表!$C$9:$C$65,0),10),[5]設定!$I39))</f>
        <v>161164</v>
      </c>
      <c r="O64" s="56">
        <f>IF($D64="","",IF([5]設定!$I39="",INDEX([5]第４表!$F$9:$P$65,MATCH([5]設定!$D39,[5]第４表!$C$9:$C$65,0),11),[5]設定!$I39))</f>
        <v>39770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IF($D65="","",IF([5]設定!$I40="",INDEX([5]第４表!$F$9:$P$65,MATCH([5]設定!$D40,[5]第４表!$C$9:$C$65,0),1),[5]設定!$I40))</f>
        <v>231467</v>
      </c>
      <c r="F65" s="53">
        <f>IF($D65="","",IF([5]設定!$I40="",INDEX([5]第４表!$F$9:$P$65,MATCH([5]設定!$D40,[5]第４表!$C$9:$C$65,0),2),[5]設定!$I40))</f>
        <v>231467</v>
      </c>
      <c r="G65" s="53">
        <f>IF($D65="","",IF([5]設定!$I40="",INDEX([5]第４表!$F$9:$P$65,MATCH([5]設定!$D40,[5]第４表!$C$9:$C$65,0),3),[5]設定!$I40))</f>
        <v>204504</v>
      </c>
      <c r="H65" s="53">
        <f>IF($D65="","",IF([5]設定!$I40="",INDEX([5]第４表!$F$9:$P$65,MATCH([5]設定!$D40,[5]第４表!$C$9:$C$65,0),4),[5]設定!$I40))</f>
        <v>26963</v>
      </c>
      <c r="I65" s="53">
        <f>IF($D65="","",IF([5]設定!$I40="",INDEX([5]第４表!$F$9:$P$65,MATCH([5]設定!$D40,[5]第４表!$C$9:$C$65,0),5),[5]設定!$I40))</f>
        <v>0</v>
      </c>
      <c r="J65" s="53">
        <f>IF($D65="","",IF([5]設定!$I40="",INDEX([5]第４表!$F$9:$P$65,MATCH([5]設定!$D40,[5]第４表!$C$9:$C$65,0),6),[5]設定!$I40))</f>
        <v>325086</v>
      </c>
      <c r="K65" s="53">
        <f>IF($D65="","",IF([5]設定!$I40="",INDEX([5]第４表!$F$9:$P$65,MATCH([5]設定!$D40,[5]第４表!$C$9:$C$65,0),7),[5]設定!$I40))</f>
        <v>325086</v>
      </c>
      <c r="L65" s="53">
        <f>IF($D65="","",IF([5]設定!$I40="",INDEX([5]第４表!$F$9:$P$65,MATCH([5]設定!$D40,[5]第４表!$C$9:$C$65,0),8),[5]設定!$I40))</f>
        <v>0</v>
      </c>
      <c r="M65" s="53">
        <f>IF($D65="","",IF([5]設定!$I40="",INDEX([5]第４表!$F$9:$P$65,MATCH([5]設定!$D40,[5]第４表!$C$9:$C$65,0),9),[5]設定!$I40))</f>
        <v>163076</v>
      </c>
      <c r="N65" s="53">
        <f>IF($D65="","",IF([5]設定!$I40="",INDEX([5]第４表!$F$9:$P$65,MATCH([5]設定!$D40,[5]第４表!$C$9:$C$65,0),10),[5]設定!$I40))</f>
        <v>163076</v>
      </c>
      <c r="O65" s="53">
        <f>IF($D65="","",IF([5]設定!$I40="",INDEX([5]第４表!$F$9:$P$65,MATCH([5]設定!$D40,[5]第４表!$C$9:$C$65,0),11),[5]設定!$I40))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IF($D66="","",IF([5]設定!$I41="",INDEX([5]第４表!$F$9:$P$65,MATCH([5]設定!$D41,[5]第４表!$C$9:$C$65,0),1),[5]設定!$I41))</f>
        <v>340136</v>
      </c>
      <c r="F66" s="53">
        <f>IF($D66="","",IF([5]設定!$I41="",INDEX([5]第４表!$F$9:$P$65,MATCH([5]設定!$D41,[5]第４表!$C$9:$C$65,0),2),[5]設定!$I41))</f>
        <v>232269</v>
      </c>
      <c r="G66" s="53">
        <f>IF($D66="","",IF([5]設定!$I41="",INDEX([5]第４表!$F$9:$P$65,MATCH([5]設定!$D41,[5]第４表!$C$9:$C$65,0),3),[5]設定!$I41))</f>
        <v>208903</v>
      </c>
      <c r="H66" s="53">
        <f>IF($D66="","",IF([5]設定!$I41="",INDEX([5]第４表!$F$9:$P$65,MATCH([5]設定!$D41,[5]第４表!$C$9:$C$65,0),4),[5]設定!$I41))</f>
        <v>23366</v>
      </c>
      <c r="I66" s="53">
        <f>IF($D66="","",IF([5]設定!$I41="",INDEX([5]第４表!$F$9:$P$65,MATCH([5]設定!$D41,[5]第４表!$C$9:$C$65,0),5),[5]設定!$I41))</f>
        <v>107867</v>
      </c>
      <c r="J66" s="53">
        <f>IF($D66="","",IF([5]設定!$I41="",INDEX([5]第４表!$F$9:$P$65,MATCH([5]設定!$D41,[5]第４表!$C$9:$C$65,0),6),[5]設定!$I41))</f>
        <v>371316</v>
      </c>
      <c r="K66" s="53">
        <f>IF($D66="","",IF([5]設定!$I41="",INDEX([5]第４表!$F$9:$P$65,MATCH([5]設定!$D41,[5]第４表!$C$9:$C$65,0),7),[5]設定!$I41))</f>
        <v>245962</v>
      </c>
      <c r="L66" s="53">
        <f>IF($D66="","",IF([5]設定!$I41="",INDEX([5]第４表!$F$9:$P$65,MATCH([5]設定!$D41,[5]第４表!$C$9:$C$65,0),8),[5]設定!$I41))</f>
        <v>125354</v>
      </c>
      <c r="M66" s="53">
        <f>IF($D66="","",IF([5]設定!$I41="",INDEX([5]第４表!$F$9:$P$65,MATCH([5]設定!$D41,[5]第４表!$C$9:$C$65,0),9),[5]設定!$I41))</f>
        <v>196829</v>
      </c>
      <c r="N66" s="53">
        <f>IF($D66="","",IF([5]設定!$I41="",INDEX([5]第４表!$F$9:$P$65,MATCH([5]設定!$D41,[5]第４表!$C$9:$C$65,0),10),[5]設定!$I41))</f>
        <v>169336</v>
      </c>
      <c r="O66" s="53">
        <f>IF($D66="","",IF([5]設定!$I41="",INDEX([5]第４表!$F$9:$P$65,MATCH([5]設定!$D41,[5]第４表!$C$9:$C$65,0),11),[5]設定!$I41))</f>
        <v>27493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IF($D67="","",IF([5]設定!$I42="",INDEX([5]第４表!$F$9:$P$65,MATCH([5]設定!$D42,[5]第４表!$C$9:$C$65,0),1),[5]設定!$I42))</f>
        <v>x</v>
      </c>
      <c r="F67" s="53" t="str">
        <f>IF($D67="","",IF([5]設定!$I42="",INDEX([5]第４表!$F$9:$P$65,MATCH([5]設定!$D42,[5]第４表!$C$9:$C$65,0),2),[5]設定!$I42))</f>
        <v>x</v>
      </c>
      <c r="G67" s="53" t="str">
        <f>IF($D67="","",IF([5]設定!$I42="",INDEX([5]第４表!$F$9:$P$65,MATCH([5]設定!$D42,[5]第４表!$C$9:$C$65,0),3),[5]設定!$I42))</f>
        <v>x</v>
      </c>
      <c r="H67" s="53" t="str">
        <f>IF($D67="","",IF([5]設定!$I42="",INDEX([5]第４表!$F$9:$P$65,MATCH([5]設定!$D42,[5]第４表!$C$9:$C$65,0),4),[5]設定!$I42))</f>
        <v>x</v>
      </c>
      <c r="I67" s="53" t="str">
        <f>IF($D67="","",IF([5]設定!$I42="",INDEX([5]第４表!$F$9:$P$65,MATCH([5]設定!$D42,[5]第４表!$C$9:$C$65,0),5),[5]設定!$I42))</f>
        <v>x</v>
      </c>
      <c r="J67" s="53" t="str">
        <f>IF($D67="","",IF([5]設定!$I42="",INDEX([5]第４表!$F$9:$P$65,MATCH([5]設定!$D42,[5]第４表!$C$9:$C$65,0),6),[5]設定!$I42))</f>
        <v>x</v>
      </c>
      <c r="K67" s="53" t="str">
        <f>IF($D67="","",IF([5]設定!$I42="",INDEX([5]第４表!$F$9:$P$65,MATCH([5]設定!$D42,[5]第４表!$C$9:$C$65,0),7),[5]設定!$I42))</f>
        <v>x</v>
      </c>
      <c r="L67" s="53" t="str">
        <f>IF($D67="","",IF([5]設定!$I42="",INDEX([5]第４表!$F$9:$P$65,MATCH([5]設定!$D42,[5]第４表!$C$9:$C$65,0),8),[5]設定!$I42))</f>
        <v>x</v>
      </c>
      <c r="M67" s="53" t="str">
        <f>IF($D67="","",IF([5]設定!$I42="",INDEX([5]第４表!$F$9:$P$65,MATCH([5]設定!$D42,[5]第４表!$C$9:$C$65,0),9),[5]設定!$I42))</f>
        <v>x</v>
      </c>
      <c r="N67" s="53" t="str">
        <f>IF($D67="","",IF([5]設定!$I42="",INDEX([5]第４表!$F$9:$P$65,MATCH([5]設定!$D42,[5]第４表!$C$9:$C$65,0),10),[5]設定!$I42))</f>
        <v>x</v>
      </c>
      <c r="O67" s="53" t="str">
        <f>IF($D67="","",IF([5]設定!$I42="",INDEX([5]第４表!$F$9:$P$65,MATCH([5]設定!$D42,[5]第４表!$C$9:$C$65,0),11),[5]設定!$I42))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IF($D68="","",IF([5]設定!$I43="",INDEX([5]第４表!$F$9:$P$65,MATCH([5]設定!$D43,[5]第４表!$C$9:$C$65,0),1),[5]設定!$I43))</f>
        <v>303772</v>
      </c>
      <c r="F68" s="53">
        <f>IF($D68="","",IF([5]設定!$I43="",INDEX([5]第４表!$F$9:$P$65,MATCH([5]設定!$D43,[5]第４表!$C$9:$C$65,0),2),[5]設定!$I43))</f>
        <v>303772</v>
      </c>
      <c r="G68" s="53">
        <f>IF($D68="","",IF([5]設定!$I43="",INDEX([5]第４表!$F$9:$P$65,MATCH([5]設定!$D43,[5]第４表!$C$9:$C$65,0),3),[5]設定!$I43))</f>
        <v>264963</v>
      </c>
      <c r="H68" s="53">
        <f>IF($D68="","",IF([5]設定!$I43="",INDEX([5]第４表!$F$9:$P$65,MATCH([5]設定!$D43,[5]第４表!$C$9:$C$65,0),4),[5]設定!$I43))</f>
        <v>38809</v>
      </c>
      <c r="I68" s="53">
        <f>IF($D68="","",IF([5]設定!$I43="",INDEX([5]第４表!$F$9:$P$65,MATCH([5]設定!$D43,[5]第４表!$C$9:$C$65,0),5),[5]設定!$I43))</f>
        <v>0</v>
      </c>
      <c r="J68" s="53">
        <f>IF($D68="","",IF([5]設定!$I43="",INDEX([5]第４表!$F$9:$P$65,MATCH([5]設定!$D43,[5]第４表!$C$9:$C$65,0),6),[5]設定!$I43))</f>
        <v>346692</v>
      </c>
      <c r="K68" s="53">
        <f>IF($D68="","",IF([5]設定!$I43="",INDEX([5]第４表!$F$9:$P$65,MATCH([5]設定!$D43,[5]第４表!$C$9:$C$65,0),7),[5]設定!$I43))</f>
        <v>346692</v>
      </c>
      <c r="L68" s="53">
        <f>IF($D68="","",IF([5]設定!$I43="",INDEX([5]第４表!$F$9:$P$65,MATCH([5]設定!$D43,[5]第４表!$C$9:$C$65,0),8),[5]設定!$I43))</f>
        <v>0</v>
      </c>
      <c r="M68" s="53">
        <f>IF($D68="","",IF([5]設定!$I43="",INDEX([5]第４表!$F$9:$P$65,MATCH([5]設定!$D43,[5]第４表!$C$9:$C$65,0),9),[5]設定!$I43))</f>
        <v>186270</v>
      </c>
      <c r="N68" s="53">
        <f>IF($D68="","",IF([5]設定!$I43="",INDEX([5]第４表!$F$9:$P$65,MATCH([5]設定!$D43,[5]第４表!$C$9:$C$65,0),10),[5]設定!$I43))</f>
        <v>186270</v>
      </c>
      <c r="O68" s="53">
        <f>IF($D68="","",IF([5]設定!$I43="",INDEX([5]第４表!$F$9:$P$65,MATCH([5]設定!$D43,[5]第４表!$C$9:$C$65,0),11),[5]設定!$I43))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IF($D69="","",IF([5]設定!$I44="",INDEX([5]第４表!$F$9:$P$65,MATCH([5]設定!$D44,[5]第４表!$C$9:$C$65,0),1),[5]設定!$I44))</f>
        <v>387633</v>
      </c>
      <c r="F69" s="53">
        <f>IF($D69="","",IF([5]設定!$I44="",INDEX([5]第４表!$F$9:$P$65,MATCH([5]設定!$D44,[5]第４表!$C$9:$C$65,0),2),[5]設定!$I44))</f>
        <v>387633</v>
      </c>
      <c r="G69" s="53">
        <f>IF($D69="","",IF([5]設定!$I44="",INDEX([5]第４表!$F$9:$P$65,MATCH([5]設定!$D44,[5]第４表!$C$9:$C$65,0),3),[5]設定!$I44))</f>
        <v>336555</v>
      </c>
      <c r="H69" s="53">
        <f>IF($D69="","",IF([5]設定!$I44="",INDEX([5]第４表!$F$9:$P$65,MATCH([5]設定!$D44,[5]第４表!$C$9:$C$65,0),4),[5]設定!$I44))</f>
        <v>51078</v>
      </c>
      <c r="I69" s="53">
        <f>IF($D69="","",IF([5]設定!$I44="",INDEX([5]第４表!$F$9:$P$65,MATCH([5]設定!$D44,[5]第４表!$C$9:$C$65,0),5),[5]設定!$I44))</f>
        <v>0</v>
      </c>
      <c r="J69" s="53">
        <f>IF($D69="","",IF([5]設定!$I44="",INDEX([5]第４表!$F$9:$P$65,MATCH([5]設定!$D44,[5]第４表!$C$9:$C$65,0),6),[5]設定!$I44))</f>
        <v>397735</v>
      </c>
      <c r="K69" s="53">
        <f>IF($D69="","",IF([5]設定!$I44="",INDEX([5]第４表!$F$9:$P$65,MATCH([5]設定!$D44,[5]第４表!$C$9:$C$65,0),7),[5]設定!$I44))</f>
        <v>397735</v>
      </c>
      <c r="L69" s="53">
        <f>IF($D69="","",IF([5]設定!$I44="",INDEX([5]第４表!$F$9:$P$65,MATCH([5]設定!$D44,[5]第４表!$C$9:$C$65,0),8),[5]設定!$I44))</f>
        <v>0</v>
      </c>
      <c r="M69" s="53">
        <f>IF($D69="","",IF([5]設定!$I44="",INDEX([5]第４表!$F$9:$P$65,MATCH([5]設定!$D44,[5]第４表!$C$9:$C$65,0),9),[5]設定!$I44))</f>
        <v>256011</v>
      </c>
      <c r="N69" s="53">
        <f>IF($D69="","",IF([5]設定!$I44="",INDEX([5]第４表!$F$9:$P$65,MATCH([5]設定!$D44,[5]第４表!$C$9:$C$65,0),10),[5]設定!$I44))</f>
        <v>256011</v>
      </c>
      <c r="O69" s="53">
        <f>IF($D69="","",IF([5]設定!$I44="",INDEX([5]第４表!$F$9:$P$65,MATCH([5]設定!$D44,[5]第４表!$C$9:$C$65,0),11),[5]設定!$I44))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IF($D70="","",IF([5]設定!$I45="",INDEX([5]第４表!$F$9:$P$65,MATCH([5]設定!$D45,[5]第４表!$C$9:$C$65,0),1),[5]設定!$I45))</f>
        <v>252258</v>
      </c>
      <c r="F70" s="53">
        <f>IF($D70="","",IF([5]設定!$I45="",INDEX([5]第４表!$F$9:$P$65,MATCH([5]設定!$D45,[5]第４表!$C$9:$C$65,0),2),[5]設定!$I45))</f>
        <v>249002</v>
      </c>
      <c r="G70" s="53">
        <f>IF($D70="","",IF([5]設定!$I45="",INDEX([5]第４表!$F$9:$P$65,MATCH([5]設定!$D45,[5]第４表!$C$9:$C$65,0),3),[5]設定!$I45))</f>
        <v>223737</v>
      </c>
      <c r="H70" s="53">
        <f>IF($D70="","",IF([5]設定!$I45="",INDEX([5]第４表!$F$9:$P$65,MATCH([5]設定!$D45,[5]第４表!$C$9:$C$65,0),4),[5]設定!$I45))</f>
        <v>25265</v>
      </c>
      <c r="I70" s="53">
        <f>IF($D70="","",IF([5]設定!$I45="",INDEX([5]第４表!$F$9:$P$65,MATCH([5]設定!$D45,[5]第４表!$C$9:$C$65,0),5),[5]設定!$I45))</f>
        <v>3256</v>
      </c>
      <c r="J70" s="53">
        <f>IF($D70="","",IF([5]設定!$I45="",INDEX([5]第４表!$F$9:$P$65,MATCH([5]設定!$D45,[5]第４表!$C$9:$C$65,0),6),[5]設定!$I45))</f>
        <v>285152</v>
      </c>
      <c r="K70" s="53">
        <f>IF($D70="","",IF([5]設定!$I45="",INDEX([5]第４表!$F$9:$P$65,MATCH([5]設定!$D45,[5]第４表!$C$9:$C$65,0),7),[5]設定!$I45))</f>
        <v>283038</v>
      </c>
      <c r="L70" s="53">
        <f>IF($D70="","",IF([5]設定!$I45="",INDEX([5]第４表!$F$9:$P$65,MATCH([5]設定!$D45,[5]第４表!$C$9:$C$65,0),8),[5]設定!$I45))</f>
        <v>2114</v>
      </c>
      <c r="M70" s="53">
        <f>IF($D70="","",IF([5]設定!$I45="",INDEX([5]第４表!$F$9:$P$65,MATCH([5]設定!$D45,[5]第４表!$C$9:$C$65,0),9),[5]設定!$I45))</f>
        <v>153320</v>
      </c>
      <c r="N70" s="53">
        <f>IF($D70="","",IF([5]設定!$I45="",INDEX([5]第４表!$F$9:$P$65,MATCH([5]設定!$D45,[5]第４表!$C$9:$C$65,0),10),[5]設定!$I45))</f>
        <v>146626</v>
      </c>
      <c r="O70" s="53">
        <f>IF($D70="","",IF([5]設定!$I45="",INDEX([5]第４表!$F$9:$P$65,MATCH([5]設定!$D45,[5]第４表!$C$9:$C$65,0),11),[5]設定!$I45))</f>
        <v>6694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IF($D71="","",IF([5]設定!$I46="",INDEX([5]第４表!$F$9:$P$65,MATCH([5]設定!$D46,[5]第４表!$C$9:$C$65,0),1),[5]設定!$I46))</f>
        <v>334749</v>
      </c>
      <c r="F71" s="53">
        <f>IF($D71="","",IF([5]設定!$I46="",INDEX([5]第４表!$F$9:$P$65,MATCH([5]設定!$D46,[5]第４表!$C$9:$C$65,0),2),[5]設定!$I46))</f>
        <v>334749</v>
      </c>
      <c r="G71" s="53">
        <f>IF($D71="","",IF([5]設定!$I46="",INDEX([5]第４表!$F$9:$P$65,MATCH([5]設定!$D46,[5]第４表!$C$9:$C$65,0),3),[5]設定!$I46))</f>
        <v>264740</v>
      </c>
      <c r="H71" s="53">
        <f>IF($D71="","",IF([5]設定!$I46="",INDEX([5]第４表!$F$9:$P$65,MATCH([5]設定!$D46,[5]第４表!$C$9:$C$65,0),4),[5]設定!$I46))</f>
        <v>70009</v>
      </c>
      <c r="I71" s="53">
        <f>IF($D71="","",IF([5]設定!$I46="",INDEX([5]第４表!$F$9:$P$65,MATCH([5]設定!$D46,[5]第４表!$C$9:$C$65,0),5),[5]設定!$I46))</f>
        <v>0</v>
      </c>
      <c r="J71" s="53">
        <f>IF($D71="","",IF([5]設定!$I46="",INDEX([5]第４表!$F$9:$P$65,MATCH([5]設定!$D46,[5]第４表!$C$9:$C$65,0),6),[5]設定!$I46))</f>
        <v>356113</v>
      </c>
      <c r="K71" s="53">
        <f>IF($D71="","",IF([5]設定!$I46="",INDEX([5]第４表!$F$9:$P$65,MATCH([5]設定!$D46,[5]第４表!$C$9:$C$65,0),7),[5]設定!$I46))</f>
        <v>356113</v>
      </c>
      <c r="L71" s="53">
        <f>IF($D71="","",IF([5]設定!$I46="",INDEX([5]第４表!$F$9:$P$65,MATCH([5]設定!$D46,[5]第４表!$C$9:$C$65,0),8),[5]設定!$I46))</f>
        <v>0</v>
      </c>
      <c r="M71" s="53">
        <f>IF($D71="","",IF([5]設定!$I46="",INDEX([5]第４表!$F$9:$P$65,MATCH([5]設定!$D46,[5]第４表!$C$9:$C$65,0),9),[5]設定!$I46))</f>
        <v>192790</v>
      </c>
      <c r="N71" s="53">
        <f>IF($D71="","",IF([5]設定!$I46="",INDEX([5]第４表!$F$9:$P$65,MATCH([5]設定!$D46,[5]第４表!$C$9:$C$65,0),10),[5]設定!$I46))</f>
        <v>192790</v>
      </c>
      <c r="O71" s="53">
        <f>IF($D71="","",IF([5]設定!$I46="",INDEX([5]第４表!$F$9:$P$65,MATCH([5]設定!$D46,[5]第４表!$C$9:$C$65,0),11),[5]設定!$I46))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IF($D72="","",IF([5]設定!$I47="",INDEX([5]第４表!$F$9:$P$65,MATCH([5]設定!$D47,[5]第４表!$C$9:$C$65,0),1),[5]設定!$I47))</f>
        <v>285161</v>
      </c>
      <c r="F72" s="53">
        <f>IF($D72="","",IF([5]設定!$I47="",INDEX([5]第４表!$F$9:$P$65,MATCH([5]設定!$D47,[5]第４表!$C$9:$C$65,0),2),[5]設定!$I47))</f>
        <v>240591</v>
      </c>
      <c r="G72" s="53">
        <f>IF($D72="","",IF([5]設定!$I47="",INDEX([5]第４表!$F$9:$P$65,MATCH([5]設定!$D47,[5]第４表!$C$9:$C$65,0),3),[5]設定!$I47))</f>
        <v>234607</v>
      </c>
      <c r="H72" s="53">
        <f>IF($D72="","",IF([5]設定!$I47="",INDEX([5]第４表!$F$9:$P$65,MATCH([5]設定!$D47,[5]第４表!$C$9:$C$65,0),4),[5]設定!$I47))</f>
        <v>5984</v>
      </c>
      <c r="I72" s="53">
        <f>IF($D72="","",IF([5]設定!$I47="",INDEX([5]第４表!$F$9:$P$65,MATCH([5]設定!$D47,[5]第４表!$C$9:$C$65,0),5),[5]設定!$I47))</f>
        <v>44570</v>
      </c>
      <c r="J72" s="53">
        <f>IF($D72="","",IF([5]設定!$I47="",INDEX([5]第４表!$F$9:$P$65,MATCH([5]設定!$D47,[5]第４表!$C$9:$C$65,0),6),[5]設定!$I47))</f>
        <v>318766</v>
      </c>
      <c r="K72" s="53">
        <f>IF($D72="","",IF([5]設定!$I47="",INDEX([5]第４表!$F$9:$P$65,MATCH([5]設定!$D47,[5]第４表!$C$9:$C$65,0),7),[5]設定!$I47))</f>
        <v>265471</v>
      </c>
      <c r="L72" s="53">
        <f>IF($D72="","",IF([5]設定!$I47="",INDEX([5]第４表!$F$9:$P$65,MATCH([5]設定!$D47,[5]第４表!$C$9:$C$65,0),8),[5]設定!$I47))</f>
        <v>53295</v>
      </c>
      <c r="M72" s="53">
        <f>IF($D72="","",IF([5]設定!$I47="",INDEX([5]第４表!$F$9:$P$65,MATCH([5]設定!$D47,[5]第４表!$C$9:$C$65,0),9),[5]設定!$I47))</f>
        <v>185777</v>
      </c>
      <c r="N72" s="53">
        <f>IF($D72="","",IF([5]設定!$I47="",INDEX([5]第４表!$F$9:$P$65,MATCH([5]設定!$D47,[5]第４表!$C$9:$C$65,0),10),[5]設定!$I47))</f>
        <v>167011</v>
      </c>
      <c r="O72" s="53">
        <f>IF($D72="","",IF([5]設定!$I47="",INDEX([5]第４表!$F$9:$P$65,MATCH([5]設定!$D47,[5]第４表!$C$9:$C$65,0),11),[5]設定!$I47))</f>
        <v>18766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IF($D73="","",IF([5]設定!$I48="",INDEX([5]第４表!$F$9:$P$65,MATCH([5]設定!$D48,[5]第４表!$C$9:$C$65,0),1),[5]設定!$I48))</f>
        <v>229054</v>
      </c>
      <c r="F73" s="58">
        <f>IF($D73="","",IF([5]設定!$I48="",INDEX([5]第４表!$F$9:$P$65,MATCH([5]設定!$D48,[5]第４表!$C$9:$C$65,0),2),[5]設定!$I48))</f>
        <v>229054</v>
      </c>
      <c r="G73" s="58">
        <f>IF($D73="","",IF([5]設定!$I48="",INDEX([5]第４表!$F$9:$P$65,MATCH([5]設定!$D48,[5]第４表!$C$9:$C$65,0),3),[5]設定!$I48))</f>
        <v>204557</v>
      </c>
      <c r="H73" s="53">
        <f>IF($D73="","",IF([5]設定!$I48="",INDEX([5]第４表!$F$9:$P$65,MATCH([5]設定!$D48,[5]第４表!$C$9:$C$65,0),4),[5]設定!$I48))</f>
        <v>24497</v>
      </c>
      <c r="I73" s="53">
        <f>IF($D73="","",IF([5]設定!$I48="",INDEX([5]第４表!$F$9:$P$65,MATCH([5]設定!$D48,[5]第４表!$C$9:$C$65,0),5),[5]設定!$I48))</f>
        <v>0</v>
      </c>
      <c r="J73" s="53">
        <f>IF($D73="","",IF([5]設定!$I48="",INDEX([5]第４表!$F$9:$P$65,MATCH([5]設定!$D48,[5]第４表!$C$9:$C$65,0),6),[5]設定!$I48))</f>
        <v>237913</v>
      </c>
      <c r="K73" s="53">
        <f>IF($D73="","",IF([5]設定!$I48="",INDEX([5]第４表!$F$9:$P$65,MATCH([5]設定!$D48,[5]第４表!$C$9:$C$65,0),7),[5]設定!$I48))</f>
        <v>237913</v>
      </c>
      <c r="L73" s="53">
        <f>IF($D73="","",IF([5]設定!$I48="",INDEX([5]第４表!$F$9:$P$65,MATCH([5]設定!$D48,[5]第４表!$C$9:$C$65,0),8),[5]設定!$I48))</f>
        <v>0</v>
      </c>
      <c r="M73" s="53">
        <f>IF($D73="","",IF([5]設定!$I48="",INDEX([5]第４表!$F$9:$P$65,MATCH([5]設定!$D48,[5]第４表!$C$9:$C$65,0),9),[5]設定!$I48))</f>
        <v>182629</v>
      </c>
      <c r="N73" s="53">
        <f>IF($D73="","",IF([5]設定!$I48="",INDEX([5]第４表!$F$9:$P$65,MATCH([5]設定!$D48,[5]第４表!$C$9:$C$65,0),10),[5]設定!$I48))</f>
        <v>182629</v>
      </c>
      <c r="O73" s="53">
        <f>IF($D73="","",IF([5]設定!$I48="",INDEX([5]第４表!$F$9:$P$65,MATCH([5]設定!$D48,[5]第４表!$C$9:$C$65,0),11),[5]設定!$I48))</f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IF($D74="","",IF([5]設定!$I49="",INDEX([5]第４表!$F$9:$P$65,MATCH([5]設定!$D49,[5]第４表!$C$9:$C$65,0),1),[5]設定!$I49))</f>
        <v>233230</v>
      </c>
      <c r="F74" s="58">
        <f>IF($D74="","",IF([5]設定!$I49="",INDEX([5]第４表!$F$9:$P$65,MATCH([5]設定!$D49,[5]第４表!$C$9:$C$65,0),2),[5]設定!$I49))</f>
        <v>233230</v>
      </c>
      <c r="G74" s="58">
        <f>IF($D74="","",IF([5]設定!$I49="",INDEX([5]第４表!$F$9:$P$65,MATCH([5]設定!$D49,[5]第４表!$C$9:$C$65,0),3),[5]設定!$I49))</f>
        <v>213193</v>
      </c>
      <c r="H74" s="53">
        <f>IF($D74="","",IF([5]設定!$I49="",INDEX([5]第４表!$F$9:$P$65,MATCH([5]設定!$D49,[5]第４表!$C$9:$C$65,0),4),[5]設定!$I49))</f>
        <v>20037</v>
      </c>
      <c r="I74" s="53">
        <f>IF($D74="","",IF([5]設定!$I49="",INDEX([5]第４表!$F$9:$P$65,MATCH([5]設定!$D49,[5]第４表!$C$9:$C$65,0),5),[5]設定!$I49))</f>
        <v>0</v>
      </c>
      <c r="J74" s="53">
        <f>IF($D74="","",IF([5]設定!$I49="",INDEX([5]第４表!$F$9:$P$65,MATCH([5]設定!$D49,[5]第４表!$C$9:$C$65,0),6),[5]設定!$I49))</f>
        <v>303300</v>
      </c>
      <c r="K74" s="53">
        <f>IF($D74="","",IF([5]設定!$I49="",INDEX([5]第４表!$F$9:$P$65,MATCH([5]設定!$D49,[5]第４表!$C$9:$C$65,0),7),[5]設定!$I49))</f>
        <v>303300</v>
      </c>
      <c r="L74" s="53">
        <f>IF($D74="","",IF([5]設定!$I49="",INDEX([5]第４表!$F$9:$P$65,MATCH([5]設定!$D49,[5]第４表!$C$9:$C$65,0),8),[5]設定!$I49))</f>
        <v>0</v>
      </c>
      <c r="M74" s="53">
        <f>IF($D74="","",IF([5]設定!$I49="",INDEX([5]第４表!$F$9:$P$65,MATCH([5]設定!$D49,[5]第４表!$C$9:$C$65,0),9),[5]設定!$I49))</f>
        <v>168295</v>
      </c>
      <c r="N74" s="53">
        <f>IF($D74="","",IF([5]設定!$I49="",INDEX([5]第４表!$F$9:$P$65,MATCH([5]設定!$D49,[5]第４表!$C$9:$C$65,0),10),[5]設定!$I49))</f>
        <v>168295</v>
      </c>
      <c r="O74" s="53">
        <f>IF($D74="","",IF([5]設定!$I49="",INDEX([5]第４表!$F$9:$P$65,MATCH([5]設定!$D49,[5]第４表!$C$9:$C$65,0),11),[5]設定!$I49))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IF($D75="","",IF([5]設定!$I50="",INDEX([5]第４表!$F$9:$P$65,MATCH([5]設定!$D50,[5]第４表!$C$9:$C$65,0),1),[5]設定!$I50))</f>
        <v>232222</v>
      </c>
      <c r="F75" s="58">
        <f>IF($D75="","",IF([5]設定!$I50="",INDEX([5]第４表!$F$9:$P$65,MATCH([5]設定!$D50,[5]第４表!$C$9:$C$65,0),2),[5]設定!$I50))</f>
        <v>232098</v>
      </c>
      <c r="G75" s="58">
        <f>IF($D75="","",IF([5]設定!$I50="",INDEX([5]第４表!$F$9:$P$65,MATCH([5]設定!$D50,[5]第４表!$C$9:$C$65,0),3),[5]設定!$I50))</f>
        <v>204205</v>
      </c>
      <c r="H75" s="53">
        <f>IF($D75="","",IF([5]設定!$I50="",INDEX([5]第４表!$F$9:$P$65,MATCH([5]設定!$D50,[5]第４表!$C$9:$C$65,0),4),[5]設定!$I50))</f>
        <v>27893</v>
      </c>
      <c r="I75" s="53">
        <f>IF($D75="","",IF([5]設定!$I50="",INDEX([5]第４表!$F$9:$P$65,MATCH([5]設定!$D50,[5]第４表!$C$9:$C$65,0),5),[5]設定!$I50))</f>
        <v>124</v>
      </c>
      <c r="J75" s="53">
        <f>IF($D75="","",IF([5]設定!$I50="",INDEX([5]第４表!$F$9:$P$65,MATCH([5]設定!$D50,[5]第４表!$C$9:$C$65,0),6),[5]設定!$I50))</f>
        <v>259252</v>
      </c>
      <c r="K75" s="53">
        <f>IF($D75="","",IF([5]設定!$I50="",INDEX([5]第４表!$F$9:$P$65,MATCH([5]設定!$D50,[5]第４表!$C$9:$C$65,0),7),[5]設定!$I50))</f>
        <v>259068</v>
      </c>
      <c r="L75" s="53">
        <f>IF($D75="","",IF([5]設定!$I50="",INDEX([5]第４表!$F$9:$P$65,MATCH([5]設定!$D50,[5]第４表!$C$9:$C$65,0),8),[5]設定!$I50))</f>
        <v>184</v>
      </c>
      <c r="M75" s="53">
        <f>IF($D75="","",IF([5]設定!$I50="",INDEX([5]第４表!$F$9:$P$65,MATCH([5]設定!$D50,[5]第４表!$C$9:$C$65,0),9),[5]設定!$I50))</f>
        <v>179350</v>
      </c>
      <c r="N75" s="53">
        <f>IF($D75="","",IF([5]設定!$I50="",INDEX([5]第４表!$F$9:$P$65,MATCH([5]設定!$D50,[5]第４表!$C$9:$C$65,0),10),[5]設定!$I50))</f>
        <v>179343</v>
      </c>
      <c r="O75" s="53">
        <f>IF($D75="","",IF([5]設定!$I50="",INDEX([5]第４表!$F$9:$P$65,MATCH([5]設定!$D50,[5]第４表!$C$9:$C$65,0),11),[5]設定!$I50))</f>
        <v>7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IF($D76="","",IF([5]設定!$I51="",INDEX([5]第４表!$F$9:$P$65,MATCH([5]設定!$D51,[5]第４表!$C$9:$C$65,0),1),[5]設定!$I51))</f>
        <v>252443</v>
      </c>
      <c r="F76" s="58">
        <f>IF($D76="","",IF([5]設定!$I51="",INDEX([5]第４表!$F$9:$P$65,MATCH([5]設定!$D51,[5]第４表!$C$9:$C$65,0),2),[5]設定!$I51))</f>
        <v>252443</v>
      </c>
      <c r="G76" s="58">
        <f>IF($D76="","",IF([5]設定!$I51="",INDEX([5]第４表!$F$9:$P$65,MATCH([5]設定!$D51,[5]第４表!$C$9:$C$65,0),3),[5]設定!$I51))</f>
        <v>238135</v>
      </c>
      <c r="H76" s="53">
        <f>IF($D76="","",IF([5]設定!$I51="",INDEX([5]第４表!$F$9:$P$65,MATCH([5]設定!$D51,[5]第４表!$C$9:$C$65,0),4),[5]設定!$I51))</f>
        <v>14308</v>
      </c>
      <c r="I76" s="53">
        <f>IF($D76="","",IF([5]設定!$I51="",INDEX([5]第４表!$F$9:$P$65,MATCH([5]設定!$D51,[5]第４表!$C$9:$C$65,0),5),[5]設定!$I51))</f>
        <v>0</v>
      </c>
      <c r="J76" s="53">
        <f>IF($D76="","",IF([5]設定!$I51="",INDEX([5]第４表!$F$9:$P$65,MATCH([5]設定!$D51,[5]第４表!$C$9:$C$65,0),6),[5]設定!$I51))</f>
        <v>294510</v>
      </c>
      <c r="K76" s="53">
        <f>IF($D76="","",IF([5]設定!$I51="",INDEX([5]第４表!$F$9:$P$65,MATCH([5]設定!$D51,[5]第４表!$C$9:$C$65,0),7),[5]設定!$I51))</f>
        <v>294510</v>
      </c>
      <c r="L76" s="53">
        <f>IF($D76="","",IF([5]設定!$I51="",INDEX([5]第４表!$F$9:$P$65,MATCH([5]設定!$D51,[5]第４表!$C$9:$C$65,0),8),[5]設定!$I51))</f>
        <v>0</v>
      </c>
      <c r="M76" s="53">
        <f>IF($D76="","",IF([5]設定!$I51="",INDEX([5]第４表!$F$9:$P$65,MATCH([5]設定!$D51,[5]第４表!$C$9:$C$65,0),9),[5]設定!$I51))</f>
        <v>165176</v>
      </c>
      <c r="N76" s="53">
        <f>IF($D76="","",IF([5]設定!$I51="",INDEX([5]第４表!$F$9:$P$65,MATCH([5]設定!$D51,[5]第４表!$C$9:$C$65,0),10),[5]設定!$I51))</f>
        <v>165176</v>
      </c>
      <c r="O76" s="53">
        <f>IF($D76="","",IF([5]設定!$I51="",INDEX([5]第４表!$F$9:$P$65,MATCH([5]設定!$D51,[5]第４表!$C$9:$C$65,0),11),[5]設定!$I51))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IF($D77="","",IF([5]設定!$I52="",INDEX([5]第４表!$F$9:$P$65,MATCH([5]設定!$D52,[5]第４表!$C$9:$C$65,0),1),[5]設定!$I52))</f>
        <v>317046</v>
      </c>
      <c r="F77" s="58">
        <f>IF($D77="","",IF([5]設定!$I52="",INDEX([5]第４表!$F$9:$P$65,MATCH([5]設定!$D52,[5]第４表!$C$9:$C$65,0),2),[5]設定!$I52))</f>
        <v>316636</v>
      </c>
      <c r="G77" s="58">
        <f>IF($D77="","",IF([5]設定!$I52="",INDEX([5]第４表!$F$9:$P$65,MATCH([5]設定!$D52,[5]第４表!$C$9:$C$65,0),3),[5]設定!$I52))</f>
        <v>272516</v>
      </c>
      <c r="H77" s="53">
        <f>IF($D77="","",IF([5]設定!$I52="",INDEX([5]第４表!$F$9:$P$65,MATCH([5]設定!$D52,[5]第４表!$C$9:$C$65,0),4),[5]設定!$I52))</f>
        <v>44120</v>
      </c>
      <c r="I77" s="53">
        <f>IF($D77="","",IF([5]設定!$I52="",INDEX([5]第４表!$F$9:$P$65,MATCH([5]設定!$D52,[5]第４表!$C$9:$C$65,0),5),[5]設定!$I52))</f>
        <v>410</v>
      </c>
      <c r="J77" s="53">
        <f>IF($D77="","",IF([5]設定!$I52="",INDEX([5]第４表!$F$9:$P$65,MATCH([5]設定!$D52,[5]第４表!$C$9:$C$65,0),6),[5]設定!$I52))</f>
        <v>331143</v>
      </c>
      <c r="K77" s="53">
        <f>IF($D77="","",IF([5]設定!$I52="",INDEX([5]第４表!$F$9:$P$65,MATCH([5]設定!$D52,[5]第４表!$C$9:$C$65,0),7),[5]設定!$I52))</f>
        <v>330692</v>
      </c>
      <c r="L77" s="53">
        <f>IF($D77="","",IF([5]設定!$I52="",INDEX([5]第４表!$F$9:$P$65,MATCH([5]設定!$D52,[5]第４表!$C$9:$C$65,0),8),[5]設定!$I52))</f>
        <v>451</v>
      </c>
      <c r="M77" s="53">
        <f>IF($D77="","",IF([5]設定!$I52="",INDEX([5]第４表!$F$9:$P$65,MATCH([5]設定!$D52,[5]第４表!$C$9:$C$65,0),9),[5]設定!$I52))</f>
        <v>257115</v>
      </c>
      <c r="N77" s="53">
        <f>IF($D77="","",IF([5]設定!$I52="",INDEX([5]第４表!$F$9:$P$65,MATCH([5]設定!$D52,[5]第４表!$C$9:$C$65,0),10),[5]設定!$I52))</f>
        <v>256880</v>
      </c>
      <c r="O77" s="53">
        <f>IF($D77="","",IF([5]設定!$I52="",INDEX([5]第４表!$F$9:$P$65,MATCH([5]設定!$D52,[5]第４表!$C$9:$C$65,0),11),[5]設定!$I52))</f>
        <v>235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IF($D78="","",IF([5]設定!$I53="",INDEX([5]第４表!$F$9:$P$65,MATCH([5]設定!$D53,[5]第４表!$C$9:$C$65,0),1),[5]設定!$I53))</f>
        <v>231174</v>
      </c>
      <c r="F78" s="62">
        <f>IF($D78="","",IF([5]設定!$I53="",INDEX([5]第４表!$F$9:$P$65,MATCH([5]設定!$D53,[5]第４表!$C$9:$C$65,0),2),[5]設定!$I53))</f>
        <v>231174</v>
      </c>
      <c r="G78" s="62">
        <f>IF($D78="","",IF([5]設定!$I53="",INDEX([5]第４表!$F$9:$P$65,MATCH([5]設定!$D53,[5]第４表!$C$9:$C$65,0),3),[5]設定!$I53))</f>
        <v>204304</v>
      </c>
      <c r="H78" s="63">
        <f>IF($D78="","",IF([5]設定!$I53="",INDEX([5]第４表!$F$9:$P$65,MATCH([5]設定!$D53,[5]第４表!$C$9:$C$65,0),4),[5]設定!$I53))</f>
        <v>26870</v>
      </c>
      <c r="I78" s="63">
        <f>IF($D78="","",IF([5]設定!$I53="",INDEX([5]第４表!$F$9:$P$65,MATCH([5]設定!$D53,[5]第４表!$C$9:$C$65,0),5),[5]設定!$I53))</f>
        <v>0</v>
      </c>
      <c r="J78" s="63">
        <f>IF($D78="","",IF([5]設定!$I53="",INDEX([5]第４表!$F$9:$P$65,MATCH([5]設定!$D53,[5]第４表!$C$9:$C$65,0),6),[5]設定!$I53))</f>
        <v>264164</v>
      </c>
      <c r="K78" s="63">
        <f>IF($D78="","",IF([5]設定!$I53="",INDEX([5]第４表!$F$9:$P$65,MATCH([5]設定!$D53,[5]第４表!$C$9:$C$65,0),7),[5]設定!$I53))</f>
        <v>264164</v>
      </c>
      <c r="L78" s="63">
        <f>IF($D78="","",IF([5]設定!$I53="",INDEX([5]第４表!$F$9:$P$65,MATCH([5]設定!$D53,[5]第４表!$C$9:$C$65,0),8),[5]設定!$I53))</f>
        <v>0</v>
      </c>
      <c r="M78" s="63">
        <f>IF($D78="","",IF([5]設定!$I53="",INDEX([5]第４表!$F$9:$P$65,MATCH([5]設定!$D53,[5]第４表!$C$9:$C$65,0),9),[5]設定!$I53))</f>
        <v>181837</v>
      </c>
      <c r="N78" s="63">
        <f>IF($D78="","",IF([5]設定!$I53="",INDEX([5]第４表!$F$9:$P$65,MATCH([5]設定!$D53,[5]第４表!$C$9:$C$65,0),10),[5]設定!$I53))</f>
        <v>181837</v>
      </c>
      <c r="O78" s="63">
        <f>IF($D78="","",IF([5]設定!$I53="",INDEX([5]第４表!$F$9:$P$65,MATCH([5]設定!$D53,[5]第４表!$C$9:$C$65,0),11),[5]設定!$I53))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IF($D79="","",IF([5]設定!$I54="",INDEX([5]第４表!$F$9:$P$65,MATCH([5]設定!$D54,[5]第４表!$C$9:$C$65,0),1),[5]設定!$I54))</f>
        <v>191031</v>
      </c>
      <c r="F79" s="67">
        <f>IF($D79="","",IF([5]設定!$I54="",INDEX([5]第４表!$F$9:$P$65,MATCH([5]設定!$D54,[5]第４表!$C$9:$C$65,0),2),[5]設定!$I54))</f>
        <v>189949</v>
      </c>
      <c r="G79" s="67">
        <f>IF($D79="","",IF([5]設定!$I54="",INDEX([5]第４表!$F$9:$P$65,MATCH([5]設定!$D54,[5]第４表!$C$9:$C$65,0),3),[5]設定!$I54))</f>
        <v>171656</v>
      </c>
      <c r="H79" s="68">
        <f>IF($D79="","",IF([5]設定!$I54="",INDEX([5]第４表!$F$9:$P$65,MATCH([5]設定!$D54,[5]第４表!$C$9:$C$65,0),4),[5]設定!$I54))</f>
        <v>18293</v>
      </c>
      <c r="I79" s="68">
        <f>IF($D79="","",IF([5]設定!$I54="",INDEX([5]第４表!$F$9:$P$65,MATCH([5]設定!$D54,[5]第４表!$C$9:$C$65,0),5),[5]設定!$I54))</f>
        <v>1082</v>
      </c>
      <c r="J79" s="68">
        <f>IF($D79="","",IF([5]設定!$I54="",INDEX([5]第４表!$F$9:$P$65,MATCH([5]設定!$D54,[5]第４表!$C$9:$C$65,0),6),[5]設定!$I54))</f>
        <v>221377</v>
      </c>
      <c r="K79" s="68">
        <f>IF($D79="","",IF([5]設定!$I54="",INDEX([5]第４表!$F$9:$P$65,MATCH([5]設定!$D54,[5]第４表!$C$9:$C$65,0),7),[5]設定!$I54))</f>
        <v>219667</v>
      </c>
      <c r="L79" s="68">
        <f>IF($D79="","",IF([5]設定!$I54="",INDEX([5]第４表!$F$9:$P$65,MATCH([5]設定!$D54,[5]第４表!$C$9:$C$65,0),8),[5]設定!$I54))</f>
        <v>1710</v>
      </c>
      <c r="M79" s="68">
        <f>IF($D79="","",IF([5]設定!$I54="",INDEX([5]第４表!$F$9:$P$65,MATCH([5]設定!$D54,[5]第４表!$C$9:$C$65,0),9),[5]設定!$I54))</f>
        <v>165675</v>
      </c>
      <c r="N79" s="68">
        <f>IF($D79="","",IF([5]設定!$I54="",INDEX([5]第４表!$F$9:$P$65,MATCH([5]設定!$D54,[5]第４表!$C$9:$C$65,0),10),[5]設定!$I54))</f>
        <v>165119</v>
      </c>
      <c r="O79" s="68">
        <f>IF($D79="","",IF([5]設定!$I54="",INDEX([5]第４表!$F$9:$P$65,MATCH([5]設定!$D54,[5]第４表!$C$9:$C$65,0),11),[5]設定!$I54))</f>
        <v>556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1" orientation="portrait" blackAndWhite="1" cellComments="atEnd" r:id="rId1"/>
  <headerFooter scaleWithDoc="0" alignWithMargins="0">
    <oddFooter>&amp;C- 14 -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666A-FCD0-46CA-8A0B-DE3BB1AE6758}">
  <sheetPr codeName="Sheet4"/>
  <dimension ref="B1:Q79"/>
  <sheetViews>
    <sheetView showGridLines="0" view="pageBreakPreview" topLeftCell="A55" zoomScale="80" zoomScaleNormal="80" zoomScaleSheetLayoutView="80" workbookViewId="0">
      <selection activeCell="I83" sqref="I83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超過労働給与及び特別に支払われた給与（"&amp;[7]設定!D8&amp;DBCS([7]設定!E8)&amp;"年"&amp;DBCS([7]設定!F8)&amp;"月）"</f>
        <v xml:space="preserve">        超過労働給与及び特別に支払われた給与（令和５年４月）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+[8]第５表!B9</f>
        <v>TL</v>
      </c>
      <c r="C9" s="32"/>
      <c r="D9" s="33" t="str">
        <f>+[8]第５表!D9</f>
        <v>調査産業計</v>
      </c>
      <c r="E9" s="34">
        <f>IF($D9="","",IF([7]設定!$H23="",INDEX([7]第４表!$F$77:$P$133,MATCH([7]設定!$D23,[7]第４表!$C$77:$C$133,0),1),[7]設定!$H23))</f>
        <v>232380</v>
      </c>
      <c r="F9" s="34">
        <f>IF($D9="","",IF([7]設定!$H23="",INDEX([7]第４表!$F$77:$P$133,MATCH([7]設定!$D23,[7]第４表!$C$77:$C$133,0),2),[7]設定!$H23))</f>
        <v>227271</v>
      </c>
      <c r="G9" s="35">
        <f>IF($D9="","",IF([7]設定!$H23="",INDEX([7]第４表!$F$77:$P$133,MATCH([7]設定!$D23,[7]第４表!$C$77:$C$133,0),3),[7]設定!$H23))</f>
        <v>213216</v>
      </c>
      <c r="H9" s="36">
        <f>IF($D9="","",IF([7]設定!$H23="",INDEX([7]第４表!$F$77:$P$133,MATCH([7]設定!$D23,[7]第４表!$C$77:$C$133,0),4),[7]設定!$H23))</f>
        <v>14055</v>
      </c>
      <c r="I9" s="37">
        <f>IF($D9="","",IF([7]設定!$H23="",INDEX([7]第４表!$F$77:$P$133,MATCH([7]設定!$D23,[7]第４表!$C$77:$C$133,0),5),[7]設定!$H23))</f>
        <v>5109</v>
      </c>
      <c r="J9" s="38">
        <f>IF($D9="","",IF([7]設定!$H23="",INDEX([7]第４表!$F$77:$P$133,MATCH([7]設定!$D23,[7]第４表!$C$77:$C$133,0),6),[7]設定!$H23))</f>
        <v>286507</v>
      </c>
      <c r="K9" s="35">
        <f>IF($D9="","",IF([7]設定!$H23="",INDEX([7]第４表!$F$77:$P$133,MATCH([7]設定!$D23,[7]第４表!$C$77:$C$133,0),7),[7]設定!$H23))</f>
        <v>279581</v>
      </c>
      <c r="L9" s="36">
        <f>IF($D9="","",IF([7]設定!$H23="",INDEX([7]第４表!$F$77:$P$133,MATCH([7]設定!$D23,[7]第４表!$C$77:$C$133,0),8),[7]設定!$H23))</f>
        <v>6926</v>
      </c>
      <c r="M9" s="39">
        <f>IF($D9="","",IF([7]設定!$H23="",INDEX([7]第４表!$F$77:$P$133,MATCH([7]設定!$D23,[7]第４表!$C$77:$C$133,0),9),[7]設定!$H23))</f>
        <v>179431</v>
      </c>
      <c r="N9" s="39">
        <f>IF($D9="","",IF([7]設定!$H23="",INDEX([7]第４表!$F$77:$P$133,MATCH([7]設定!$D23,[7]第４表!$C$77:$C$133,0),10),[7]設定!$H23))</f>
        <v>176100</v>
      </c>
      <c r="O9" s="37">
        <f>IF($D9="","",IF([7]設定!$H23="",INDEX([7]第４表!$F$77:$P$133,MATCH([7]設定!$D23,[7]第４表!$C$77:$C$133,0),11),[7]設定!$H23))</f>
        <v>3331</v>
      </c>
      <c r="P9" s="4"/>
      <c r="Q9" s="40"/>
    </row>
    <row r="10" spans="2:17" s="2" customFormat="1" ht="18" customHeight="1" x14ac:dyDescent="0.2">
      <c r="B10" s="41" t="str">
        <f>+[8]第５表!B10</f>
        <v>D</v>
      </c>
      <c r="C10" s="42"/>
      <c r="D10" s="43" t="str">
        <f>+[8]第５表!D10</f>
        <v>建設業</v>
      </c>
      <c r="E10" s="34">
        <f>IF($D10="","",IF([7]設定!$H24="",INDEX([7]第４表!$F$77:$P$133,MATCH([7]設定!$D24,[7]第４表!$C$77:$C$133,0),1),[7]設定!$H24))</f>
        <v>292260</v>
      </c>
      <c r="F10" s="34">
        <f>IF($D10="","",IF([7]設定!$H24="",INDEX([7]第４表!$F$77:$P$133,MATCH([7]設定!$D24,[7]第４表!$C$77:$C$133,0),2),[7]設定!$H24))</f>
        <v>272569</v>
      </c>
      <c r="G10" s="35">
        <f>IF($D10="","",IF([7]設定!$H24="",INDEX([7]第４表!$F$77:$P$133,MATCH([7]設定!$D24,[7]第４表!$C$77:$C$133,0),3),[7]設定!$H24))</f>
        <v>259902</v>
      </c>
      <c r="H10" s="44">
        <f>IF($D10="","",IF([7]設定!$H24="",INDEX([7]第４表!$F$77:$P$133,MATCH([7]設定!$D24,[7]第４表!$C$77:$C$133,0),4),[7]設定!$H24))</f>
        <v>12667</v>
      </c>
      <c r="I10" s="45">
        <f>IF($D10="","",IF([7]設定!$H24="",INDEX([7]第４表!$F$77:$P$133,MATCH([7]設定!$D24,[7]第４表!$C$77:$C$133,0),5),[7]設定!$H24))</f>
        <v>19691</v>
      </c>
      <c r="J10" s="38">
        <f>IF($D10="","",IF([7]設定!$H24="",INDEX([7]第４表!$F$77:$P$133,MATCH([7]設定!$D24,[7]第４表!$C$77:$C$133,0),6),[7]設定!$H24))</f>
        <v>302914</v>
      </c>
      <c r="K10" s="35">
        <f>IF($D10="","",IF([7]設定!$H24="",INDEX([7]第４表!$F$77:$P$133,MATCH([7]設定!$D24,[7]第４表!$C$77:$C$133,0),7),[7]設定!$H24))</f>
        <v>286360</v>
      </c>
      <c r="L10" s="44">
        <f>IF($D10="","",IF([7]設定!$H24="",INDEX([7]第４表!$F$77:$P$133,MATCH([7]設定!$D24,[7]第４表!$C$77:$C$133,0),8),[7]設定!$H24))</f>
        <v>16554</v>
      </c>
      <c r="M10" s="34">
        <f>IF($D10="","",IF([7]設定!$H24="",INDEX([7]第４表!$F$77:$P$133,MATCH([7]設定!$D24,[7]第４表!$C$77:$C$133,0),9),[7]設定!$H24))</f>
        <v>236735</v>
      </c>
      <c r="N10" s="34">
        <f>IF($D10="","",IF([7]設定!$H24="",INDEX([7]第４表!$F$77:$P$133,MATCH([7]設定!$D24,[7]第４表!$C$77:$C$133,0),10),[7]設定!$H24))</f>
        <v>200700</v>
      </c>
      <c r="O10" s="45">
        <f>IF($D10="","",IF([7]設定!$H24="",INDEX([7]第４表!$F$77:$P$133,MATCH([7]設定!$D24,[7]第４表!$C$77:$C$133,0),11),[7]設定!$H24))</f>
        <v>36035</v>
      </c>
      <c r="P10" s="4"/>
      <c r="Q10" s="40"/>
    </row>
    <row r="11" spans="2:17" s="2" customFormat="1" ht="18" customHeight="1" x14ac:dyDescent="0.2">
      <c r="B11" s="41" t="str">
        <f>+[8]第５表!B11</f>
        <v>E</v>
      </c>
      <c r="C11" s="42"/>
      <c r="D11" s="43" t="str">
        <f>+[8]第５表!D11</f>
        <v>製造業</v>
      </c>
      <c r="E11" s="34">
        <f>IF($D11="","",IF([7]設定!$H25="",INDEX([7]第４表!$F$77:$P$133,MATCH([7]設定!$D25,[7]第４表!$C$77:$C$133,0),1),[7]設定!$H25))</f>
        <v>249770</v>
      </c>
      <c r="F11" s="34">
        <f>IF($D11="","",IF([7]設定!$H25="",INDEX([7]第４表!$F$77:$P$133,MATCH([7]設定!$D25,[7]第４表!$C$77:$C$133,0),2),[7]設定!$H25))</f>
        <v>243311</v>
      </c>
      <c r="G11" s="35">
        <f>IF($D11="","",IF([7]設定!$H25="",INDEX([7]第４表!$F$77:$P$133,MATCH([7]設定!$D25,[7]第４表!$C$77:$C$133,0),3),[7]設定!$H25))</f>
        <v>218626</v>
      </c>
      <c r="H11" s="44">
        <f>IF($D11="","",IF([7]設定!$H25="",INDEX([7]第４表!$F$77:$P$133,MATCH([7]設定!$D25,[7]第４表!$C$77:$C$133,0),4),[7]設定!$H25))</f>
        <v>24685</v>
      </c>
      <c r="I11" s="45">
        <f>IF($D11="","",IF([7]設定!$H25="",INDEX([7]第４表!$F$77:$P$133,MATCH([7]設定!$D25,[7]第４表!$C$77:$C$133,0),5),[7]設定!$H25))</f>
        <v>6459</v>
      </c>
      <c r="J11" s="38">
        <f>IF($D11="","",IF([7]設定!$H25="",INDEX([7]第４表!$F$77:$P$133,MATCH([7]設定!$D25,[7]第４表!$C$77:$C$133,0),6),[7]設定!$H25))</f>
        <v>304949</v>
      </c>
      <c r="K11" s="35">
        <f>IF($D11="","",IF([7]設定!$H25="",INDEX([7]第４表!$F$77:$P$133,MATCH([7]設定!$D25,[7]第４表!$C$77:$C$133,0),7),[7]設定!$H25))</f>
        <v>296209</v>
      </c>
      <c r="L11" s="44">
        <f>IF($D11="","",IF([7]設定!$H25="",INDEX([7]第４表!$F$77:$P$133,MATCH([7]設定!$D25,[7]第４表!$C$77:$C$133,0),8),[7]設定!$H25))</f>
        <v>8740</v>
      </c>
      <c r="M11" s="34">
        <f>IF($D11="","",IF([7]設定!$H25="",INDEX([7]第４表!$F$77:$P$133,MATCH([7]設定!$D25,[7]第４表!$C$77:$C$133,0),9),[7]設定!$H25))</f>
        <v>171194</v>
      </c>
      <c r="N11" s="34">
        <f>IF($D11="","",IF([7]設定!$H25="",INDEX([7]第４表!$F$77:$P$133,MATCH([7]設定!$D25,[7]第４表!$C$77:$C$133,0),10),[7]設定!$H25))</f>
        <v>167982</v>
      </c>
      <c r="O11" s="45">
        <f>IF($D11="","",IF([7]設定!$H25="",INDEX([7]第４表!$F$77:$P$133,MATCH([7]設定!$D25,[7]第４表!$C$77:$C$133,0),11),[7]設定!$H25))</f>
        <v>3212</v>
      </c>
      <c r="P11" s="4"/>
      <c r="Q11" s="40"/>
    </row>
    <row r="12" spans="2:17" s="2" customFormat="1" ht="18" customHeight="1" x14ac:dyDescent="0.2">
      <c r="B12" s="41" t="str">
        <f>+[8]第５表!B12</f>
        <v>F</v>
      </c>
      <c r="C12" s="42"/>
      <c r="D12" s="46" t="str">
        <f>+[8]第５表!D12</f>
        <v>電気・ガス・熱供給・水道業</v>
      </c>
      <c r="E12" s="34">
        <f>IF($D12="","",IF([7]設定!$H26="",INDEX([7]第４表!$F$77:$P$133,MATCH([7]設定!$D26,[7]第４表!$C$77:$C$133,0),1),[7]設定!$H26))</f>
        <v>454926</v>
      </c>
      <c r="F12" s="34">
        <f>IF($D12="","",IF([7]設定!$H26="",INDEX([7]第４表!$F$77:$P$133,MATCH([7]設定!$D26,[7]第４表!$C$77:$C$133,0),2),[7]設定!$H26))</f>
        <v>451789</v>
      </c>
      <c r="G12" s="35">
        <f>IF($D12="","",IF([7]設定!$H26="",INDEX([7]第４表!$F$77:$P$133,MATCH([7]設定!$D26,[7]第４表!$C$77:$C$133,0),3),[7]設定!$H26))</f>
        <v>386537</v>
      </c>
      <c r="H12" s="47">
        <f>IF($D12="","",IF([7]設定!$H26="",INDEX([7]第４表!$F$77:$P$133,MATCH([7]設定!$D26,[7]第４表!$C$77:$C$133,0),4),[7]設定!$H26))</f>
        <v>65252</v>
      </c>
      <c r="I12" s="45">
        <f>IF($D12="","",IF([7]設定!$H26="",INDEX([7]第４表!$F$77:$P$133,MATCH([7]設定!$D26,[7]第４表!$C$77:$C$133,0),5),[7]設定!$H26))</f>
        <v>3137</v>
      </c>
      <c r="J12" s="38">
        <f>IF($D12="","",IF([7]設定!$H26="",INDEX([7]第４表!$F$77:$P$133,MATCH([7]設定!$D26,[7]第４表!$C$77:$C$133,0),6),[7]設定!$H26))</f>
        <v>480348</v>
      </c>
      <c r="K12" s="35">
        <f>IF($D12="","",IF([7]設定!$H26="",INDEX([7]第４表!$F$77:$P$133,MATCH([7]設定!$D26,[7]第４表!$C$77:$C$133,0),7),[7]設定!$H26))</f>
        <v>476794</v>
      </c>
      <c r="L12" s="44">
        <f>IF($D12="","",IF([7]設定!$H26="",INDEX([7]第４表!$F$77:$P$133,MATCH([7]設定!$D26,[7]第４表!$C$77:$C$133,0),8),[7]設定!$H26))</f>
        <v>3554</v>
      </c>
      <c r="M12" s="34">
        <f>IF($D12="","",IF([7]設定!$H26="",INDEX([7]第４表!$F$77:$P$133,MATCH([7]設定!$D26,[7]第４表!$C$77:$C$133,0),9),[7]設定!$H26))</f>
        <v>273250</v>
      </c>
      <c r="N12" s="34">
        <f>IF($D12="","",IF([7]設定!$H26="",INDEX([7]第４表!$F$77:$P$133,MATCH([7]設定!$D26,[7]第４表!$C$77:$C$133,0),10),[7]設定!$H26))</f>
        <v>273096</v>
      </c>
      <c r="O12" s="45">
        <f>IF($D12="","",IF([7]設定!$H26="",INDEX([7]第４表!$F$77:$P$133,MATCH([7]設定!$D26,[7]第４表!$C$77:$C$133,0),11),[7]設定!$H26))</f>
        <v>154</v>
      </c>
      <c r="P12" s="4"/>
      <c r="Q12" s="40"/>
    </row>
    <row r="13" spans="2:17" s="2" customFormat="1" ht="18" customHeight="1" x14ac:dyDescent="0.45">
      <c r="B13" s="41" t="str">
        <f>+[8]第５表!B13</f>
        <v>G</v>
      </c>
      <c r="C13" s="42"/>
      <c r="D13" s="43" t="str">
        <f>+[8]第５表!D13</f>
        <v>情報通信業</v>
      </c>
      <c r="E13" s="34">
        <f>IF($D13="","",IF([7]設定!$H27="",INDEX([7]第４表!$F$77:$P$133,MATCH([7]設定!$D27,[7]第４表!$C$77:$C$133,0),1),[7]設定!$H27))</f>
        <v>358500</v>
      </c>
      <c r="F13" s="34">
        <f>IF($D13="","",IF([7]設定!$H27="",INDEX([7]第４表!$F$77:$P$133,MATCH([7]設定!$D27,[7]第４表!$C$77:$C$133,0),2),[7]設定!$H27))</f>
        <v>351552</v>
      </c>
      <c r="G13" s="35">
        <f>IF($D13="","",IF([7]設定!$H27="",INDEX([7]第４表!$F$77:$P$133,MATCH([7]設定!$D27,[7]第４表!$C$77:$C$133,0),3),[7]設定!$H27))</f>
        <v>319433</v>
      </c>
      <c r="H13" s="44">
        <f>IF($D13="","",IF([7]設定!$H27="",INDEX([7]第４表!$F$77:$P$133,MATCH([7]設定!$D27,[7]第４表!$C$77:$C$133,0),4),[7]設定!$H27))</f>
        <v>32119</v>
      </c>
      <c r="I13" s="45">
        <f>IF($D13="","",IF([7]設定!$H27="",INDEX([7]第４表!$F$77:$P$133,MATCH([7]設定!$D27,[7]第４表!$C$77:$C$133,0),5),[7]設定!$H27))</f>
        <v>6948</v>
      </c>
      <c r="J13" s="38">
        <f>IF($D13="","",IF([7]設定!$H27="",INDEX([7]第４表!$F$77:$P$133,MATCH([7]設定!$D27,[7]第４表!$C$77:$C$133,0),6),[7]設定!$H27))</f>
        <v>399047</v>
      </c>
      <c r="K13" s="35">
        <f>IF($D13="","",IF([7]設定!$H27="",INDEX([7]第４表!$F$77:$P$133,MATCH([7]設定!$D27,[7]第４表!$C$77:$C$133,0),7),[7]設定!$H27))</f>
        <v>391535</v>
      </c>
      <c r="L13" s="44">
        <f>IF($D13="","",IF([7]設定!$H27="",INDEX([7]第４表!$F$77:$P$133,MATCH([7]設定!$D27,[7]第４表!$C$77:$C$133,0),8),[7]設定!$H27))</f>
        <v>7512</v>
      </c>
      <c r="M13" s="34">
        <f>IF($D13="","",IF([7]設定!$H27="",INDEX([7]第４表!$F$77:$P$133,MATCH([7]設定!$D27,[7]第４表!$C$77:$C$133,0),9),[7]設定!$H27))</f>
        <v>268131</v>
      </c>
      <c r="N13" s="34">
        <f>IF($D13="","",IF([7]設定!$H27="",INDEX([7]第４表!$F$77:$P$133,MATCH([7]設定!$D27,[7]第４表!$C$77:$C$133,0),10),[7]設定!$H27))</f>
        <v>262440</v>
      </c>
      <c r="O13" s="45">
        <f>IF($D13="","",IF([7]設定!$H27="",INDEX([7]第４表!$F$77:$P$133,MATCH([7]設定!$D27,[7]第４表!$C$77:$C$133,0),11),[7]設定!$H27))</f>
        <v>5691</v>
      </c>
      <c r="Q13" s="48"/>
    </row>
    <row r="14" spans="2:17" s="2" customFormat="1" ht="18" customHeight="1" x14ac:dyDescent="0.45">
      <c r="B14" s="41" t="str">
        <f>+[8]第５表!B14</f>
        <v>H</v>
      </c>
      <c r="C14" s="42"/>
      <c r="D14" s="43" t="str">
        <f>+[8]第５表!D14</f>
        <v>運輸業，郵便業</v>
      </c>
      <c r="E14" s="34">
        <f>IF($D14="","",IF([7]設定!$H28="",INDEX([7]第４表!$F$77:$P$133,MATCH([7]設定!$D28,[7]第４表!$C$77:$C$133,0),1),[7]設定!$H28))</f>
        <v>246184</v>
      </c>
      <c r="F14" s="34">
        <f>IF($D14="","",IF([7]設定!$H28="",INDEX([7]第４表!$F$77:$P$133,MATCH([7]設定!$D28,[7]第４表!$C$77:$C$133,0),2),[7]設定!$H28))</f>
        <v>246033</v>
      </c>
      <c r="G14" s="35">
        <f>IF($D14="","",IF([7]設定!$H28="",INDEX([7]第４表!$F$77:$P$133,MATCH([7]設定!$D28,[7]第４表!$C$77:$C$133,0),3),[7]設定!$H28))</f>
        <v>206997</v>
      </c>
      <c r="H14" s="44">
        <f>IF($D14="","",IF([7]設定!$H28="",INDEX([7]第４表!$F$77:$P$133,MATCH([7]設定!$D28,[7]第４表!$C$77:$C$133,0),4),[7]設定!$H28))</f>
        <v>39036</v>
      </c>
      <c r="I14" s="45">
        <f>IF($D14="","",IF([7]設定!$H28="",INDEX([7]第４表!$F$77:$P$133,MATCH([7]設定!$D28,[7]第４表!$C$77:$C$133,0),5),[7]設定!$H28))</f>
        <v>151</v>
      </c>
      <c r="J14" s="38">
        <f>IF($D14="","",IF([7]設定!$H28="",INDEX([7]第４表!$F$77:$P$133,MATCH([7]設定!$D28,[7]第４表!$C$77:$C$133,0),6),[7]設定!$H28))</f>
        <v>259358</v>
      </c>
      <c r="K14" s="35">
        <f>IF($D14="","",IF([7]設定!$H28="",INDEX([7]第４表!$F$77:$P$133,MATCH([7]設定!$D28,[7]第４表!$C$77:$C$133,0),7),[7]設定!$H28))</f>
        <v>259194</v>
      </c>
      <c r="L14" s="44">
        <f>IF($D14="","",IF([7]設定!$H28="",INDEX([7]第４表!$F$77:$P$133,MATCH([7]設定!$D28,[7]第４表!$C$77:$C$133,0),8),[7]設定!$H28))</f>
        <v>164</v>
      </c>
      <c r="M14" s="34">
        <f>IF($D14="","",IF([7]設定!$H28="",INDEX([7]第４表!$F$77:$P$133,MATCH([7]設定!$D28,[7]第４表!$C$77:$C$133,0),9),[7]設定!$H28))</f>
        <v>179831</v>
      </c>
      <c r="N14" s="34">
        <f>IF($D14="","",IF([7]設定!$H28="",INDEX([7]第４表!$F$77:$P$133,MATCH([7]設定!$D28,[7]第４表!$C$77:$C$133,0),10),[7]設定!$H28))</f>
        <v>179744</v>
      </c>
      <c r="O14" s="45">
        <f>IF($D14="","",IF([7]設定!$H28="",INDEX([7]第４表!$F$77:$P$133,MATCH([7]設定!$D28,[7]第４表!$C$77:$C$133,0),11),[7]設定!$H28))</f>
        <v>87</v>
      </c>
      <c r="P14" s="4"/>
    </row>
    <row r="15" spans="2:17" s="2" customFormat="1" ht="18" customHeight="1" x14ac:dyDescent="0.45">
      <c r="B15" s="41" t="str">
        <f>+[8]第５表!B15</f>
        <v>I</v>
      </c>
      <c r="C15" s="42"/>
      <c r="D15" s="43" t="str">
        <f>+[8]第５表!D15</f>
        <v>卸売業，小売業</v>
      </c>
      <c r="E15" s="34">
        <f>IF($D15="","",IF([7]設定!$H29="",INDEX([7]第４表!$F$77:$P$133,MATCH([7]設定!$D29,[7]第４表!$C$77:$C$133,0),1),[7]設定!$H29))</f>
        <v>201967</v>
      </c>
      <c r="F15" s="34">
        <f>IF($D15="","",IF([7]設定!$H29="",INDEX([7]第４表!$F$77:$P$133,MATCH([7]設定!$D29,[7]第４表!$C$77:$C$133,0),2),[7]設定!$H29))</f>
        <v>196895</v>
      </c>
      <c r="G15" s="35">
        <f>IF($D15="","",IF([7]設定!$H29="",INDEX([7]第４表!$F$77:$P$133,MATCH([7]設定!$D29,[7]第４表!$C$77:$C$133,0),3),[7]設定!$H29))</f>
        <v>186140</v>
      </c>
      <c r="H15" s="44">
        <f>IF($D15="","",IF([7]設定!$H29="",INDEX([7]第４表!$F$77:$P$133,MATCH([7]設定!$D29,[7]第４表!$C$77:$C$133,0),4),[7]設定!$H29))</f>
        <v>10755</v>
      </c>
      <c r="I15" s="45">
        <f>IF($D15="","",IF([7]設定!$H29="",INDEX([7]第４表!$F$77:$P$133,MATCH([7]設定!$D29,[7]第４表!$C$77:$C$133,0),5),[7]設定!$H29))</f>
        <v>5072</v>
      </c>
      <c r="J15" s="38">
        <f>IF($D15="","",IF([7]設定!$H29="",INDEX([7]第４表!$F$77:$P$133,MATCH([7]設定!$D29,[7]第４表!$C$77:$C$133,0),6),[7]設定!$H29))</f>
        <v>255867</v>
      </c>
      <c r="K15" s="35">
        <f>IF($D15="","",IF([7]設定!$H29="",INDEX([7]第４表!$F$77:$P$133,MATCH([7]設定!$D29,[7]第４表!$C$77:$C$133,0),7),[7]設定!$H29))</f>
        <v>247703</v>
      </c>
      <c r="L15" s="44">
        <f>IF($D15="","",IF([7]設定!$H29="",INDEX([7]第４表!$F$77:$P$133,MATCH([7]設定!$D29,[7]第４表!$C$77:$C$133,0),8),[7]設定!$H29))</f>
        <v>8164</v>
      </c>
      <c r="M15" s="34">
        <f>IF($D15="","",IF([7]設定!$H29="",INDEX([7]第４表!$F$77:$P$133,MATCH([7]設定!$D29,[7]第４表!$C$77:$C$133,0),9),[7]設定!$H29))</f>
        <v>136225</v>
      </c>
      <c r="N15" s="34">
        <f>IF($D15="","",IF([7]設定!$H29="",INDEX([7]第４表!$F$77:$P$133,MATCH([7]設定!$D29,[7]第４表!$C$77:$C$133,0),10),[7]設定!$H29))</f>
        <v>134925</v>
      </c>
      <c r="O15" s="45">
        <f>IF($D15="","",IF([7]設定!$H29="",INDEX([7]第４表!$F$77:$P$133,MATCH([7]設定!$D29,[7]第４表!$C$77:$C$133,0),11),[7]設定!$H29))</f>
        <v>1300</v>
      </c>
      <c r="P15" s="4"/>
    </row>
    <row r="16" spans="2:17" s="2" customFormat="1" ht="18" customHeight="1" x14ac:dyDescent="0.45">
      <c r="B16" s="41" t="str">
        <f>+[8]第５表!B16</f>
        <v>J</v>
      </c>
      <c r="C16" s="42"/>
      <c r="D16" s="43" t="str">
        <f>+[8]第５表!D16</f>
        <v>金融業，保険業</v>
      </c>
      <c r="E16" s="34">
        <f>IF($D16="","",IF([7]設定!$H30="",INDEX([7]第４表!$F$77:$P$133,MATCH([7]設定!$D30,[7]第４表!$C$77:$C$133,0),1),[7]設定!$H30))</f>
        <v>333860</v>
      </c>
      <c r="F16" s="34">
        <f>IF($D16="","",IF([7]設定!$H30="",INDEX([7]第４表!$F$77:$P$133,MATCH([7]設定!$D30,[7]第４表!$C$77:$C$133,0),2),[7]設定!$H30))</f>
        <v>331461</v>
      </c>
      <c r="G16" s="35">
        <f>IF($D16="","",IF([7]設定!$H30="",INDEX([7]第４表!$F$77:$P$133,MATCH([7]設定!$D30,[7]第４表!$C$77:$C$133,0),3),[7]設定!$H30))</f>
        <v>318918</v>
      </c>
      <c r="H16" s="44">
        <f>IF($D16="","",IF([7]設定!$H30="",INDEX([7]第４表!$F$77:$P$133,MATCH([7]設定!$D30,[7]第４表!$C$77:$C$133,0),4),[7]設定!$H30))</f>
        <v>12543</v>
      </c>
      <c r="I16" s="45">
        <f>IF($D16="","",IF([7]設定!$H30="",INDEX([7]第４表!$F$77:$P$133,MATCH([7]設定!$D30,[7]第４表!$C$77:$C$133,0),5),[7]設定!$H30))</f>
        <v>2399</v>
      </c>
      <c r="J16" s="38">
        <f>IF($D16="","",IF([7]設定!$H30="",INDEX([7]第４表!$F$77:$P$133,MATCH([7]設定!$D30,[7]第４表!$C$77:$C$133,0),6),[7]設定!$H30))</f>
        <v>419015</v>
      </c>
      <c r="K16" s="35">
        <f>IF($D16="","",IF([7]設定!$H30="",INDEX([7]第４表!$F$77:$P$133,MATCH([7]設定!$D30,[7]第４表!$C$77:$C$133,0),7),[7]設定!$H30))</f>
        <v>415853</v>
      </c>
      <c r="L16" s="44">
        <f>IF($D16="","",IF([7]設定!$H30="",INDEX([7]第４表!$F$77:$P$133,MATCH([7]設定!$D30,[7]第４表!$C$77:$C$133,0),8),[7]設定!$H30))</f>
        <v>3162</v>
      </c>
      <c r="M16" s="34">
        <f>IF($D16="","",IF([7]設定!$H30="",INDEX([7]第４表!$F$77:$P$133,MATCH([7]設定!$D30,[7]第４表!$C$77:$C$133,0),9),[7]設定!$H30))</f>
        <v>202167</v>
      </c>
      <c r="N16" s="34">
        <f>IF($D16="","",IF([7]設定!$H30="",INDEX([7]第４表!$F$77:$P$133,MATCH([7]設定!$D30,[7]第４表!$C$77:$C$133,0),10),[7]設定!$H30))</f>
        <v>200950</v>
      </c>
      <c r="O16" s="45">
        <f>IF($D16="","",IF([7]設定!$H30="",INDEX([7]第４表!$F$77:$P$133,MATCH([7]設定!$D30,[7]第４表!$C$77:$C$133,0),11),[7]設定!$H30))</f>
        <v>1217</v>
      </c>
      <c r="P16" s="4"/>
    </row>
    <row r="17" spans="2:16" s="2" customFormat="1" ht="18" customHeight="1" x14ac:dyDescent="0.45">
      <c r="B17" s="41" t="str">
        <f>+[8]第５表!B17</f>
        <v>K</v>
      </c>
      <c r="C17" s="42"/>
      <c r="D17" s="49" t="str">
        <f>+[8]第５表!D17</f>
        <v>不動産業，物品賃貸業</v>
      </c>
      <c r="E17" s="34">
        <f>IF($D17="","",IF([7]設定!$H31="",INDEX([7]第４表!$F$77:$P$133,MATCH([7]設定!$D31,[7]第４表!$C$77:$C$133,0),1),[7]設定!$H31))</f>
        <v>178233</v>
      </c>
      <c r="F17" s="34">
        <f>IF($D17="","",IF([7]設定!$H31="",INDEX([7]第４表!$F$77:$P$133,MATCH([7]設定!$D31,[7]第４表!$C$77:$C$133,0),2),[7]設定!$H31))</f>
        <v>177672</v>
      </c>
      <c r="G17" s="35">
        <f>IF($D17="","",IF([7]設定!$H31="",INDEX([7]第４表!$F$77:$P$133,MATCH([7]設定!$D31,[7]第４表!$C$77:$C$133,0),3),[7]設定!$H31))</f>
        <v>174578</v>
      </c>
      <c r="H17" s="44">
        <f>IF($D17="","",IF([7]設定!$H31="",INDEX([7]第４表!$F$77:$P$133,MATCH([7]設定!$D31,[7]第４表!$C$77:$C$133,0),4),[7]設定!$H31))</f>
        <v>3094</v>
      </c>
      <c r="I17" s="45">
        <f>IF($D17="","",IF([7]設定!$H31="",INDEX([7]第４表!$F$77:$P$133,MATCH([7]設定!$D31,[7]第４表!$C$77:$C$133,0),5),[7]設定!$H31))</f>
        <v>561</v>
      </c>
      <c r="J17" s="38">
        <f>IF($D17="","",IF([7]設定!$H31="",INDEX([7]第４表!$F$77:$P$133,MATCH([7]設定!$D31,[7]第４表!$C$77:$C$133,0),6),[7]設定!$H31))</f>
        <v>257763</v>
      </c>
      <c r="K17" s="35">
        <f>IF($D17="","",IF([7]設定!$H31="",INDEX([7]第４表!$F$77:$P$133,MATCH([7]設定!$D31,[7]第４表!$C$77:$C$133,0),7),[7]設定!$H31))</f>
        <v>256300</v>
      </c>
      <c r="L17" s="44">
        <f>IF($D17="","",IF([7]設定!$H31="",INDEX([7]第４表!$F$77:$P$133,MATCH([7]設定!$D31,[7]第４表!$C$77:$C$133,0),8),[7]設定!$H31))</f>
        <v>1463</v>
      </c>
      <c r="M17" s="34">
        <f>IF($D17="","",IF([7]設定!$H31="",INDEX([7]第４表!$F$77:$P$133,MATCH([7]設定!$D31,[7]第４表!$C$77:$C$133,0),9),[7]設定!$H31))</f>
        <v>128730</v>
      </c>
      <c r="N17" s="34">
        <f>IF($D17="","",IF([7]設定!$H31="",INDEX([7]第４表!$F$77:$P$133,MATCH([7]設定!$D31,[7]第４表!$C$77:$C$133,0),10),[7]設定!$H31))</f>
        <v>128730</v>
      </c>
      <c r="O17" s="45">
        <f>IF($D17="","",IF([7]設定!$H31="",INDEX([7]第４表!$F$77:$P$133,MATCH([7]設定!$D31,[7]第４表!$C$77:$C$133,0),11),[7]設定!$H31))</f>
        <v>0</v>
      </c>
      <c r="P17" s="4"/>
    </row>
    <row r="18" spans="2:16" s="2" customFormat="1" ht="18" customHeight="1" x14ac:dyDescent="0.45">
      <c r="B18" s="41" t="str">
        <f>+[8]第５表!B18</f>
        <v>L</v>
      </c>
      <c r="C18" s="42"/>
      <c r="D18" s="50" t="str">
        <f>+[8]第５表!D18</f>
        <v>学術研究，専門・技術サービス業</v>
      </c>
      <c r="E18" s="34">
        <f>IF($D18="","",IF([7]設定!$H32="",INDEX([7]第４表!$F$77:$P$133,MATCH([7]設定!$D32,[7]第４表!$C$77:$C$133,0),1),[7]設定!$H32))</f>
        <v>352604</v>
      </c>
      <c r="F18" s="34">
        <f>IF($D18="","",IF([7]設定!$H32="",INDEX([7]第４表!$F$77:$P$133,MATCH([7]設定!$D32,[7]第４表!$C$77:$C$133,0),2),[7]設定!$H32))</f>
        <v>304845</v>
      </c>
      <c r="G18" s="35">
        <f>IF($D18="","",IF([7]設定!$H32="",INDEX([7]第４表!$F$77:$P$133,MATCH([7]設定!$D32,[7]第４表!$C$77:$C$133,0),3),[7]設定!$H32))</f>
        <v>289123</v>
      </c>
      <c r="H18" s="44">
        <f>IF($D18="","",IF([7]設定!$H32="",INDEX([7]第４表!$F$77:$P$133,MATCH([7]設定!$D32,[7]第４表!$C$77:$C$133,0),4),[7]設定!$H32))</f>
        <v>15722</v>
      </c>
      <c r="I18" s="45">
        <f>IF($D18="","",IF([7]設定!$H32="",INDEX([7]第４表!$F$77:$P$133,MATCH([7]設定!$D32,[7]第４表!$C$77:$C$133,0),5),[7]設定!$H32))</f>
        <v>47759</v>
      </c>
      <c r="J18" s="38">
        <f>IF($D18="","",IF([7]設定!$H32="",INDEX([7]第４表!$F$77:$P$133,MATCH([7]設定!$D32,[7]第４表!$C$77:$C$133,0),6),[7]設定!$H32))</f>
        <v>366707</v>
      </c>
      <c r="K18" s="35">
        <f>IF($D18="","",IF([7]設定!$H32="",INDEX([7]第４表!$F$77:$P$133,MATCH([7]設定!$D32,[7]第４表!$C$77:$C$133,0),7),[7]設定!$H32))</f>
        <v>337038</v>
      </c>
      <c r="L18" s="44">
        <f>IF($D18="","",IF([7]設定!$H32="",INDEX([7]第４表!$F$77:$P$133,MATCH([7]設定!$D32,[7]第４表!$C$77:$C$133,0),8),[7]設定!$H32))</f>
        <v>29669</v>
      </c>
      <c r="M18" s="34">
        <f>IF($D18="","",IF([7]設定!$H32="",INDEX([7]第４表!$F$77:$P$133,MATCH([7]設定!$D32,[7]第４表!$C$77:$C$133,0),9),[7]設定!$H32))</f>
        <v>326671</v>
      </c>
      <c r="N18" s="34">
        <f>IF($D18="","",IF([7]設定!$H32="",INDEX([7]第４表!$F$77:$P$133,MATCH([7]設定!$D32,[7]第４表!$C$77:$C$133,0),10),[7]設定!$H32))</f>
        <v>245648</v>
      </c>
      <c r="O18" s="45">
        <f>IF($D18="","",IF([7]設定!$H32="",INDEX([7]第４表!$F$77:$P$133,MATCH([7]設定!$D32,[7]第４表!$C$77:$C$133,0),11),[7]設定!$H32))</f>
        <v>81023</v>
      </c>
    </row>
    <row r="19" spans="2:16" s="2" customFormat="1" ht="18" customHeight="1" x14ac:dyDescent="0.45">
      <c r="B19" s="41" t="str">
        <f>+[8]第５表!B19</f>
        <v>M</v>
      </c>
      <c r="C19" s="42"/>
      <c r="D19" s="51" t="str">
        <f>+[8]第５表!D19</f>
        <v>宿泊業，飲食サービス業</v>
      </c>
      <c r="E19" s="34">
        <f>IF($D19="","",IF([7]設定!$H33="",INDEX([7]第４表!$F$77:$P$133,MATCH([7]設定!$D33,[7]第４表!$C$77:$C$133,0),1),[7]設定!$H33))</f>
        <v>103191</v>
      </c>
      <c r="F19" s="34">
        <f>IF($D19="","",IF([7]設定!$H33="",INDEX([7]第４表!$F$77:$P$133,MATCH([7]設定!$D33,[7]第４表!$C$77:$C$133,0),2),[7]設定!$H33))</f>
        <v>101616</v>
      </c>
      <c r="G19" s="35">
        <f>IF($D19="","",IF([7]設定!$H33="",INDEX([7]第４表!$F$77:$P$133,MATCH([7]設定!$D33,[7]第４表!$C$77:$C$133,0),3),[7]設定!$H33))</f>
        <v>97212</v>
      </c>
      <c r="H19" s="44">
        <f>IF($D19="","",IF([7]設定!$H33="",INDEX([7]第４表!$F$77:$P$133,MATCH([7]設定!$D33,[7]第４表!$C$77:$C$133,0),4),[7]設定!$H33))</f>
        <v>4404</v>
      </c>
      <c r="I19" s="45">
        <f>IF($D19="","",IF([7]設定!$H33="",INDEX([7]第４表!$F$77:$P$133,MATCH([7]設定!$D33,[7]第４表!$C$77:$C$133,0),5),[7]設定!$H33))</f>
        <v>1575</v>
      </c>
      <c r="J19" s="38">
        <f>IF($D19="","",IF([7]設定!$H33="",INDEX([7]第４表!$F$77:$P$133,MATCH([7]設定!$D33,[7]第４表!$C$77:$C$133,0),6),[7]設定!$H33))</f>
        <v>137985</v>
      </c>
      <c r="K19" s="35">
        <f>IF($D19="","",IF([7]設定!$H33="",INDEX([7]第４表!$F$77:$P$133,MATCH([7]設定!$D33,[7]第４表!$C$77:$C$133,0),7),[7]設定!$H33))</f>
        <v>135014</v>
      </c>
      <c r="L19" s="44">
        <f>IF($D19="","",IF([7]設定!$H33="",INDEX([7]第４表!$F$77:$P$133,MATCH([7]設定!$D33,[7]第４表!$C$77:$C$133,0),8),[7]設定!$H33))</f>
        <v>2971</v>
      </c>
      <c r="M19" s="34">
        <f>IF($D19="","",IF([7]設定!$H33="",INDEX([7]第４表!$F$77:$P$133,MATCH([7]設定!$D33,[7]第４表!$C$77:$C$133,0),9),[7]設定!$H33))</f>
        <v>85433</v>
      </c>
      <c r="N19" s="34">
        <f>IF($D19="","",IF([7]設定!$H33="",INDEX([7]第４表!$F$77:$P$133,MATCH([7]設定!$D33,[7]第４表!$C$77:$C$133,0),10),[7]設定!$H33))</f>
        <v>84571</v>
      </c>
      <c r="O19" s="45">
        <f>IF($D19="","",IF([7]設定!$H33="",INDEX([7]第４表!$F$77:$P$133,MATCH([7]設定!$D33,[7]第４表!$C$77:$C$133,0),11),[7]設定!$H33))</f>
        <v>862</v>
      </c>
    </row>
    <row r="20" spans="2:16" s="2" customFormat="1" ht="18" customHeight="1" x14ac:dyDescent="0.45">
      <c r="B20" s="41" t="str">
        <f>+[8]第５表!B20</f>
        <v>N</v>
      </c>
      <c r="C20" s="42"/>
      <c r="D20" s="52" t="str">
        <f>+[8]第５表!D20</f>
        <v>生活関連サービス業，娯楽業</v>
      </c>
      <c r="E20" s="34">
        <f>IF($D20="","",IF([7]設定!$H34="",INDEX([7]第４表!$F$77:$P$133,MATCH([7]設定!$D34,[7]第４表!$C$77:$C$133,0),1),[7]設定!$H34))</f>
        <v>168611</v>
      </c>
      <c r="F20" s="34">
        <f>IF($D20="","",IF([7]設定!$H34="",INDEX([7]第４表!$F$77:$P$133,MATCH([7]設定!$D34,[7]第４表!$C$77:$C$133,0),2),[7]設定!$H34))</f>
        <v>168611</v>
      </c>
      <c r="G20" s="35">
        <f>IF($D20="","",IF([7]設定!$H34="",INDEX([7]第４表!$F$77:$P$133,MATCH([7]設定!$D34,[7]第４表!$C$77:$C$133,0),3),[7]設定!$H34))</f>
        <v>163475</v>
      </c>
      <c r="H20" s="44">
        <f>IF($D20="","",IF([7]設定!$H34="",INDEX([7]第４表!$F$77:$P$133,MATCH([7]設定!$D34,[7]第４表!$C$77:$C$133,0),4),[7]設定!$H34))</f>
        <v>5136</v>
      </c>
      <c r="I20" s="45">
        <f>IF($D20="","",IF([7]設定!$H34="",INDEX([7]第４表!$F$77:$P$133,MATCH([7]設定!$D34,[7]第４表!$C$77:$C$133,0),5),[7]設定!$H34))</f>
        <v>0</v>
      </c>
      <c r="J20" s="38">
        <f>IF($D20="","",IF([7]設定!$H34="",INDEX([7]第４表!$F$77:$P$133,MATCH([7]設定!$D34,[7]第４表!$C$77:$C$133,0),6),[7]設定!$H34))</f>
        <v>188221</v>
      </c>
      <c r="K20" s="35">
        <f>IF($D20="","",IF([7]設定!$H34="",INDEX([7]第４表!$F$77:$P$133,MATCH([7]設定!$D34,[7]第４表!$C$77:$C$133,0),7),[7]設定!$H34))</f>
        <v>188221</v>
      </c>
      <c r="L20" s="44">
        <f>IF($D20="","",IF([7]設定!$H34="",INDEX([7]第４表!$F$77:$P$133,MATCH([7]設定!$D34,[7]第４表!$C$77:$C$133,0),8),[7]設定!$H34))</f>
        <v>0</v>
      </c>
      <c r="M20" s="34">
        <f>IF($D20="","",IF([7]設定!$H34="",INDEX([7]第４表!$F$77:$P$133,MATCH([7]設定!$D34,[7]第４表!$C$77:$C$133,0),9),[7]設定!$H34))</f>
        <v>144444</v>
      </c>
      <c r="N20" s="34">
        <f>IF($D20="","",IF([7]設定!$H34="",INDEX([7]第４表!$F$77:$P$133,MATCH([7]設定!$D34,[7]第４表!$C$77:$C$133,0),10),[7]設定!$H34))</f>
        <v>144444</v>
      </c>
      <c r="O20" s="45">
        <f>IF($D20="","",IF([7]設定!$H34="",INDEX([7]第４表!$F$77:$P$133,MATCH([7]設定!$D34,[7]第４表!$C$77:$C$133,0),11),[7]設定!$H34))</f>
        <v>0</v>
      </c>
    </row>
    <row r="21" spans="2:16" s="2" customFormat="1" ht="18" customHeight="1" x14ac:dyDescent="0.45">
      <c r="B21" s="41" t="str">
        <f>+[8]第５表!B21</f>
        <v>O</v>
      </c>
      <c r="C21" s="42"/>
      <c r="D21" s="43" t="str">
        <f>+[8]第５表!D21</f>
        <v>教育，学習支援業</v>
      </c>
      <c r="E21" s="53">
        <f>IF($D21="","",IF([7]設定!$H35="",INDEX([7]第４表!$F$77:$P$133,MATCH([7]設定!$D35,[7]第４表!$C$77:$C$133,0),1),[7]設定!$H35))</f>
        <v>290991</v>
      </c>
      <c r="F21" s="38">
        <f>IF($D21="","",IF([7]設定!$H35="",INDEX([7]第４表!$F$77:$P$133,MATCH([7]設定!$D35,[7]第４表!$C$77:$C$133,0),2),[7]設定!$H35))</f>
        <v>290991</v>
      </c>
      <c r="G21" s="35">
        <f>IF($D21="","",IF([7]設定!$H35="",INDEX([7]第４表!$F$77:$P$133,MATCH([7]設定!$D35,[7]第４表!$C$77:$C$133,0),3),[7]設定!$H35))</f>
        <v>281540</v>
      </c>
      <c r="H21" s="44">
        <f>IF($D21="","",IF([7]設定!$H35="",INDEX([7]第４表!$F$77:$P$133,MATCH([7]設定!$D35,[7]第４表!$C$77:$C$133,0),4),[7]設定!$H35))</f>
        <v>9451</v>
      </c>
      <c r="I21" s="45">
        <f>IF($D21="","",IF([7]設定!$H35="",INDEX([7]第４表!$F$77:$P$133,MATCH([7]設定!$D35,[7]第４表!$C$77:$C$133,0),5),[7]設定!$H35))</f>
        <v>0</v>
      </c>
      <c r="J21" s="38">
        <f>IF($D21="","",IF([7]設定!$H35="",INDEX([7]第４表!$F$77:$P$133,MATCH([7]設定!$D35,[7]第４表!$C$77:$C$133,0),6),[7]設定!$H35))</f>
        <v>332956</v>
      </c>
      <c r="K21" s="35">
        <f>IF($D21="","",IF([7]設定!$H35="",INDEX([7]第４表!$F$77:$P$133,MATCH([7]設定!$D35,[7]第４表!$C$77:$C$133,0),7),[7]設定!$H35))</f>
        <v>332956</v>
      </c>
      <c r="L21" s="44">
        <f>IF($D21="","",IF([7]設定!$H35="",INDEX([7]第４表!$F$77:$P$133,MATCH([7]設定!$D35,[7]第４表!$C$77:$C$133,0),8),[7]設定!$H35))</f>
        <v>0</v>
      </c>
      <c r="M21" s="34">
        <f>IF($D21="","",IF([7]設定!$H35="",INDEX([7]第４表!$F$77:$P$133,MATCH([7]設定!$D35,[7]第４表!$C$77:$C$133,0),9),[7]設定!$H35))</f>
        <v>253103</v>
      </c>
      <c r="N21" s="34">
        <f>IF($D21="","",IF([7]設定!$H35="",INDEX([7]第４表!$F$77:$P$133,MATCH([7]設定!$D35,[7]第４表!$C$77:$C$133,0),10),[7]設定!$H35))</f>
        <v>253103</v>
      </c>
      <c r="O21" s="45">
        <f>IF($D21="","",IF([7]設定!$H35="",INDEX([7]第４表!$F$77:$P$133,MATCH([7]設定!$D35,[7]第４表!$C$77:$C$133,0),11),[7]設定!$H35))</f>
        <v>0</v>
      </c>
    </row>
    <row r="22" spans="2:16" s="2" customFormat="1" ht="18" customHeight="1" x14ac:dyDescent="0.45">
      <c r="B22" s="41" t="str">
        <f>+[8]第５表!B22</f>
        <v>P</v>
      </c>
      <c r="C22" s="42"/>
      <c r="D22" s="43" t="str">
        <f>+[8]第５表!D22</f>
        <v>医療，福祉</v>
      </c>
      <c r="E22" s="53">
        <f>IF($D22="","",IF([7]設定!$H36="",INDEX([7]第４表!$F$77:$P$133,MATCH([7]設定!$D36,[7]第４表!$C$77:$C$133,0),1),[7]設定!$H36))</f>
        <v>236358</v>
      </c>
      <c r="F22" s="38">
        <f>IF($D22="","",IF([7]設定!$H36="",INDEX([7]第４表!$F$77:$P$133,MATCH([7]設定!$D36,[7]第４表!$C$77:$C$133,0),2),[7]設定!$H36))</f>
        <v>234177</v>
      </c>
      <c r="G22" s="35">
        <f>IF($D22="","",IF([7]設定!$H36="",INDEX([7]第４表!$F$77:$P$133,MATCH([7]設定!$D36,[7]第４表!$C$77:$C$133,0),3),[7]設定!$H36))</f>
        <v>224215</v>
      </c>
      <c r="H22" s="44">
        <f>IF($D22="","",IF([7]設定!$H36="",INDEX([7]第４表!$F$77:$P$133,MATCH([7]設定!$D36,[7]第４表!$C$77:$C$133,0),4),[7]設定!$H36))</f>
        <v>9962</v>
      </c>
      <c r="I22" s="45">
        <f>IF($D22="","",IF([7]設定!$H36="",INDEX([7]第４表!$F$77:$P$133,MATCH([7]設定!$D36,[7]第４表!$C$77:$C$133,0),5),[7]設定!$H36))</f>
        <v>2181</v>
      </c>
      <c r="J22" s="38">
        <f>IF($D22="","",IF([7]設定!$H36="",INDEX([7]第４表!$F$77:$P$133,MATCH([7]設定!$D36,[7]第４表!$C$77:$C$133,0),6),[7]設定!$H36))</f>
        <v>330024</v>
      </c>
      <c r="K22" s="35">
        <f>IF($D22="","",IF([7]設定!$H36="",INDEX([7]第４表!$F$77:$P$133,MATCH([7]設定!$D36,[7]第４表!$C$77:$C$133,0),7),[7]設定!$H36))</f>
        <v>328866</v>
      </c>
      <c r="L22" s="44">
        <f>IF($D22="","",IF([7]設定!$H36="",INDEX([7]第４表!$F$77:$P$133,MATCH([7]設定!$D36,[7]第４表!$C$77:$C$133,0),8),[7]設定!$H36))</f>
        <v>1158</v>
      </c>
      <c r="M22" s="34">
        <f>IF($D22="","",IF([7]設定!$H36="",INDEX([7]第４表!$F$77:$P$133,MATCH([7]設定!$D36,[7]第４表!$C$77:$C$133,0),9),[7]設定!$H36))</f>
        <v>207112</v>
      </c>
      <c r="N22" s="35">
        <f>IF($D22="","",IF([7]設定!$H36="",INDEX([7]第４表!$F$77:$P$133,MATCH([7]設定!$D36,[7]第４表!$C$77:$C$133,0),10),[7]設定!$H36))</f>
        <v>204612</v>
      </c>
      <c r="O22" s="45">
        <f>IF($D22="","",IF([7]設定!$H36="",INDEX([7]第４表!$F$77:$P$133,MATCH([7]設定!$D36,[7]第４表!$C$77:$C$133,0),11),[7]設定!$H36))</f>
        <v>2500</v>
      </c>
    </row>
    <row r="23" spans="2:16" s="2" customFormat="1" ht="18" customHeight="1" x14ac:dyDescent="0.45">
      <c r="B23" s="41" t="str">
        <f>+[8]第５表!B23</f>
        <v>Q</v>
      </c>
      <c r="C23" s="42"/>
      <c r="D23" s="43" t="str">
        <f>+[8]第５表!D23</f>
        <v>複合サービス事業</v>
      </c>
      <c r="E23" s="53">
        <f>IF($D23="","",IF([7]設定!$H37="",INDEX([7]第４表!$F$77:$P$133,MATCH([7]設定!$D37,[7]第４表!$C$77:$C$133,0),1),[7]設定!$H37))</f>
        <v>265613</v>
      </c>
      <c r="F23" s="38">
        <f>IF($D23="","",IF([7]設定!$H37="",INDEX([7]第４表!$F$77:$P$133,MATCH([7]設定!$D37,[7]第４表!$C$77:$C$133,0),2),[7]設定!$H37))</f>
        <v>264721</v>
      </c>
      <c r="G23" s="35">
        <f>IF($D23="","",IF([7]設定!$H37="",INDEX([7]第４表!$F$77:$P$133,MATCH([7]設定!$D37,[7]第４表!$C$77:$C$133,0),3),[7]設定!$H37))</f>
        <v>257068</v>
      </c>
      <c r="H23" s="44">
        <f>IF($D23="","",IF([7]設定!$H37="",INDEX([7]第４表!$F$77:$P$133,MATCH([7]設定!$D37,[7]第４表!$C$77:$C$133,0),4),[7]設定!$H37))</f>
        <v>7653</v>
      </c>
      <c r="I23" s="45">
        <f>IF($D23="","",IF([7]設定!$H37="",INDEX([7]第４表!$F$77:$P$133,MATCH([7]設定!$D37,[7]第４表!$C$77:$C$133,0),5),[7]設定!$H37))</f>
        <v>892</v>
      </c>
      <c r="J23" s="38">
        <f>IF($D23="","",IF([7]設定!$H37="",INDEX([7]第４表!$F$77:$P$133,MATCH([7]設定!$D37,[7]第４表!$C$77:$C$133,0),6),[7]設定!$H37))</f>
        <v>299724</v>
      </c>
      <c r="K23" s="35">
        <f>IF($D23="","",IF([7]設定!$H37="",INDEX([7]第４表!$F$77:$P$133,MATCH([7]設定!$D37,[7]第４表!$C$77:$C$133,0),7),[7]設定!$H37))</f>
        <v>298813</v>
      </c>
      <c r="L23" s="44">
        <f>IF($D23="","",IF([7]設定!$H37="",INDEX([7]第４表!$F$77:$P$133,MATCH([7]設定!$D37,[7]第４表!$C$77:$C$133,0),8),[7]設定!$H37))</f>
        <v>911</v>
      </c>
      <c r="M23" s="34">
        <f>IF($D23="","",IF([7]設定!$H37="",INDEX([7]第４表!$F$77:$P$133,MATCH([7]設定!$D37,[7]第４表!$C$77:$C$133,0),9),[7]設定!$H37))</f>
        <v>209411</v>
      </c>
      <c r="N23" s="35">
        <f>IF($D23="","",IF([7]設定!$H37="",INDEX([7]第４表!$F$77:$P$133,MATCH([7]設定!$D37,[7]第４表!$C$77:$C$133,0),10),[7]設定!$H37))</f>
        <v>208550</v>
      </c>
      <c r="O23" s="45">
        <f>IF($D23="","",IF([7]設定!$H37="",INDEX([7]第４表!$F$77:$P$133,MATCH([7]設定!$D37,[7]第４表!$C$77:$C$133,0),11),[7]設定!$H37))</f>
        <v>861</v>
      </c>
    </row>
    <row r="24" spans="2:16" s="2" customFormat="1" ht="18" customHeight="1" x14ac:dyDescent="0.45">
      <c r="B24" s="41" t="str">
        <f>+[8]第５表!B24</f>
        <v>R</v>
      </c>
      <c r="C24" s="42"/>
      <c r="D24" s="54" t="str">
        <f>+[8]第５表!D24</f>
        <v>サービス業（他に分類されないもの）</v>
      </c>
      <c r="E24" s="53">
        <f>IF($D24="","",IF([7]設定!$H38="",INDEX([7]第４表!$F$77:$P$133,MATCH([7]設定!$D38,[7]第４表!$C$77:$C$133,0),1),[7]設定!$H38))</f>
        <v>184161</v>
      </c>
      <c r="F24" s="38">
        <f>IF($D24="","",IF([7]設定!$H38="",INDEX([7]第４表!$F$77:$P$133,MATCH([7]設定!$D38,[7]第４表!$C$77:$C$133,0),2),[7]設定!$H38))</f>
        <v>178011</v>
      </c>
      <c r="G24" s="35">
        <f>IF($D24="","",IF([7]設定!$H38="",INDEX([7]第４表!$F$77:$P$133,MATCH([7]設定!$D38,[7]第４表!$C$77:$C$133,0),3),[7]設定!$H38))</f>
        <v>166799</v>
      </c>
      <c r="H24" s="44">
        <f>IF($D24="","",IF([7]設定!$H38="",INDEX([7]第４表!$F$77:$P$133,MATCH([7]設定!$D38,[7]第４表!$C$77:$C$133,0),4),[7]設定!$H38))</f>
        <v>11212</v>
      </c>
      <c r="I24" s="45">
        <f>IF($D24="","",IF([7]設定!$H38="",INDEX([7]第４表!$F$77:$P$133,MATCH([7]設定!$D38,[7]第４表!$C$77:$C$133,0),5),[7]設定!$H38))</f>
        <v>6150</v>
      </c>
      <c r="J24" s="38">
        <f>IF($D24="","",IF([7]設定!$H38="",INDEX([7]第４表!$F$77:$P$133,MATCH([7]設定!$D38,[7]第４表!$C$77:$C$133,0),6),[7]設定!$H38))</f>
        <v>219244</v>
      </c>
      <c r="K24" s="35">
        <f>IF($D24="","",IF([7]設定!$H38="",INDEX([7]第４表!$F$77:$P$133,MATCH([7]設定!$D38,[7]第４表!$C$77:$C$133,0),7),[7]設定!$H38))</f>
        <v>206977</v>
      </c>
      <c r="L24" s="44">
        <f>IF($D24="","",IF([7]設定!$H38="",INDEX([7]第４表!$F$77:$P$133,MATCH([7]設定!$D38,[7]第４表!$C$77:$C$133,0),8),[7]設定!$H38))</f>
        <v>12267</v>
      </c>
      <c r="M24" s="34">
        <f>IF($D24="","",IF([7]設定!$H38="",INDEX([7]第４表!$F$77:$P$133,MATCH([7]設定!$D38,[7]第４表!$C$77:$C$133,0),9),[7]設定!$H38))</f>
        <v>151116</v>
      </c>
      <c r="N24" s="35">
        <f>IF($D24="","",IF([7]設定!$H38="",INDEX([7]第４表!$F$77:$P$133,MATCH([7]設定!$D38,[7]第４表!$C$77:$C$133,0),10),[7]設定!$H38))</f>
        <v>150728</v>
      </c>
      <c r="O24" s="45">
        <f>IF($D24="","",IF([7]設定!$H38="",INDEX([7]第４表!$F$77:$P$133,MATCH([7]設定!$D38,[7]第４表!$C$77:$C$133,0),11),[7]設定!$H38))</f>
        <v>388</v>
      </c>
    </row>
    <row r="25" spans="2:16" s="2" customFormat="1" ht="18" customHeight="1" x14ac:dyDescent="0.45">
      <c r="B25" s="31" t="str">
        <f>+[8]第５表!B25</f>
        <v>E09,10</v>
      </c>
      <c r="C25" s="32"/>
      <c r="D25" s="55" t="str">
        <f>+[8]第５表!D25</f>
        <v>食料品・たばこ</v>
      </c>
      <c r="E25" s="56">
        <f>IF($D25="","",IF([7]設定!$H39="",INDEX([7]第４表!$F$77:$P$133,MATCH([7]設定!$D39,[7]第４表!$C$77:$C$133,0),1),[7]設定!$H39))</f>
        <v>195083</v>
      </c>
      <c r="F25" s="56">
        <f>IF($D25="","",IF([7]設定!$H39="",INDEX([7]第４表!$F$77:$P$133,MATCH([7]設定!$D39,[7]第４表!$C$77:$C$133,0),2),[7]設定!$H39))</f>
        <v>195052</v>
      </c>
      <c r="G25" s="56">
        <f>IF($D25="","",IF([7]設定!$H39="",INDEX([7]第４表!$F$77:$P$133,MATCH([7]設定!$D39,[7]第４表!$C$77:$C$133,0),3),[7]設定!$H39))</f>
        <v>176670</v>
      </c>
      <c r="H25" s="56">
        <f>IF($D25="","",IF([7]設定!$H39="",INDEX([7]第４表!$F$77:$P$133,MATCH([7]設定!$D39,[7]第４表!$C$77:$C$133,0),4),[7]設定!$H39))</f>
        <v>18382</v>
      </c>
      <c r="I25" s="56">
        <f>IF($D25="","",IF([7]設定!$H39="",INDEX([7]第４表!$F$77:$P$133,MATCH([7]設定!$D39,[7]第４表!$C$77:$C$133,0),5),[7]設定!$H39))</f>
        <v>31</v>
      </c>
      <c r="J25" s="56">
        <f>IF($D25="","",IF([7]設定!$H39="",INDEX([7]第４表!$F$77:$P$133,MATCH([7]設定!$D39,[7]第４表!$C$77:$C$133,0),6),[7]設定!$H39))</f>
        <v>258281</v>
      </c>
      <c r="K25" s="56">
        <f>IF($D25="","",IF([7]設定!$H39="",INDEX([7]第４表!$F$77:$P$133,MATCH([7]設定!$D39,[7]第４表!$C$77:$C$133,0),7),[7]設定!$H39))</f>
        <v>258232</v>
      </c>
      <c r="L25" s="56">
        <f>IF($D25="","",IF([7]設定!$H39="",INDEX([7]第４表!$F$77:$P$133,MATCH([7]設定!$D39,[7]第４表!$C$77:$C$133,0),8),[7]設定!$H39))</f>
        <v>49</v>
      </c>
      <c r="M25" s="56">
        <f>IF($D25="","",IF([7]設定!$H39="",INDEX([7]第４表!$F$77:$P$133,MATCH([7]設定!$D39,[7]第４表!$C$77:$C$133,0),9),[7]設定!$H39))</f>
        <v>151324</v>
      </c>
      <c r="N25" s="56">
        <f>IF($D25="","",IF([7]設定!$H39="",INDEX([7]第４表!$F$77:$P$133,MATCH([7]設定!$D39,[7]第４表!$C$77:$C$133,0),10),[7]設定!$H39))</f>
        <v>151305</v>
      </c>
      <c r="O25" s="56">
        <f>IF($D25="","",IF([7]設定!$H39="",INDEX([7]第４表!$F$77:$P$133,MATCH([7]設定!$D39,[7]第４表!$C$77:$C$133,0),11),[7]設定!$H39))</f>
        <v>19</v>
      </c>
    </row>
    <row r="26" spans="2:16" s="2" customFormat="1" ht="18" customHeight="1" x14ac:dyDescent="0.45">
      <c r="B26" s="41" t="str">
        <f>+[8]第５表!B26</f>
        <v>E11</v>
      </c>
      <c r="C26" s="42"/>
      <c r="D26" s="57" t="str">
        <f>+[8]第５表!D26</f>
        <v>繊維工業</v>
      </c>
      <c r="E26" s="53">
        <f>IF($D26="","",IF([7]設定!$H40="",INDEX([7]第４表!$F$77:$P$133,MATCH([7]設定!$D40,[7]第４表!$C$77:$C$133,0),1),[7]設定!$H40))</f>
        <v>223249</v>
      </c>
      <c r="F26" s="53">
        <f>IF($D26="","",IF([7]設定!$H40="",INDEX([7]第４表!$F$77:$P$133,MATCH([7]設定!$D40,[7]第４表!$C$77:$C$133,0),2),[7]設定!$H40))</f>
        <v>222823</v>
      </c>
      <c r="G26" s="53">
        <f>IF($D26="","",IF([7]設定!$H40="",INDEX([7]第４表!$F$77:$P$133,MATCH([7]設定!$D40,[7]第４表!$C$77:$C$133,0),3),[7]設定!$H40))</f>
        <v>196812</v>
      </c>
      <c r="H26" s="53">
        <f>IF($D26="","",IF([7]設定!$H40="",INDEX([7]第４表!$F$77:$P$133,MATCH([7]設定!$D40,[7]第４表!$C$77:$C$133,0),4),[7]設定!$H40))</f>
        <v>26011</v>
      </c>
      <c r="I26" s="53">
        <f>IF($D26="","",IF([7]設定!$H40="",INDEX([7]第４表!$F$77:$P$133,MATCH([7]設定!$D40,[7]第４表!$C$77:$C$133,0),5),[7]設定!$H40))</f>
        <v>426</v>
      </c>
      <c r="J26" s="53">
        <f>IF($D26="","",IF([7]設定!$H40="",INDEX([7]第４表!$F$77:$P$133,MATCH([7]設定!$D40,[7]第４表!$C$77:$C$133,0),6),[7]設定!$H40))</f>
        <v>323441</v>
      </c>
      <c r="K26" s="53">
        <f>IF($D26="","",IF([7]設定!$H40="",INDEX([7]第４表!$F$77:$P$133,MATCH([7]設定!$D40,[7]第４表!$C$77:$C$133,0),7),[7]設定!$H40))</f>
        <v>322281</v>
      </c>
      <c r="L26" s="53">
        <f>IF($D26="","",IF([7]設定!$H40="",INDEX([7]第４表!$F$77:$P$133,MATCH([7]設定!$D40,[7]第４表!$C$77:$C$133,0),8),[7]設定!$H40))</f>
        <v>1160</v>
      </c>
      <c r="M26" s="53">
        <f>IF($D26="","",IF([7]設定!$H40="",INDEX([7]第４表!$F$77:$P$133,MATCH([7]設定!$D40,[7]第４表!$C$77:$C$133,0),9),[7]設定!$H40))</f>
        <v>165064</v>
      </c>
      <c r="N26" s="53">
        <f>IF($D26="","",IF([7]設定!$H40="",INDEX([7]第４表!$F$77:$P$133,MATCH([7]設定!$D40,[7]第４表!$C$77:$C$133,0),10),[7]設定!$H40))</f>
        <v>165064</v>
      </c>
      <c r="O26" s="53">
        <f>IF($D26="","",IF([7]設定!$H40="",INDEX([7]第４表!$F$77:$P$133,MATCH([7]設定!$D40,[7]第４表!$C$77:$C$133,0),11),[7]設定!$H40))</f>
        <v>0</v>
      </c>
    </row>
    <row r="27" spans="2:16" s="2" customFormat="1" ht="18" customHeight="1" x14ac:dyDescent="0.45">
      <c r="B27" s="41" t="str">
        <f>+[8]第５表!B27</f>
        <v>E12</v>
      </c>
      <c r="C27" s="42"/>
      <c r="D27" s="57" t="str">
        <f>+[8]第５表!D27</f>
        <v>木材・木製品</v>
      </c>
      <c r="E27" s="53">
        <f>IF($D27="","",IF([7]設定!$H41="",INDEX([7]第４表!$F$77:$P$133,MATCH([7]設定!$D41,[7]第４表!$C$77:$C$133,0),1),[7]設定!$H41))</f>
        <v>237804</v>
      </c>
      <c r="F27" s="53">
        <f>IF($D27="","",IF([7]設定!$H41="",INDEX([7]第４表!$F$77:$P$133,MATCH([7]設定!$D41,[7]第４表!$C$77:$C$133,0),2),[7]設定!$H41))</f>
        <v>233767</v>
      </c>
      <c r="G27" s="53">
        <f>IF($D27="","",IF([7]設定!$H41="",INDEX([7]第４表!$F$77:$P$133,MATCH([7]設定!$D41,[7]第４表!$C$77:$C$133,0),3),[7]設定!$H41))</f>
        <v>221566</v>
      </c>
      <c r="H27" s="53">
        <f>IF($D27="","",IF([7]設定!$H41="",INDEX([7]第４表!$F$77:$P$133,MATCH([7]設定!$D41,[7]第４表!$C$77:$C$133,0),4),[7]設定!$H41))</f>
        <v>12201</v>
      </c>
      <c r="I27" s="53">
        <f>IF($D27="","",IF([7]設定!$H41="",INDEX([7]第４表!$F$77:$P$133,MATCH([7]設定!$D41,[7]第４表!$C$77:$C$133,0),5),[7]設定!$H41))</f>
        <v>4037</v>
      </c>
      <c r="J27" s="53">
        <f>IF($D27="","",IF([7]設定!$H41="",INDEX([7]第４表!$F$77:$P$133,MATCH([7]設定!$D41,[7]第４表!$C$77:$C$133,0),6),[7]設定!$H41))</f>
        <v>257717</v>
      </c>
      <c r="K27" s="53">
        <f>IF($D27="","",IF([7]設定!$H41="",INDEX([7]第４表!$F$77:$P$133,MATCH([7]設定!$D41,[7]第４表!$C$77:$C$133,0),7),[7]設定!$H41))</f>
        <v>252614</v>
      </c>
      <c r="L27" s="53">
        <f>IF($D27="","",IF([7]設定!$H41="",INDEX([7]第４表!$F$77:$P$133,MATCH([7]設定!$D41,[7]第４表!$C$77:$C$133,0),8),[7]設定!$H41))</f>
        <v>5103</v>
      </c>
      <c r="M27" s="53">
        <f>IF($D27="","",IF([7]設定!$H41="",INDEX([7]第４表!$F$77:$P$133,MATCH([7]設定!$D41,[7]第４表!$C$77:$C$133,0),9),[7]設定!$H41))</f>
        <v>196070</v>
      </c>
      <c r="N27" s="53">
        <f>IF($D27="","",IF([7]設定!$H41="",INDEX([7]第４表!$F$77:$P$133,MATCH([7]設定!$D41,[7]第４表!$C$77:$C$133,0),10),[7]設定!$H41))</f>
        <v>194267</v>
      </c>
      <c r="O27" s="53">
        <f>IF($D27="","",IF([7]設定!$H41="",INDEX([7]第４表!$F$77:$P$133,MATCH([7]設定!$D41,[7]第４表!$C$77:$C$133,0),11),[7]設定!$H41))</f>
        <v>1803</v>
      </c>
    </row>
    <row r="28" spans="2:16" s="2" customFormat="1" ht="18" customHeight="1" x14ac:dyDescent="0.45">
      <c r="B28" s="41" t="str">
        <f>+[8]第５表!B28</f>
        <v>E13</v>
      </c>
      <c r="C28" s="42"/>
      <c r="D28" s="57" t="str">
        <f>+[8]第５表!D28</f>
        <v>家具・装備品</v>
      </c>
      <c r="E28" s="53" t="str">
        <f>IF($D28="","",IF([7]設定!$H42="",INDEX([7]第４表!$F$77:$P$133,MATCH([7]設定!$D42,[7]第４表!$C$77:$C$133,0),1),[7]設定!$H42))</f>
        <v>x</v>
      </c>
      <c r="F28" s="53" t="str">
        <f>IF($D28="","",IF([7]設定!$H42="",INDEX([7]第４表!$F$77:$P$133,MATCH([7]設定!$D42,[7]第４表!$C$77:$C$133,0),2),[7]設定!$H42))</f>
        <v>x</v>
      </c>
      <c r="G28" s="53" t="str">
        <f>IF($D28="","",IF([7]設定!$H42="",INDEX([7]第４表!$F$77:$P$133,MATCH([7]設定!$D42,[7]第４表!$C$77:$C$133,0),3),[7]設定!$H42))</f>
        <v>x</v>
      </c>
      <c r="H28" s="53" t="str">
        <f>IF($D28="","",IF([7]設定!$H42="",INDEX([7]第４表!$F$77:$P$133,MATCH([7]設定!$D42,[7]第４表!$C$77:$C$133,0),4),[7]設定!$H42))</f>
        <v>x</v>
      </c>
      <c r="I28" s="53" t="str">
        <f>IF($D28="","",IF([7]設定!$H42="",INDEX([7]第４表!$F$77:$P$133,MATCH([7]設定!$D42,[7]第４表!$C$77:$C$133,0),5),[7]設定!$H42))</f>
        <v>x</v>
      </c>
      <c r="J28" s="53" t="str">
        <f>IF($D28="","",IF([7]設定!$H42="",INDEX([7]第４表!$F$77:$P$133,MATCH([7]設定!$D42,[7]第４表!$C$77:$C$133,0),6),[7]設定!$H42))</f>
        <v>x</v>
      </c>
      <c r="K28" s="53" t="str">
        <f>IF($D28="","",IF([7]設定!$H42="",INDEX([7]第４表!$F$77:$P$133,MATCH([7]設定!$D42,[7]第４表!$C$77:$C$133,0),7),[7]設定!$H42))</f>
        <v>x</v>
      </c>
      <c r="L28" s="53" t="str">
        <f>IF($D28="","",IF([7]設定!$H42="",INDEX([7]第４表!$F$77:$P$133,MATCH([7]設定!$D42,[7]第４表!$C$77:$C$133,0),8),[7]設定!$H42))</f>
        <v>x</v>
      </c>
      <c r="M28" s="53" t="str">
        <f>IF($D28="","",IF([7]設定!$H42="",INDEX([7]第４表!$F$77:$P$133,MATCH([7]設定!$D42,[7]第４表!$C$77:$C$133,0),9),[7]設定!$H42))</f>
        <v>x</v>
      </c>
      <c r="N28" s="53" t="str">
        <f>IF($D28="","",IF([7]設定!$H42="",INDEX([7]第４表!$F$77:$P$133,MATCH([7]設定!$D42,[7]第４表!$C$77:$C$133,0),10),[7]設定!$H42))</f>
        <v>x</v>
      </c>
      <c r="O28" s="53" t="str">
        <f>IF($D28="","",IF([7]設定!$H42="",INDEX([7]第４表!$F$77:$P$133,MATCH([7]設定!$D42,[7]第４表!$C$77:$C$133,0),11),[7]設定!$H42))</f>
        <v>x</v>
      </c>
    </row>
    <row r="29" spans="2:16" s="2" customFormat="1" ht="18" customHeight="1" x14ac:dyDescent="0.45">
      <c r="B29" s="41" t="str">
        <f>+[8]第５表!B29</f>
        <v>E15</v>
      </c>
      <c r="C29" s="42"/>
      <c r="D29" s="57" t="str">
        <f>+[8]第５表!D29</f>
        <v>印刷・同関連業</v>
      </c>
      <c r="E29" s="53">
        <f>IF($D29="","",IF([7]設定!$H43="",INDEX([7]第４表!$F$77:$P$133,MATCH([7]設定!$D43,[7]第４表!$C$77:$C$133,0),1),[7]設定!$H43))</f>
        <v>247333</v>
      </c>
      <c r="F29" s="53">
        <f>IF($D29="","",IF([7]設定!$H43="",INDEX([7]第４表!$F$77:$P$133,MATCH([7]設定!$D43,[7]第４表!$C$77:$C$133,0),2),[7]設定!$H43))</f>
        <v>247333</v>
      </c>
      <c r="G29" s="53">
        <f>IF($D29="","",IF([7]設定!$H43="",INDEX([7]第４表!$F$77:$P$133,MATCH([7]設定!$D43,[7]第４表!$C$77:$C$133,0),3),[7]設定!$H43))</f>
        <v>229914</v>
      </c>
      <c r="H29" s="53">
        <f>IF($D29="","",IF([7]設定!$H43="",INDEX([7]第４表!$F$77:$P$133,MATCH([7]設定!$D43,[7]第４表!$C$77:$C$133,0),4),[7]設定!$H43))</f>
        <v>17419</v>
      </c>
      <c r="I29" s="53">
        <f>IF($D29="","",IF([7]設定!$H43="",INDEX([7]第４表!$F$77:$P$133,MATCH([7]設定!$D43,[7]第４表!$C$77:$C$133,0),5),[7]設定!$H43))</f>
        <v>0</v>
      </c>
      <c r="J29" s="53">
        <f>IF($D29="","",IF([7]設定!$H43="",INDEX([7]第４表!$F$77:$P$133,MATCH([7]設定!$D43,[7]第４表!$C$77:$C$133,0),6),[7]設定!$H43))</f>
        <v>281601</v>
      </c>
      <c r="K29" s="53">
        <f>IF($D29="","",IF([7]設定!$H43="",INDEX([7]第４表!$F$77:$P$133,MATCH([7]設定!$D43,[7]第４表!$C$77:$C$133,0),7),[7]設定!$H43))</f>
        <v>281601</v>
      </c>
      <c r="L29" s="53">
        <f>IF($D29="","",IF([7]設定!$H43="",INDEX([7]第４表!$F$77:$P$133,MATCH([7]設定!$D43,[7]第４表!$C$77:$C$133,0),8),[7]設定!$H43))</f>
        <v>0</v>
      </c>
      <c r="M29" s="53">
        <f>IF($D29="","",IF([7]設定!$H43="",INDEX([7]第４表!$F$77:$P$133,MATCH([7]設定!$D43,[7]第４表!$C$77:$C$133,0),9),[7]設定!$H43))</f>
        <v>168809</v>
      </c>
      <c r="N29" s="53">
        <f>IF($D29="","",IF([7]設定!$H43="",INDEX([7]第４表!$F$77:$P$133,MATCH([7]設定!$D43,[7]第４表!$C$77:$C$133,0),10),[7]設定!$H43))</f>
        <v>168809</v>
      </c>
      <c r="O29" s="53">
        <f>IF($D29="","",IF([7]設定!$H43="",INDEX([7]第４表!$F$77:$P$133,MATCH([7]設定!$D43,[7]第４表!$C$77:$C$133,0),11),[7]設定!$H43))</f>
        <v>0</v>
      </c>
    </row>
    <row r="30" spans="2:16" s="2" customFormat="1" ht="18" customHeight="1" x14ac:dyDescent="0.45">
      <c r="B30" s="41" t="str">
        <f>+[8]第５表!B30</f>
        <v>E16,17</v>
      </c>
      <c r="C30" s="42"/>
      <c r="D30" s="57" t="str">
        <f>+[8]第５表!D30</f>
        <v>化学、石油・石炭</v>
      </c>
      <c r="E30" s="53">
        <f>IF($D30="","",IF([7]設定!$H44="",INDEX([7]第４表!$F$77:$P$133,MATCH([7]設定!$D44,[7]第４表!$C$77:$C$133,0),1),[7]設定!$H44))</f>
        <v>397312</v>
      </c>
      <c r="F30" s="53">
        <f>IF($D30="","",IF([7]設定!$H44="",INDEX([7]第４表!$F$77:$P$133,MATCH([7]設定!$D44,[7]第４表!$C$77:$C$133,0),2),[7]設定!$H44))</f>
        <v>382300</v>
      </c>
      <c r="G30" s="53">
        <f>IF($D30="","",IF([7]設定!$H44="",INDEX([7]第４表!$F$77:$P$133,MATCH([7]設定!$D44,[7]第４表!$C$77:$C$133,0),3),[7]設定!$H44))</f>
        <v>335014</v>
      </c>
      <c r="H30" s="53">
        <f>IF($D30="","",IF([7]設定!$H44="",INDEX([7]第４表!$F$77:$P$133,MATCH([7]設定!$D44,[7]第４表!$C$77:$C$133,0),4),[7]設定!$H44))</f>
        <v>47286</v>
      </c>
      <c r="I30" s="53">
        <f>IF($D30="","",IF([7]設定!$H44="",INDEX([7]第４表!$F$77:$P$133,MATCH([7]設定!$D44,[7]第４表!$C$77:$C$133,0),5),[7]設定!$H44))</f>
        <v>15012</v>
      </c>
      <c r="J30" s="53">
        <f>IF($D30="","",IF([7]設定!$H44="",INDEX([7]第４表!$F$77:$P$133,MATCH([7]設定!$D44,[7]第４表!$C$77:$C$133,0),6),[7]設定!$H44))</f>
        <v>406778</v>
      </c>
      <c r="K30" s="53">
        <f>IF($D30="","",IF([7]設定!$H44="",INDEX([7]第４表!$F$77:$P$133,MATCH([7]設定!$D44,[7]第４表!$C$77:$C$133,0),7),[7]設定!$H44))</f>
        <v>392230</v>
      </c>
      <c r="L30" s="53">
        <f>IF($D30="","",IF([7]設定!$H44="",INDEX([7]第４表!$F$77:$P$133,MATCH([7]設定!$D44,[7]第４表!$C$77:$C$133,0),8),[7]設定!$H44))</f>
        <v>14548</v>
      </c>
      <c r="M30" s="53">
        <f>IF($D30="","",IF([7]設定!$H44="",INDEX([7]第４表!$F$77:$P$133,MATCH([7]設定!$D44,[7]第４表!$C$77:$C$133,0),9),[7]設定!$H44))</f>
        <v>271440</v>
      </c>
      <c r="N30" s="53">
        <f>IF($D30="","",IF([7]設定!$H44="",INDEX([7]第４表!$F$77:$P$133,MATCH([7]設定!$D44,[7]第４表!$C$77:$C$133,0),10),[7]設定!$H44))</f>
        <v>250264</v>
      </c>
      <c r="O30" s="53">
        <f>IF($D30="","",IF([7]設定!$H44="",INDEX([7]第４表!$F$77:$P$133,MATCH([7]設定!$D44,[7]第４表!$C$77:$C$133,0),11),[7]設定!$H44))</f>
        <v>21176</v>
      </c>
    </row>
    <row r="31" spans="2:16" s="2" customFormat="1" ht="18" customHeight="1" x14ac:dyDescent="0.45">
      <c r="B31" s="41" t="str">
        <f>+[8]第５表!B31</f>
        <v>E18</v>
      </c>
      <c r="C31" s="42"/>
      <c r="D31" s="57" t="str">
        <f>+[8]第５表!D31</f>
        <v>プラスチック製品</v>
      </c>
      <c r="E31" s="53">
        <f>IF($D31="","",IF([7]設定!$H45="",INDEX([7]第４表!$F$77:$P$133,MATCH([7]設定!$D45,[7]第４表!$C$77:$C$133,0),1),[7]設定!$H45))</f>
        <v>248534</v>
      </c>
      <c r="F31" s="53">
        <f>IF($D31="","",IF([7]設定!$H45="",INDEX([7]第４表!$F$77:$P$133,MATCH([7]設定!$D45,[7]第４表!$C$77:$C$133,0),2),[7]設定!$H45))</f>
        <v>248534</v>
      </c>
      <c r="G31" s="53">
        <f>IF($D31="","",IF([7]設定!$H45="",INDEX([7]第４表!$F$77:$P$133,MATCH([7]設定!$D45,[7]第４表!$C$77:$C$133,0),3),[7]設定!$H45))</f>
        <v>221316</v>
      </c>
      <c r="H31" s="53">
        <f>IF($D31="","",IF([7]設定!$H45="",INDEX([7]第４表!$F$77:$P$133,MATCH([7]設定!$D45,[7]第４表!$C$77:$C$133,0),4),[7]設定!$H45))</f>
        <v>27218</v>
      </c>
      <c r="I31" s="53">
        <f>IF($D31="","",IF([7]設定!$H45="",INDEX([7]第４表!$F$77:$P$133,MATCH([7]設定!$D45,[7]第４表!$C$77:$C$133,0),5),[7]設定!$H45))</f>
        <v>0</v>
      </c>
      <c r="J31" s="53">
        <f>IF($D31="","",IF([7]設定!$H45="",INDEX([7]第４表!$F$77:$P$133,MATCH([7]設定!$D45,[7]第４表!$C$77:$C$133,0),6),[7]設定!$H45))</f>
        <v>283595</v>
      </c>
      <c r="K31" s="53">
        <f>IF($D31="","",IF([7]設定!$H45="",INDEX([7]第４表!$F$77:$P$133,MATCH([7]設定!$D45,[7]第４表!$C$77:$C$133,0),7),[7]設定!$H45))</f>
        <v>283595</v>
      </c>
      <c r="L31" s="53">
        <f>IF($D31="","",IF([7]設定!$H45="",INDEX([7]第４表!$F$77:$P$133,MATCH([7]設定!$D45,[7]第４表!$C$77:$C$133,0),8),[7]設定!$H45))</f>
        <v>0</v>
      </c>
      <c r="M31" s="53">
        <f>IF($D31="","",IF([7]設定!$H45="",INDEX([7]第４表!$F$77:$P$133,MATCH([7]設定!$D45,[7]第４表!$C$77:$C$133,0),9),[7]設定!$H45))</f>
        <v>142452</v>
      </c>
      <c r="N31" s="53">
        <f>IF($D31="","",IF([7]設定!$H45="",INDEX([7]第４表!$F$77:$P$133,MATCH([7]設定!$D45,[7]第４表!$C$77:$C$133,0),10),[7]設定!$H45))</f>
        <v>142452</v>
      </c>
      <c r="O31" s="53">
        <f>IF($D31="","",IF([7]設定!$H45="",INDEX([7]第４表!$F$77:$P$133,MATCH([7]設定!$D45,[7]第４表!$C$77:$C$133,0),11),[7]設定!$H45))</f>
        <v>0</v>
      </c>
    </row>
    <row r="32" spans="2:16" s="2" customFormat="1" ht="18" customHeight="1" x14ac:dyDescent="0.45">
      <c r="B32" s="41" t="str">
        <f>+[8]第５表!B32</f>
        <v>E19</v>
      </c>
      <c r="C32" s="42"/>
      <c r="D32" s="57" t="str">
        <f>+[8]第５表!D32</f>
        <v>ゴム製品</v>
      </c>
      <c r="E32" s="53">
        <f>IF($D32="","",IF([7]設定!$H46="",INDEX([7]第４表!$F$77:$P$133,MATCH([7]設定!$D46,[7]第４表!$C$77:$C$133,0),1),[7]設定!$H46))</f>
        <v>326567</v>
      </c>
      <c r="F32" s="53">
        <f>IF($D32="","",IF([7]設定!$H46="",INDEX([7]第４表!$F$77:$P$133,MATCH([7]設定!$D46,[7]第４表!$C$77:$C$133,0),2),[7]設定!$H46))</f>
        <v>326567</v>
      </c>
      <c r="G32" s="53">
        <f>IF($D32="","",IF([7]設定!$H46="",INDEX([7]第４表!$F$77:$P$133,MATCH([7]設定!$D46,[7]第４表!$C$77:$C$133,0),3),[7]設定!$H46))</f>
        <v>263503</v>
      </c>
      <c r="H32" s="53">
        <f>IF($D32="","",IF([7]設定!$H46="",INDEX([7]第４表!$F$77:$P$133,MATCH([7]設定!$D46,[7]第４表!$C$77:$C$133,0),4),[7]設定!$H46))</f>
        <v>63064</v>
      </c>
      <c r="I32" s="53">
        <f>IF($D32="","",IF([7]設定!$H46="",INDEX([7]第４表!$F$77:$P$133,MATCH([7]設定!$D46,[7]第４表!$C$77:$C$133,0),5),[7]設定!$H46))</f>
        <v>0</v>
      </c>
      <c r="J32" s="53">
        <f>IF($D32="","",IF([7]設定!$H46="",INDEX([7]第４表!$F$77:$P$133,MATCH([7]設定!$D46,[7]第４表!$C$77:$C$133,0),6),[7]設定!$H46))</f>
        <v>346334</v>
      </c>
      <c r="K32" s="53">
        <f>IF($D32="","",IF([7]設定!$H46="",INDEX([7]第４表!$F$77:$P$133,MATCH([7]設定!$D46,[7]第４表!$C$77:$C$133,0),7),[7]設定!$H46))</f>
        <v>346334</v>
      </c>
      <c r="L32" s="53">
        <f>IF($D32="","",IF([7]設定!$H46="",INDEX([7]第４表!$F$77:$P$133,MATCH([7]設定!$D46,[7]第４表!$C$77:$C$133,0),8),[7]設定!$H46))</f>
        <v>0</v>
      </c>
      <c r="M32" s="53">
        <f>IF($D32="","",IF([7]設定!$H46="",INDEX([7]第４表!$F$77:$P$133,MATCH([7]設定!$D46,[7]第４表!$C$77:$C$133,0),9),[7]設定!$H46))</f>
        <v>194503</v>
      </c>
      <c r="N32" s="53">
        <f>IF($D32="","",IF([7]設定!$H46="",INDEX([7]第４表!$F$77:$P$133,MATCH([7]設定!$D46,[7]第４表!$C$77:$C$133,0),10),[7]設定!$H46))</f>
        <v>194503</v>
      </c>
      <c r="O32" s="53">
        <f>IF($D32="","",IF([7]設定!$H46="",INDEX([7]第４表!$F$77:$P$133,MATCH([7]設定!$D46,[7]第４表!$C$77:$C$133,0),11),[7]設定!$H46))</f>
        <v>0</v>
      </c>
    </row>
    <row r="33" spans="2:17" s="2" customFormat="1" ht="18" customHeight="1" x14ac:dyDescent="0.45">
      <c r="B33" s="41" t="str">
        <f>+[8]第５表!B33</f>
        <v>E21</v>
      </c>
      <c r="C33" s="42"/>
      <c r="D33" s="57" t="str">
        <f>+[8]第５表!D33</f>
        <v>窯業・土石製品</v>
      </c>
      <c r="E33" s="53">
        <f>IF($D33="","",IF([7]設定!$H47="",INDEX([7]第４表!$F$77:$P$133,MATCH([7]設定!$D47,[7]第４表!$C$77:$C$133,0),1),[7]設定!$H47))</f>
        <v>281106</v>
      </c>
      <c r="F33" s="53">
        <f>IF($D33="","",IF([7]設定!$H47="",INDEX([7]第４表!$F$77:$P$133,MATCH([7]設定!$D47,[7]第４表!$C$77:$C$133,0),2),[7]設定!$H47))</f>
        <v>281106</v>
      </c>
      <c r="G33" s="53">
        <f>IF($D33="","",IF([7]設定!$H47="",INDEX([7]第４表!$F$77:$P$133,MATCH([7]設定!$D47,[7]第４表!$C$77:$C$133,0),3),[7]設定!$H47))</f>
        <v>266656</v>
      </c>
      <c r="H33" s="53">
        <f>IF($D33="","",IF([7]設定!$H47="",INDEX([7]第４表!$F$77:$P$133,MATCH([7]設定!$D47,[7]第４表!$C$77:$C$133,0),4),[7]設定!$H47))</f>
        <v>14450</v>
      </c>
      <c r="I33" s="53">
        <f>IF($D33="","",IF([7]設定!$H47="",INDEX([7]第４表!$F$77:$P$133,MATCH([7]設定!$D47,[7]第４表!$C$77:$C$133,0),5),[7]設定!$H47))</f>
        <v>0</v>
      </c>
      <c r="J33" s="53">
        <f>IF($D33="","",IF([7]設定!$H47="",INDEX([7]第４表!$F$77:$P$133,MATCH([7]設定!$D47,[7]第４表!$C$77:$C$133,0),6),[7]設定!$H47))</f>
        <v>293273</v>
      </c>
      <c r="K33" s="53">
        <f>IF($D33="","",IF([7]設定!$H47="",INDEX([7]第４表!$F$77:$P$133,MATCH([7]設定!$D47,[7]第４表!$C$77:$C$133,0),7),[7]設定!$H47))</f>
        <v>293273</v>
      </c>
      <c r="L33" s="53">
        <f>IF($D33="","",IF([7]設定!$H47="",INDEX([7]第４表!$F$77:$P$133,MATCH([7]設定!$D47,[7]第４表!$C$77:$C$133,0),8),[7]設定!$H47))</f>
        <v>0</v>
      </c>
      <c r="M33" s="53">
        <f>IF($D33="","",IF([7]設定!$H47="",INDEX([7]第４表!$F$77:$P$133,MATCH([7]設定!$D47,[7]第４表!$C$77:$C$133,0),9),[7]設定!$H47))</f>
        <v>239163</v>
      </c>
      <c r="N33" s="53">
        <f>IF($D33="","",IF([7]設定!$H47="",INDEX([7]第４表!$F$77:$P$133,MATCH([7]設定!$D47,[7]第４表!$C$77:$C$133,0),10),[7]設定!$H47))</f>
        <v>239163</v>
      </c>
      <c r="O33" s="53">
        <f>IF($D33="","",IF([7]設定!$H47="",INDEX([7]第４表!$F$77:$P$133,MATCH([7]設定!$D47,[7]第４表!$C$77:$C$133,0),11),[7]設定!$H47))</f>
        <v>0</v>
      </c>
    </row>
    <row r="34" spans="2:17" s="2" customFormat="1" ht="18" customHeight="1" x14ac:dyDescent="0.45">
      <c r="B34" s="41" t="str">
        <f>+[8]第５表!B34</f>
        <v>E24</v>
      </c>
      <c r="C34" s="42"/>
      <c r="D34" s="57" t="str">
        <f>+[8]第５表!D34</f>
        <v>金属製品製造業</v>
      </c>
      <c r="E34" s="58">
        <f>IF($D34="","",IF([7]設定!$H48="",INDEX([7]第４表!$F$77:$P$133,MATCH([7]設定!$D48,[7]第４表!$C$77:$C$133,0),1),[7]設定!$H48))</f>
        <v>372233</v>
      </c>
      <c r="F34" s="58">
        <f>IF($D34="","",IF([7]設定!$H48="",INDEX([7]第４表!$F$77:$P$133,MATCH([7]設定!$D48,[7]第４表!$C$77:$C$133,0),2),[7]設定!$H48))</f>
        <v>261597</v>
      </c>
      <c r="G34" s="58">
        <f>IF($D34="","",IF([7]設定!$H48="",INDEX([7]第４表!$F$77:$P$133,MATCH([7]設定!$D48,[7]第４表!$C$77:$C$133,0),3),[7]設定!$H48))</f>
        <v>248581</v>
      </c>
      <c r="H34" s="53">
        <f>IF($D34="","",IF([7]設定!$H48="",INDEX([7]第４表!$F$77:$P$133,MATCH([7]設定!$D48,[7]第４表!$C$77:$C$133,0),4),[7]設定!$H48))</f>
        <v>13016</v>
      </c>
      <c r="I34" s="53">
        <f>IF($D34="","",IF([7]設定!$H48="",INDEX([7]第４表!$F$77:$P$133,MATCH([7]設定!$D48,[7]第４表!$C$77:$C$133,0),5),[7]設定!$H48))</f>
        <v>110636</v>
      </c>
      <c r="J34" s="53">
        <f>IF($D34="","",IF([7]設定!$H48="",INDEX([7]第４表!$F$77:$P$133,MATCH([7]設定!$D48,[7]第４表!$C$77:$C$133,0),6),[7]設定!$H48))</f>
        <v>423747</v>
      </c>
      <c r="K34" s="53">
        <f>IF($D34="","",IF([7]設定!$H48="",INDEX([7]第４表!$F$77:$P$133,MATCH([7]設定!$D48,[7]第４表!$C$77:$C$133,0),7),[7]設定!$H48))</f>
        <v>296211</v>
      </c>
      <c r="L34" s="53">
        <f>IF($D34="","",IF([7]設定!$H48="",INDEX([7]第４表!$F$77:$P$133,MATCH([7]設定!$D48,[7]第４表!$C$77:$C$133,0),8),[7]設定!$H48))</f>
        <v>127536</v>
      </c>
      <c r="M34" s="53">
        <f>IF($D34="","",IF([7]設定!$H48="",INDEX([7]第４表!$F$77:$P$133,MATCH([7]設定!$D48,[7]第４表!$C$77:$C$133,0),9),[7]設定!$H48))</f>
        <v>272215</v>
      </c>
      <c r="N34" s="53">
        <f>IF($D34="","",IF([7]設定!$H48="",INDEX([7]第４表!$F$77:$P$133,MATCH([7]設定!$D48,[7]第４表!$C$77:$C$133,0),10),[7]設定!$H48))</f>
        <v>194392</v>
      </c>
      <c r="O34" s="53">
        <f>IF($D34="","",IF([7]設定!$H48="",INDEX([7]第４表!$F$77:$P$133,MATCH([7]設定!$D48,[7]第４表!$C$77:$C$133,0),11),[7]設定!$H48))</f>
        <v>77823</v>
      </c>
    </row>
    <row r="35" spans="2:17" s="2" customFormat="1" ht="18" customHeight="1" x14ac:dyDescent="0.45">
      <c r="B35" s="41" t="str">
        <f>+[8]第５表!B35</f>
        <v>E27</v>
      </c>
      <c r="C35" s="42"/>
      <c r="D35" s="57" t="str">
        <f>+[8]第５表!D35</f>
        <v>業務用機械器具</v>
      </c>
      <c r="E35" s="58">
        <f>IF($D35="","",IF([7]設定!$H49="",INDEX([7]第４表!$F$77:$P$133,MATCH([7]設定!$D49,[7]第４表!$C$77:$C$133,0),1),[7]設定!$H49))</f>
        <v>240733</v>
      </c>
      <c r="F35" s="58">
        <f>IF($D35="","",IF([7]設定!$H49="",INDEX([7]第４表!$F$77:$P$133,MATCH([7]設定!$D49,[7]第４表!$C$77:$C$133,0),2),[7]設定!$H49))</f>
        <v>240733</v>
      </c>
      <c r="G35" s="58">
        <f>IF($D35="","",IF([7]設定!$H49="",INDEX([7]第４表!$F$77:$P$133,MATCH([7]設定!$D49,[7]第４表!$C$77:$C$133,0),3),[7]設定!$H49))</f>
        <v>221199</v>
      </c>
      <c r="H35" s="53">
        <f>IF($D35="","",IF([7]設定!$H49="",INDEX([7]第４表!$F$77:$P$133,MATCH([7]設定!$D49,[7]第４表!$C$77:$C$133,0),4),[7]設定!$H49))</f>
        <v>19534</v>
      </c>
      <c r="I35" s="53">
        <f>IF($D35="","",IF([7]設定!$H49="",INDEX([7]第４表!$F$77:$P$133,MATCH([7]設定!$D49,[7]第４表!$C$77:$C$133,0),5),[7]設定!$H49))</f>
        <v>0</v>
      </c>
      <c r="J35" s="53">
        <f>IF($D35="","",IF([7]設定!$H49="",INDEX([7]第４表!$F$77:$P$133,MATCH([7]設定!$D49,[7]第４表!$C$77:$C$133,0),6),[7]設定!$H49))</f>
        <v>307461</v>
      </c>
      <c r="K35" s="53">
        <f>IF($D35="","",IF([7]設定!$H49="",INDEX([7]第４表!$F$77:$P$133,MATCH([7]設定!$D49,[7]第４表!$C$77:$C$133,0),7),[7]設定!$H49))</f>
        <v>307461</v>
      </c>
      <c r="L35" s="53">
        <f>IF($D35="","",IF([7]設定!$H49="",INDEX([7]第４表!$F$77:$P$133,MATCH([7]設定!$D49,[7]第４表!$C$77:$C$133,0),8),[7]設定!$H49))</f>
        <v>0</v>
      </c>
      <c r="M35" s="53">
        <f>IF($D35="","",IF([7]設定!$H49="",INDEX([7]第４表!$F$77:$P$133,MATCH([7]設定!$D49,[7]第４表!$C$77:$C$133,0),9),[7]設定!$H49))</f>
        <v>178588</v>
      </c>
      <c r="N35" s="53">
        <f>IF($D35="","",IF([7]設定!$H49="",INDEX([7]第４表!$F$77:$P$133,MATCH([7]設定!$D49,[7]第４表!$C$77:$C$133,0),10),[7]設定!$H49))</f>
        <v>178588</v>
      </c>
      <c r="O35" s="53">
        <f>IF($D35="","",IF([7]設定!$H49="",INDEX([7]第４表!$F$77:$P$133,MATCH([7]設定!$D49,[7]第４表!$C$77:$C$133,0),11),[7]設定!$H49))</f>
        <v>0</v>
      </c>
    </row>
    <row r="36" spans="2:17" s="2" customFormat="1" ht="18" customHeight="1" x14ac:dyDescent="0.45">
      <c r="B36" s="41" t="str">
        <f>+[8]第５表!B36</f>
        <v>E28</v>
      </c>
      <c r="C36" s="42"/>
      <c r="D36" s="57" t="str">
        <f>+[8]第５表!D36</f>
        <v>電子・デバイス</v>
      </c>
      <c r="E36" s="58">
        <f>IF($D36="","",IF([7]設定!$H50="",INDEX([7]第４表!$F$77:$P$133,MATCH([7]設定!$D50,[7]第４表!$C$77:$C$133,0),1),[7]設定!$H50))</f>
        <v>227847</v>
      </c>
      <c r="F36" s="58">
        <f>IF($D36="","",IF([7]設定!$H50="",INDEX([7]第４表!$F$77:$P$133,MATCH([7]設定!$D50,[7]第４表!$C$77:$C$133,0),2),[7]設定!$H50))</f>
        <v>227772</v>
      </c>
      <c r="G36" s="58">
        <f>IF($D36="","",IF([7]設定!$H50="",INDEX([7]第４表!$F$77:$P$133,MATCH([7]設定!$D50,[7]第４表!$C$77:$C$133,0),3),[7]設定!$H50))</f>
        <v>203702</v>
      </c>
      <c r="H36" s="53">
        <f>IF($D36="","",IF([7]設定!$H50="",INDEX([7]第４表!$F$77:$P$133,MATCH([7]設定!$D50,[7]第４表!$C$77:$C$133,0),4),[7]設定!$H50))</f>
        <v>24070</v>
      </c>
      <c r="I36" s="53">
        <f>IF($D36="","",IF([7]設定!$H50="",INDEX([7]第４表!$F$77:$P$133,MATCH([7]設定!$D50,[7]第４表!$C$77:$C$133,0),5),[7]設定!$H50))</f>
        <v>75</v>
      </c>
      <c r="J36" s="53">
        <f>IF($D36="","",IF([7]設定!$H50="",INDEX([7]第４表!$F$77:$P$133,MATCH([7]設定!$D50,[7]第４表!$C$77:$C$133,0),6),[7]設定!$H50))</f>
        <v>253699</v>
      </c>
      <c r="K36" s="53">
        <f>IF($D36="","",IF([7]設定!$H50="",INDEX([7]第４表!$F$77:$P$133,MATCH([7]設定!$D50,[7]第４表!$C$77:$C$133,0),7),[7]設定!$H50))</f>
        <v>253608</v>
      </c>
      <c r="L36" s="53">
        <f>IF($D36="","",IF([7]設定!$H50="",INDEX([7]第４表!$F$77:$P$133,MATCH([7]設定!$D50,[7]第４表!$C$77:$C$133,0),8),[7]設定!$H50))</f>
        <v>91</v>
      </c>
      <c r="M36" s="53">
        <f>IF($D36="","",IF([7]設定!$H50="",INDEX([7]第４表!$F$77:$P$133,MATCH([7]設定!$D50,[7]第４表!$C$77:$C$133,0),9),[7]設定!$H50))</f>
        <v>178132</v>
      </c>
      <c r="N36" s="53">
        <f>IF($D36="","",IF([7]設定!$H50="",INDEX([7]第４表!$F$77:$P$133,MATCH([7]設定!$D50,[7]第４表!$C$77:$C$133,0),10),[7]設定!$H50))</f>
        <v>178088</v>
      </c>
      <c r="O36" s="53">
        <f>IF($D36="","",IF([7]設定!$H50="",INDEX([7]第４表!$F$77:$P$133,MATCH([7]設定!$D50,[7]第４表!$C$77:$C$133,0),11),[7]設定!$H50))</f>
        <v>44</v>
      </c>
    </row>
    <row r="37" spans="2:17" s="2" customFormat="1" ht="18" customHeight="1" x14ac:dyDescent="0.45">
      <c r="B37" s="41" t="str">
        <f>+[8]第５表!B37</f>
        <v>E29</v>
      </c>
      <c r="C37" s="42"/>
      <c r="D37" s="57" t="str">
        <f>+[8]第５表!D37</f>
        <v>電気機械器具</v>
      </c>
      <c r="E37" s="58">
        <f>IF($D37="","",IF([7]設定!$H51="",INDEX([7]第４表!$F$77:$P$133,MATCH([7]設定!$D51,[7]第４表!$C$77:$C$133,0),1),[7]設定!$H51))</f>
        <v>278751</v>
      </c>
      <c r="F37" s="58">
        <f>IF($D37="","",IF([7]設定!$H51="",INDEX([7]第４表!$F$77:$P$133,MATCH([7]設定!$D51,[7]第４表!$C$77:$C$133,0),2),[7]設定!$H51))</f>
        <v>249887</v>
      </c>
      <c r="G37" s="58">
        <f>IF($D37="","",IF([7]設定!$H51="",INDEX([7]第４表!$F$77:$P$133,MATCH([7]設定!$D51,[7]第４表!$C$77:$C$133,0),3),[7]設定!$H51))</f>
        <v>237714</v>
      </c>
      <c r="H37" s="53">
        <f>IF($D37="","",IF([7]設定!$H51="",INDEX([7]第４表!$F$77:$P$133,MATCH([7]設定!$D51,[7]第４表!$C$77:$C$133,0),4),[7]設定!$H51))</f>
        <v>12173</v>
      </c>
      <c r="I37" s="53">
        <f>IF($D37="","",IF([7]設定!$H51="",INDEX([7]第４表!$F$77:$P$133,MATCH([7]設定!$D51,[7]第４表!$C$77:$C$133,0),5),[7]設定!$H51))</f>
        <v>28864</v>
      </c>
      <c r="J37" s="53">
        <f>IF($D37="","",IF([7]設定!$H51="",INDEX([7]第４表!$F$77:$P$133,MATCH([7]設定!$D51,[7]第４表!$C$77:$C$133,0),6),[7]設定!$H51))</f>
        <v>327833</v>
      </c>
      <c r="K37" s="53">
        <f>IF($D37="","",IF([7]設定!$H51="",INDEX([7]第４表!$F$77:$P$133,MATCH([7]設定!$D51,[7]第４表!$C$77:$C$133,0),7),[7]設定!$H51))</f>
        <v>290552</v>
      </c>
      <c r="L37" s="53">
        <f>IF($D37="","",IF([7]設定!$H51="",INDEX([7]第４表!$F$77:$P$133,MATCH([7]設定!$D51,[7]第４表!$C$77:$C$133,0),8),[7]設定!$H51))</f>
        <v>37281</v>
      </c>
      <c r="M37" s="53">
        <f>IF($D37="","",IF([7]設定!$H51="",INDEX([7]第４表!$F$77:$P$133,MATCH([7]設定!$D51,[7]第４表!$C$77:$C$133,0),9),[7]設定!$H51))</f>
        <v>177119</v>
      </c>
      <c r="N37" s="53">
        <f>IF($D37="","",IF([7]設定!$H51="",INDEX([7]第４表!$F$77:$P$133,MATCH([7]設定!$D51,[7]第４表!$C$77:$C$133,0),10),[7]設定!$H51))</f>
        <v>165684</v>
      </c>
      <c r="O37" s="53">
        <f>IF($D37="","",IF([7]設定!$H51="",INDEX([7]第４表!$F$77:$P$133,MATCH([7]設定!$D51,[7]第４表!$C$77:$C$133,0),11),[7]設定!$H51))</f>
        <v>11435</v>
      </c>
    </row>
    <row r="38" spans="2:17" s="2" customFormat="1" ht="18" customHeight="1" x14ac:dyDescent="0.45">
      <c r="B38" s="41" t="str">
        <f>+[8]第５表!B38</f>
        <v>E31</v>
      </c>
      <c r="C38" s="42"/>
      <c r="D38" s="57" t="str">
        <f>+[8]第５表!D38</f>
        <v>輸送用機械器具</v>
      </c>
      <c r="E38" s="58">
        <f>IF($D38="","",IF([7]設定!$H52="",INDEX([7]第４表!$F$77:$P$133,MATCH([7]設定!$D52,[7]第４表!$C$77:$C$133,0),1),[7]設定!$H52))</f>
        <v>329290</v>
      </c>
      <c r="F38" s="58">
        <f>IF($D38="","",IF([7]設定!$H52="",INDEX([7]第４表!$F$77:$P$133,MATCH([7]設定!$D52,[7]第４表!$C$77:$C$133,0),2),[7]設定!$H52))</f>
        <v>328963</v>
      </c>
      <c r="G38" s="58">
        <f>IF($D38="","",IF([7]設定!$H52="",INDEX([7]第４表!$F$77:$P$133,MATCH([7]設定!$D52,[7]第４表!$C$77:$C$133,0),3),[7]設定!$H52))</f>
        <v>280897</v>
      </c>
      <c r="H38" s="53">
        <f>IF($D38="","",IF([7]設定!$H52="",INDEX([7]第４表!$F$77:$P$133,MATCH([7]設定!$D52,[7]第４表!$C$77:$C$133,0),4),[7]設定!$H52))</f>
        <v>48066</v>
      </c>
      <c r="I38" s="53">
        <f>IF($D38="","",IF([7]設定!$H52="",INDEX([7]第４表!$F$77:$P$133,MATCH([7]設定!$D52,[7]第４表!$C$77:$C$133,0),5),[7]設定!$H52))</f>
        <v>327</v>
      </c>
      <c r="J38" s="53">
        <f>IF($D38="","",IF([7]設定!$H52="",INDEX([7]第４表!$F$77:$P$133,MATCH([7]設定!$D52,[7]第４表!$C$77:$C$133,0),6),[7]設定!$H52))</f>
        <v>343098</v>
      </c>
      <c r="K38" s="53">
        <f>IF($D38="","",IF([7]設定!$H52="",INDEX([7]第４表!$F$77:$P$133,MATCH([7]設定!$D52,[7]第４表!$C$77:$C$133,0),7),[7]設定!$H52))</f>
        <v>342829</v>
      </c>
      <c r="L38" s="53">
        <f>IF($D38="","",IF([7]設定!$H52="",INDEX([7]第４表!$F$77:$P$133,MATCH([7]設定!$D52,[7]第４表!$C$77:$C$133,0),8),[7]設定!$H52))</f>
        <v>269</v>
      </c>
      <c r="M38" s="53">
        <f>IF($D38="","",IF([7]設定!$H52="",INDEX([7]第４表!$F$77:$P$133,MATCH([7]設定!$D52,[7]第４表!$C$77:$C$133,0),9),[7]設定!$H52))</f>
        <v>270969</v>
      </c>
      <c r="N38" s="53">
        <f>IF($D38="","",IF([7]設定!$H52="",INDEX([7]第４表!$F$77:$P$133,MATCH([7]設定!$D52,[7]第４表!$C$77:$C$133,0),10),[7]設定!$H52))</f>
        <v>270400</v>
      </c>
      <c r="O38" s="53">
        <f>IF($D38="","",IF([7]設定!$H52="",INDEX([7]第４表!$F$77:$P$133,MATCH([7]設定!$D52,[7]第４表!$C$77:$C$133,0),11),[7]設定!$H52))</f>
        <v>569</v>
      </c>
    </row>
    <row r="39" spans="2:17" s="2" customFormat="1" ht="18" customHeight="1" x14ac:dyDescent="0.45">
      <c r="B39" s="59" t="str">
        <f>+[8]第５表!B39</f>
        <v>ES</v>
      </c>
      <c r="C39" s="60"/>
      <c r="D39" s="61" t="str">
        <f>+[8]第５表!D39</f>
        <v>はん用・生産用機械器具</v>
      </c>
      <c r="E39" s="62">
        <f>IF($D39="","",IF([7]設定!$H53="",INDEX([7]第４表!$F$77:$P$133,MATCH([7]設定!$D53,[7]第４表!$C$77:$C$133,0),1),[7]設定!$H53))</f>
        <v>276040</v>
      </c>
      <c r="F39" s="62">
        <f>IF($D39="","",IF([7]設定!$H53="",INDEX([7]第４表!$F$77:$P$133,MATCH([7]設定!$D53,[7]第４表!$C$77:$C$133,0),2),[7]設定!$H53))</f>
        <v>276040</v>
      </c>
      <c r="G39" s="62">
        <f>IF($D39="","",IF([7]設定!$H53="",INDEX([7]第４表!$F$77:$P$133,MATCH([7]設定!$D53,[7]第４表!$C$77:$C$133,0),3),[7]設定!$H53))</f>
        <v>248588</v>
      </c>
      <c r="H39" s="63">
        <f>IF($D39="","",IF([7]設定!$H53="",INDEX([7]第４表!$F$77:$P$133,MATCH([7]設定!$D53,[7]第４表!$C$77:$C$133,0),4),[7]設定!$H53))</f>
        <v>27452</v>
      </c>
      <c r="I39" s="63">
        <f>IF($D39="","",IF([7]設定!$H53="",INDEX([7]第４表!$F$77:$P$133,MATCH([7]設定!$D53,[7]第４表!$C$77:$C$133,0),5),[7]設定!$H53))</f>
        <v>0</v>
      </c>
      <c r="J39" s="63">
        <f>IF($D39="","",IF([7]設定!$H53="",INDEX([7]第４表!$F$77:$P$133,MATCH([7]設定!$D53,[7]第４表!$C$77:$C$133,0),6),[7]設定!$H53))</f>
        <v>290279</v>
      </c>
      <c r="K39" s="63">
        <f>IF($D39="","",IF([7]設定!$H53="",INDEX([7]第４表!$F$77:$P$133,MATCH([7]設定!$D53,[7]第４表!$C$77:$C$133,0),7),[7]設定!$H53))</f>
        <v>290279</v>
      </c>
      <c r="L39" s="63">
        <f>IF($D39="","",IF([7]設定!$H53="",INDEX([7]第４表!$F$77:$P$133,MATCH([7]設定!$D53,[7]第４表!$C$77:$C$133,0),8),[7]設定!$H53))</f>
        <v>0</v>
      </c>
      <c r="M39" s="63">
        <f>IF($D39="","",IF([7]設定!$H53="",INDEX([7]第４表!$F$77:$P$133,MATCH([7]設定!$D53,[7]第４表!$C$77:$C$133,0),9),[7]設定!$H53))</f>
        <v>222195</v>
      </c>
      <c r="N39" s="63">
        <f>IF($D39="","",IF([7]設定!$H53="",INDEX([7]第４表!$F$77:$P$133,MATCH([7]設定!$D53,[7]第４表!$C$77:$C$133,0),10),[7]設定!$H53))</f>
        <v>222195</v>
      </c>
      <c r="O39" s="63">
        <f>IF($D39="","",IF([7]設定!$H53="",INDEX([7]第４表!$F$77:$P$133,MATCH([7]設定!$D53,[7]第４表!$C$77:$C$133,0),11),[7]設定!$H53))</f>
        <v>0</v>
      </c>
    </row>
    <row r="40" spans="2:17" s="2" customFormat="1" ht="18" customHeight="1" x14ac:dyDescent="0.45">
      <c r="B40" s="64" t="str">
        <f>+[8]第５表!B40</f>
        <v>R91</v>
      </c>
      <c r="C40" s="65"/>
      <c r="D40" s="66" t="str">
        <f>+[8]第５表!D40</f>
        <v>職業紹介・労働者派遣業</v>
      </c>
      <c r="E40" s="67">
        <f>IF($D40="","",IF([7]設定!$H54="",INDEX([7]第４表!$F$77:$P$133,MATCH([7]設定!$D54,[7]第４表!$C$77:$C$133,0),1),[7]設定!$H54))</f>
        <v>178127</v>
      </c>
      <c r="F40" s="67">
        <f>IF($D40="","",IF([7]設定!$H54="",INDEX([7]第４表!$F$77:$P$133,MATCH([7]設定!$D54,[7]第４表!$C$77:$C$133,0),2),[7]設定!$H54))</f>
        <v>176889</v>
      </c>
      <c r="G40" s="67">
        <f>IF($D40="","",IF([7]設定!$H54="",INDEX([7]第４表!$F$77:$P$133,MATCH([7]設定!$D54,[7]第４表!$C$77:$C$133,0),3),[7]設定!$H54))</f>
        <v>163904</v>
      </c>
      <c r="H40" s="68">
        <f>IF($D40="","",IF([7]設定!$H54="",INDEX([7]第４表!$F$77:$P$133,MATCH([7]設定!$D54,[7]第４表!$C$77:$C$133,0),4),[7]設定!$H54))</f>
        <v>12985</v>
      </c>
      <c r="I40" s="68">
        <f>IF($D40="","",IF([7]設定!$H54="",INDEX([7]第４表!$F$77:$P$133,MATCH([7]設定!$D54,[7]第４表!$C$77:$C$133,0),5),[7]設定!$H54))</f>
        <v>1238</v>
      </c>
      <c r="J40" s="68">
        <f>IF($D40="","",IF([7]設定!$H54="",INDEX([7]第４表!$F$77:$P$133,MATCH([7]設定!$D54,[7]第４表!$C$77:$C$133,0),6),[7]設定!$H54))</f>
        <v>195838</v>
      </c>
      <c r="K40" s="68">
        <f>IF($D40="","",IF([7]設定!$H54="",INDEX([7]第４表!$F$77:$P$133,MATCH([7]設定!$D54,[7]第４表!$C$77:$C$133,0),7),[7]設定!$H54))</f>
        <v>194910</v>
      </c>
      <c r="L40" s="68">
        <f>IF($D40="","",IF([7]設定!$H54="",INDEX([7]第４表!$F$77:$P$133,MATCH([7]設定!$D54,[7]第４表!$C$77:$C$133,0),8),[7]設定!$H54))</f>
        <v>928</v>
      </c>
      <c r="M40" s="68">
        <f>IF($D40="","",IF([7]設定!$H54="",INDEX([7]第４表!$F$77:$P$133,MATCH([7]設定!$D54,[7]第４表!$C$77:$C$133,0),9),[7]設定!$H54))</f>
        <v>163665</v>
      </c>
      <c r="N40" s="68">
        <f>IF($D40="","",IF([7]設定!$H54="",INDEX([7]第４表!$F$77:$P$133,MATCH([7]設定!$D54,[7]第４表!$C$77:$C$133,0),10),[7]設定!$H54))</f>
        <v>162173</v>
      </c>
      <c r="O40" s="68">
        <f>IF($D40="","",IF([7]設定!$H54="",INDEX([7]第４表!$F$77:$P$133,MATCH([7]設定!$D54,[7]第４表!$C$77:$C$133,0),11),[7]設定!$H54))</f>
        <v>1492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IF($D48="","",IF([7]設定!$I23="",INDEX([7]第４表!$F$9:$P$65,MATCH([7]設定!$D23,[7]第４表!$C$9:$C$65,0),1),[7]設定!$I23))</f>
        <v>243956</v>
      </c>
      <c r="F48" s="34">
        <f>IF($D48="","",IF([7]設定!$I23="",INDEX([7]第４表!$F$9:$P$65,MATCH([7]設定!$D23,[7]第４表!$C$9:$C$65,0),2),[7]設定!$I23))</f>
        <v>242026</v>
      </c>
      <c r="G48" s="35">
        <f>IF($D48="","",IF([7]設定!$I23="",INDEX([7]第４表!$F$9:$P$65,MATCH([7]設定!$D23,[7]第４表!$C$9:$C$65,0),3),[7]設定!$I23))</f>
        <v>225132</v>
      </c>
      <c r="H48" s="36">
        <f>IF($D48="","",IF([7]設定!$I23="",INDEX([7]第４表!$F$9:$P$65,MATCH([7]設定!$D23,[7]第４表!$C$9:$C$65,0),4),[7]設定!$I23))</f>
        <v>16894</v>
      </c>
      <c r="I48" s="37">
        <f>IF($D48="","",IF([7]設定!$I23="",INDEX([7]第４表!$F$9:$P$65,MATCH([7]設定!$D23,[7]第４表!$C$9:$C$65,0),5),[7]設定!$I23))</f>
        <v>1930</v>
      </c>
      <c r="J48" s="38">
        <f>IF($D48="","",IF([7]設定!$I23="",INDEX([7]第４表!$F$9:$P$65,MATCH([7]設定!$D23,[7]第４表!$C$9:$C$65,0),6),[7]設定!$I23))</f>
        <v>297873</v>
      </c>
      <c r="K48" s="35">
        <f>IF($D48="","",IF([7]設定!$I23="",INDEX([7]第４表!$F$9:$P$65,MATCH([7]設定!$D23,[7]第４表!$C$9:$C$65,0),7),[7]設定!$I23))</f>
        <v>294661</v>
      </c>
      <c r="L48" s="36">
        <f>IF($D48="","",IF([7]設定!$I23="",INDEX([7]第４表!$F$9:$P$65,MATCH([7]設定!$D23,[7]第４表!$C$9:$C$65,0),8),[7]設定!$I23))</f>
        <v>3212</v>
      </c>
      <c r="M48" s="39">
        <f>IF($D48="","",IF([7]設定!$I23="",INDEX([7]第４表!$F$9:$P$65,MATCH([7]設定!$D23,[7]第４表!$C$9:$C$65,0),9),[7]設定!$I23))</f>
        <v>191005</v>
      </c>
      <c r="N48" s="39">
        <f>IF($D48="","",IF([7]設定!$I23="",INDEX([7]第４表!$F$9:$P$65,MATCH([7]設定!$D23,[7]第４表!$C$9:$C$65,0),10),[7]設定!$I23))</f>
        <v>190333</v>
      </c>
      <c r="O48" s="37">
        <f>IF($D48="","",IF([7]設定!$I23="",INDEX([7]第４表!$F$9:$P$65,MATCH([7]設定!$D23,[7]第４表!$C$9:$C$65,0),11),[7]設定!$I23))</f>
        <v>672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IF($D49="","",IF([7]設定!$I24="",INDEX([7]第４表!$F$9:$P$65,MATCH([7]設定!$D24,[7]第４表!$C$9:$C$65,0),1),[7]設定!$I24))</f>
        <v>286390</v>
      </c>
      <c r="F49" s="34">
        <f>IF($D49="","",IF([7]設定!$I24="",INDEX([7]第４表!$F$9:$P$65,MATCH([7]設定!$D24,[7]第４表!$C$9:$C$65,0),2),[7]設定!$I24))</f>
        <v>282589</v>
      </c>
      <c r="G49" s="35">
        <f>IF($D49="","",IF([7]設定!$I24="",INDEX([7]第４表!$F$9:$P$65,MATCH([7]設定!$D24,[7]第４表!$C$9:$C$65,0),3),[7]設定!$I24))</f>
        <v>273182</v>
      </c>
      <c r="H49" s="44">
        <f>IF($D49="","",IF([7]設定!$I24="",INDEX([7]第４表!$F$9:$P$65,MATCH([7]設定!$D24,[7]第４表!$C$9:$C$65,0),4),[7]設定!$I24))</f>
        <v>9407</v>
      </c>
      <c r="I49" s="45">
        <f>IF($D49="","",IF([7]設定!$I24="",INDEX([7]第４表!$F$9:$P$65,MATCH([7]設定!$D24,[7]第４表!$C$9:$C$65,0),5),[7]設定!$I24))</f>
        <v>3801</v>
      </c>
      <c r="J49" s="38">
        <f>IF($D49="","",IF([7]設定!$I24="",INDEX([7]第４表!$F$9:$P$65,MATCH([7]設定!$D24,[7]第４表!$C$9:$C$65,0),6),[7]設定!$I24))</f>
        <v>302214</v>
      </c>
      <c r="K49" s="35">
        <f>IF($D49="","",IF([7]設定!$I24="",INDEX([7]第４表!$F$9:$P$65,MATCH([7]設定!$D24,[7]第４表!$C$9:$C$65,0),7),[7]設定!$I24))</f>
        <v>297794</v>
      </c>
      <c r="L49" s="44">
        <f>IF($D49="","",IF([7]設定!$I24="",INDEX([7]第４表!$F$9:$P$65,MATCH([7]設定!$D24,[7]第４表!$C$9:$C$65,0),8),[7]設定!$I24))</f>
        <v>4420</v>
      </c>
      <c r="M49" s="34">
        <f>IF($D49="","",IF([7]設定!$I24="",INDEX([7]第４表!$F$9:$P$65,MATCH([7]設定!$D24,[7]第４表!$C$9:$C$65,0),9),[7]設定!$I24))</f>
        <v>219646</v>
      </c>
      <c r="N49" s="34">
        <f>IF($D49="","",IF([7]設定!$I24="",INDEX([7]第４表!$F$9:$P$65,MATCH([7]設定!$D24,[7]第４表!$C$9:$C$65,0),10),[7]設定!$I24))</f>
        <v>218456</v>
      </c>
      <c r="O49" s="45">
        <f>IF($D49="","",IF([7]設定!$I24="",INDEX([7]第４表!$F$9:$P$65,MATCH([7]設定!$D24,[7]第４表!$C$9:$C$65,0),11),[7]設定!$I24))</f>
        <v>1190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IF($D50="","",IF([7]設定!$I25="",INDEX([7]第４表!$F$9:$P$65,MATCH([7]設定!$D25,[7]第４表!$C$9:$C$65,0),1),[7]設定!$I25))</f>
        <v>260532</v>
      </c>
      <c r="F50" s="34">
        <f>IF($D50="","",IF([7]設定!$I25="",INDEX([7]第４表!$F$9:$P$65,MATCH([7]設定!$D25,[7]第４表!$C$9:$C$65,0),2),[7]設定!$I25))</f>
        <v>258216</v>
      </c>
      <c r="G50" s="35">
        <f>IF($D50="","",IF([7]設定!$I25="",INDEX([7]第４表!$F$9:$P$65,MATCH([7]設定!$D25,[7]第４表!$C$9:$C$65,0),3),[7]設定!$I25))</f>
        <v>229901</v>
      </c>
      <c r="H50" s="44">
        <f>IF($D50="","",IF([7]設定!$I25="",INDEX([7]第４表!$F$9:$P$65,MATCH([7]設定!$D25,[7]第４表!$C$9:$C$65,0),4),[7]設定!$I25))</f>
        <v>28315</v>
      </c>
      <c r="I50" s="45">
        <f>IF($D50="","",IF([7]設定!$I25="",INDEX([7]第４表!$F$9:$P$65,MATCH([7]設定!$D25,[7]第４表!$C$9:$C$65,0),5),[7]設定!$I25))</f>
        <v>2316</v>
      </c>
      <c r="J50" s="38">
        <f>IF($D50="","",IF([7]設定!$I25="",INDEX([7]第４表!$F$9:$P$65,MATCH([7]設定!$D25,[7]第４表!$C$9:$C$65,0),6),[7]設定!$I25))</f>
        <v>306564</v>
      </c>
      <c r="K50" s="35">
        <f>IF($D50="","",IF([7]設定!$I25="",INDEX([7]第４表!$F$9:$P$65,MATCH([7]設定!$D25,[7]第４表!$C$9:$C$65,0),7),[7]設定!$I25))</f>
        <v>303360</v>
      </c>
      <c r="L50" s="44">
        <f>IF($D50="","",IF([7]設定!$I25="",INDEX([7]第４表!$F$9:$P$65,MATCH([7]設定!$D25,[7]第４表!$C$9:$C$65,0),8),[7]設定!$I25))</f>
        <v>3204</v>
      </c>
      <c r="M50" s="34">
        <f>IF($D50="","",IF([7]設定!$I25="",INDEX([7]第４表!$F$9:$P$65,MATCH([7]設定!$D25,[7]第４表!$C$9:$C$65,0),9),[7]設定!$I25))</f>
        <v>178909</v>
      </c>
      <c r="N50" s="34">
        <f>IF($D50="","",IF([7]設定!$I25="",INDEX([7]第４表!$F$9:$P$65,MATCH([7]設定!$D25,[7]第４表!$C$9:$C$65,0),10),[7]設定!$I25))</f>
        <v>178169</v>
      </c>
      <c r="O50" s="45">
        <f>IF($D50="","",IF([7]設定!$I25="",INDEX([7]第４表!$F$9:$P$65,MATCH([7]設定!$D25,[7]第４表!$C$9:$C$65,0),11),[7]設定!$I25))</f>
        <v>740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IF($D51="","",IF([7]設定!$I26="",INDEX([7]第４表!$F$9:$P$65,MATCH([7]設定!$D26,[7]第４表!$C$9:$C$65,0),1),[7]設定!$I26))</f>
        <v>454049</v>
      </c>
      <c r="F51" s="34">
        <f>IF($D51="","",IF([7]設定!$I26="",INDEX([7]第４表!$F$9:$P$65,MATCH([7]設定!$D26,[7]第４表!$C$9:$C$65,0),2),[7]設定!$I26))</f>
        <v>449726</v>
      </c>
      <c r="G51" s="35">
        <f>IF($D51="","",IF([7]設定!$I26="",INDEX([7]第４表!$F$9:$P$65,MATCH([7]設定!$D26,[7]第４表!$C$9:$C$65,0),3),[7]設定!$I26))</f>
        <v>378914</v>
      </c>
      <c r="H51" s="47">
        <f>IF($D51="","",IF([7]設定!$I26="",INDEX([7]第４表!$F$9:$P$65,MATCH([7]設定!$D26,[7]第４表!$C$9:$C$65,0),4),[7]設定!$I26))</f>
        <v>70812</v>
      </c>
      <c r="I51" s="45">
        <f>IF($D51="","",IF([7]設定!$I26="",INDEX([7]第４表!$F$9:$P$65,MATCH([7]設定!$D26,[7]第４表!$C$9:$C$65,0),5),[7]設定!$I26))</f>
        <v>4323</v>
      </c>
      <c r="J51" s="38">
        <f>IF($D51="","",IF([7]設定!$I26="",INDEX([7]第４表!$F$9:$P$65,MATCH([7]設定!$D26,[7]第４表!$C$9:$C$65,0),6),[7]設定!$I26))</f>
        <v>481840</v>
      </c>
      <c r="K51" s="35">
        <f>IF($D51="","",IF([7]設定!$I26="",INDEX([7]第４表!$F$9:$P$65,MATCH([7]設定!$D26,[7]第４表!$C$9:$C$65,0),7),[7]設定!$I26))</f>
        <v>476878</v>
      </c>
      <c r="L51" s="44">
        <f>IF($D51="","",IF([7]設定!$I26="",INDEX([7]第４表!$F$9:$P$65,MATCH([7]設定!$D26,[7]第４表!$C$9:$C$65,0),8),[7]設定!$I26))</f>
        <v>4962</v>
      </c>
      <c r="M51" s="34">
        <f>IF($D51="","",IF([7]設定!$I26="",INDEX([7]第４表!$F$9:$P$65,MATCH([7]設定!$D26,[7]第４表!$C$9:$C$65,0),9),[7]設定!$I26))</f>
        <v>274489</v>
      </c>
      <c r="N51" s="34">
        <f>IF($D51="","",IF([7]設定!$I26="",INDEX([7]第４表!$F$9:$P$65,MATCH([7]設定!$D26,[7]第４表!$C$9:$C$65,0),10),[7]設定!$I26))</f>
        <v>274294</v>
      </c>
      <c r="O51" s="45">
        <f>IF($D51="","",IF([7]設定!$I26="",INDEX([7]第４表!$F$9:$P$65,MATCH([7]設定!$D26,[7]第４表!$C$9:$C$65,0),11),[7]設定!$I26))</f>
        <v>195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IF($D52="","",IF([7]設定!$I27="",INDEX([7]第４表!$F$9:$P$65,MATCH([7]設定!$D27,[7]第４表!$C$9:$C$65,0),1),[7]設定!$I27))</f>
        <v>388271</v>
      </c>
      <c r="F52" s="34">
        <f>IF($D52="","",IF([7]設定!$I27="",INDEX([7]第４表!$F$9:$P$65,MATCH([7]設定!$D27,[7]第４表!$C$9:$C$65,0),2),[7]設定!$I27))</f>
        <v>379196</v>
      </c>
      <c r="G52" s="35">
        <f>IF($D52="","",IF([7]設定!$I27="",INDEX([7]第４表!$F$9:$P$65,MATCH([7]設定!$D27,[7]第４表!$C$9:$C$65,0),3),[7]設定!$I27))</f>
        <v>338227</v>
      </c>
      <c r="H52" s="44">
        <f>IF($D52="","",IF([7]設定!$I27="",INDEX([7]第４表!$F$9:$P$65,MATCH([7]設定!$D27,[7]第４表!$C$9:$C$65,0),4),[7]設定!$I27))</f>
        <v>40969</v>
      </c>
      <c r="I52" s="45">
        <f>IF($D52="","",IF([7]設定!$I27="",INDEX([7]第４表!$F$9:$P$65,MATCH([7]設定!$D27,[7]第４表!$C$9:$C$65,0),5),[7]設定!$I27))</f>
        <v>9075</v>
      </c>
      <c r="J52" s="38">
        <f>IF($D52="","",IF([7]設定!$I27="",INDEX([7]第４表!$F$9:$P$65,MATCH([7]設定!$D27,[7]第４表!$C$9:$C$65,0),6),[7]設定!$I27))</f>
        <v>430742</v>
      </c>
      <c r="K52" s="35">
        <f>IF($D52="","",IF([7]設定!$I27="",INDEX([7]第４表!$F$9:$P$65,MATCH([7]設定!$D27,[7]第４表!$C$9:$C$65,0),7),[7]設定!$I27))</f>
        <v>421136</v>
      </c>
      <c r="L52" s="44">
        <f>IF($D52="","",IF([7]設定!$I27="",INDEX([7]第４表!$F$9:$P$65,MATCH([7]設定!$D27,[7]第４表!$C$9:$C$65,0),8),[7]設定!$I27))</f>
        <v>9606</v>
      </c>
      <c r="M52" s="34">
        <f>IF($D52="","",IF([7]設定!$I27="",INDEX([7]第４表!$F$9:$P$65,MATCH([7]設定!$D27,[7]第４表!$C$9:$C$65,0),9),[7]設定!$I27))</f>
        <v>286726</v>
      </c>
      <c r="N52" s="34">
        <f>IF($D52="","",IF([7]設定!$I27="",INDEX([7]第４表!$F$9:$P$65,MATCH([7]設定!$D27,[7]第４表!$C$9:$C$65,0),10),[7]設定!$I27))</f>
        <v>278919</v>
      </c>
      <c r="O52" s="45">
        <f>IF($D52="","",IF([7]設定!$I27="",INDEX([7]第４表!$F$9:$P$65,MATCH([7]設定!$D27,[7]第４表!$C$9:$C$65,0),11),[7]設定!$I27))</f>
        <v>7807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IF($D53="","",IF([7]設定!$I28="",INDEX([7]第４表!$F$9:$P$65,MATCH([7]設定!$D28,[7]第４表!$C$9:$C$65,0),1),[7]設定!$I28))</f>
        <v>235015</v>
      </c>
      <c r="F53" s="34">
        <f>IF($D53="","",IF([7]設定!$I28="",INDEX([7]第４表!$F$9:$P$65,MATCH([7]設定!$D28,[7]第４表!$C$9:$C$65,0),2),[7]設定!$I28))</f>
        <v>234774</v>
      </c>
      <c r="G53" s="35">
        <f>IF($D53="","",IF([7]設定!$I28="",INDEX([7]第４表!$F$9:$P$65,MATCH([7]設定!$D28,[7]第４表!$C$9:$C$65,0),3),[7]設定!$I28))</f>
        <v>201949</v>
      </c>
      <c r="H53" s="44">
        <f>IF($D53="","",IF([7]設定!$I28="",INDEX([7]第４表!$F$9:$P$65,MATCH([7]設定!$D28,[7]第４表!$C$9:$C$65,0),4),[7]設定!$I28))</f>
        <v>32825</v>
      </c>
      <c r="I53" s="45">
        <f>IF($D53="","",IF([7]設定!$I28="",INDEX([7]第４表!$F$9:$P$65,MATCH([7]設定!$D28,[7]第４表!$C$9:$C$65,0),5),[7]設定!$I28))</f>
        <v>241</v>
      </c>
      <c r="J53" s="38">
        <f>IF($D53="","",IF([7]設定!$I28="",INDEX([7]第４表!$F$9:$P$65,MATCH([7]設定!$D28,[7]第４表!$C$9:$C$65,0),6),[7]設定!$I28))</f>
        <v>249044</v>
      </c>
      <c r="K53" s="35">
        <f>IF($D53="","",IF([7]設定!$I28="",INDEX([7]第４表!$F$9:$P$65,MATCH([7]設定!$D28,[7]第４表!$C$9:$C$65,0),7),[7]設定!$I28))</f>
        <v>248784</v>
      </c>
      <c r="L53" s="44">
        <f>IF($D53="","",IF([7]設定!$I28="",INDEX([7]第４表!$F$9:$P$65,MATCH([7]設定!$D28,[7]第４表!$C$9:$C$65,0),8),[7]設定!$I28))</f>
        <v>260</v>
      </c>
      <c r="M53" s="34">
        <f>IF($D53="","",IF([7]設定!$I28="",INDEX([7]第４表!$F$9:$P$65,MATCH([7]設定!$D28,[7]第４表!$C$9:$C$65,0),9),[7]設定!$I28))</f>
        <v>161212</v>
      </c>
      <c r="N53" s="34">
        <f>IF($D53="","",IF([7]設定!$I28="",INDEX([7]第４表!$F$9:$P$65,MATCH([7]設定!$D28,[7]第４表!$C$9:$C$65,0),10),[7]設定!$I28))</f>
        <v>161068</v>
      </c>
      <c r="O53" s="45">
        <f>IF($D53="","",IF([7]設定!$I28="",INDEX([7]第４表!$F$9:$P$65,MATCH([7]設定!$D28,[7]第４表!$C$9:$C$65,0),11),[7]設定!$I28))</f>
        <v>144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IF($D54="","",IF([7]設定!$I29="",INDEX([7]第４表!$F$9:$P$65,MATCH([7]設定!$D29,[7]第４表!$C$9:$C$65,0),1),[7]設定!$I29))</f>
        <v>172443</v>
      </c>
      <c r="F54" s="34">
        <f>IF($D54="","",IF([7]設定!$I29="",INDEX([7]第４表!$F$9:$P$65,MATCH([7]設定!$D29,[7]第４表!$C$9:$C$65,0),2),[7]設定!$I29))</f>
        <v>169450</v>
      </c>
      <c r="G54" s="35">
        <f>IF($D54="","",IF([7]設定!$I29="",INDEX([7]第４表!$F$9:$P$65,MATCH([7]設定!$D29,[7]第４表!$C$9:$C$65,0),3),[7]設定!$I29))</f>
        <v>159385</v>
      </c>
      <c r="H54" s="44">
        <f>IF($D54="","",IF([7]設定!$I29="",INDEX([7]第４表!$F$9:$P$65,MATCH([7]設定!$D29,[7]第４表!$C$9:$C$65,0),4),[7]設定!$I29))</f>
        <v>10065</v>
      </c>
      <c r="I54" s="45">
        <f>IF($D54="","",IF([7]設定!$I29="",INDEX([7]第４表!$F$9:$P$65,MATCH([7]設定!$D29,[7]第４表!$C$9:$C$65,0),5),[7]設定!$I29))</f>
        <v>2993</v>
      </c>
      <c r="J54" s="38">
        <f>IF($D54="","",IF([7]設定!$I29="",INDEX([7]第４表!$F$9:$P$65,MATCH([7]設定!$D29,[7]第４表!$C$9:$C$65,0),6),[7]設定!$I29))</f>
        <v>242345</v>
      </c>
      <c r="K54" s="35">
        <f>IF($D54="","",IF([7]設定!$I29="",INDEX([7]第４表!$F$9:$P$65,MATCH([7]設定!$D29,[7]第４表!$C$9:$C$65,0),7),[7]設定!$I29))</f>
        <v>235475</v>
      </c>
      <c r="L54" s="44">
        <f>IF($D54="","",IF([7]設定!$I29="",INDEX([7]第４表!$F$9:$P$65,MATCH([7]設定!$D29,[7]第４表!$C$9:$C$65,0),8),[7]設定!$I29))</f>
        <v>6870</v>
      </c>
      <c r="M54" s="34">
        <f>IF($D54="","",IF([7]設定!$I29="",INDEX([7]第４表!$F$9:$P$65,MATCH([7]設定!$D29,[7]第４表!$C$9:$C$65,0),9),[7]設定!$I29))</f>
        <v>125616</v>
      </c>
      <c r="N54" s="34">
        <f>IF($D54="","",IF([7]設定!$I29="",INDEX([7]第４表!$F$9:$P$65,MATCH([7]設定!$D29,[7]第４表!$C$9:$C$65,0),10),[7]設定!$I29))</f>
        <v>125220</v>
      </c>
      <c r="O54" s="45">
        <f>IF($D54="","",IF([7]設定!$I29="",INDEX([7]第４表!$F$9:$P$65,MATCH([7]設定!$D29,[7]第４表!$C$9:$C$65,0),11),[7]設定!$I29))</f>
        <v>396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 t="str">
        <f>IF($D55="","",IF([7]設定!$I30="",INDEX([7]第４表!$F$9:$P$65,MATCH([7]設定!$D30,[7]第４表!$C$9:$C$65,0),1),[7]設定!$I30))</f>
        <v>x</v>
      </c>
      <c r="F55" s="34" t="str">
        <f>IF($D55="","",IF([7]設定!$I30="",INDEX([7]第４表!$F$9:$P$65,MATCH([7]設定!$D30,[7]第４表!$C$9:$C$65,0),2),[7]設定!$I30))</f>
        <v>x</v>
      </c>
      <c r="G55" s="35" t="str">
        <f>IF($D55="","",IF([7]設定!$I30="",INDEX([7]第４表!$F$9:$P$65,MATCH([7]設定!$D30,[7]第４表!$C$9:$C$65,0),3),[7]設定!$I30))</f>
        <v>x</v>
      </c>
      <c r="H55" s="44" t="str">
        <f>IF($D55="","",IF([7]設定!$I30="",INDEX([7]第４表!$F$9:$P$65,MATCH([7]設定!$D30,[7]第４表!$C$9:$C$65,0),4),[7]設定!$I30))</f>
        <v>x</v>
      </c>
      <c r="I55" s="45" t="str">
        <f>IF($D55="","",IF([7]設定!$I30="",INDEX([7]第４表!$F$9:$P$65,MATCH([7]設定!$D30,[7]第４表!$C$9:$C$65,0),5),[7]設定!$I30))</f>
        <v>x</v>
      </c>
      <c r="J55" s="38" t="str">
        <f>IF($D55="","",IF([7]設定!$I30="",INDEX([7]第４表!$F$9:$P$65,MATCH([7]設定!$D30,[7]第４表!$C$9:$C$65,0),6),[7]設定!$I30))</f>
        <v>x</v>
      </c>
      <c r="K55" s="35" t="str">
        <f>IF($D55="","",IF([7]設定!$I30="",INDEX([7]第４表!$F$9:$P$65,MATCH([7]設定!$D30,[7]第４表!$C$9:$C$65,0),7),[7]設定!$I30))</f>
        <v>x</v>
      </c>
      <c r="L55" s="44" t="str">
        <f>IF($D55="","",IF([7]設定!$I30="",INDEX([7]第４表!$F$9:$P$65,MATCH([7]設定!$D30,[7]第４表!$C$9:$C$65,0),8),[7]設定!$I30))</f>
        <v>x</v>
      </c>
      <c r="M55" s="34" t="str">
        <f>IF($D55="","",IF([7]設定!$I30="",INDEX([7]第４表!$F$9:$P$65,MATCH([7]設定!$D30,[7]第４表!$C$9:$C$65,0),9),[7]設定!$I30))</f>
        <v>x</v>
      </c>
      <c r="N55" s="34" t="str">
        <f>IF($D55="","",IF([7]設定!$I30="",INDEX([7]第４表!$F$9:$P$65,MATCH([7]設定!$D30,[7]第４表!$C$9:$C$65,0),10),[7]設定!$I30))</f>
        <v>x</v>
      </c>
      <c r="O55" s="45" t="str">
        <f>IF($D55="","",IF([7]設定!$I30="",INDEX([7]第４表!$F$9:$P$65,MATCH([7]設定!$D30,[7]第４表!$C$9:$C$65,0),11),[7]設定!$I30))</f>
        <v>x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IF($D56="","",IF([7]設定!$I31="",INDEX([7]第４表!$F$9:$P$65,MATCH([7]設定!$D31,[7]第４表!$C$9:$C$65,0),1),[7]設定!$I31))</f>
        <v>236086</v>
      </c>
      <c r="F56" s="34">
        <f>IF($D56="","",IF([7]設定!$I31="",INDEX([7]第４表!$F$9:$P$65,MATCH([7]設定!$D31,[7]第４表!$C$9:$C$65,0),2),[7]設定!$I31))</f>
        <v>234356</v>
      </c>
      <c r="G56" s="35">
        <f>IF($D56="","",IF([7]設定!$I31="",INDEX([7]第４表!$F$9:$P$65,MATCH([7]設定!$D31,[7]第４表!$C$9:$C$65,0),3),[7]設定!$I31))</f>
        <v>229760</v>
      </c>
      <c r="H56" s="44">
        <f>IF($D56="","",IF([7]設定!$I31="",INDEX([7]第４表!$F$9:$P$65,MATCH([7]設定!$D31,[7]第４表!$C$9:$C$65,0),4),[7]設定!$I31))</f>
        <v>4596</v>
      </c>
      <c r="I56" s="45">
        <f>IF($D56="","",IF([7]設定!$I31="",INDEX([7]第４表!$F$9:$P$65,MATCH([7]設定!$D31,[7]第４表!$C$9:$C$65,0),5),[7]設定!$I31))</f>
        <v>1730</v>
      </c>
      <c r="J56" s="38">
        <f>IF($D56="","",IF([7]設定!$I31="",INDEX([7]第４表!$F$9:$P$65,MATCH([7]設定!$D31,[7]第４表!$C$9:$C$65,0),6),[7]設定!$I31))</f>
        <v>272884</v>
      </c>
      <c r="K56" s="35">
        <f>IF($D56="","",IF([7]設定!$I31="",INDEX([7]第４表!$F$9:$P$65,MATCH([7]設定!$D31,[7]第４表!$C$9:$C$65,0),7),[7]設定!$I31))</f>
        <v>270170</v>
      </c>
      <c r="L56" s="44">
        <f>IF($D56="","",IF([7]設定!$I31="",INDEX([7]第４表!$F$9:$P$65,MATCH([7]設定!$D31,[7]第４表!$C$9:$C$65,0),8),[7]設定!$I31))</f>
        <v>2714</v>
      </c>
      <c r="M56" s="34">
        <f>IF($D56="","",IF([7]設定!$I31="",INDEX([7]第４表!$F$9:$P$65,MATCH([7]設定!$D31,[7]第４表!$C$9:$C$65,0),9),[7]設定!$I31))</f>
        <v>171348</v>
      </c>
      <c r="N56" s="34">
        <f>IF($D56="","",IF([7]設定!$I31="",INDEX([7]第４表!$F$9:$P$65,MATCH([7]設定!$D31,[7]第４表!$C$9:$C$65,0),10),[7]設定!$I31))</f>
        <v>171348</v>
      </c>
      <c r="O56" s="45">
        <f>IF($D56="","",IF([7]設定!$I31="",INDEX([7]第４表!$F$9:$P$65,MATCH([7]設定!$D31,[7]第４表!$C$9:$C$65,0),11),[7]設定!$I31))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IF($D57="","",IF([7]設定!$I32="",INDEX([7]第４表!$F$9:$P$65,MATCH([7]設定!$D32,[7]第４表!$C$9:$C$65,0),1),[7]設定!$I32))</f>
        <v>424396</v>
      </c>
      <c r="F57" s="34">
        <f>IF($D57="","",IF([7]設定!$I32="",INDEX([7]第４表!$F$9:$P$65,MATCH([7]設定!$D32,[7]第４表!$C$9:$C$65,0),2),[7]設定!$I32))</f>
        <v>374969</v>
      </c>
      <c r="G57" s="35">
        <f>IF($D57="","",IF([7]設定!$I32="",INDEX([7]第４表!$F$9:$P$65,MATCH([7]設定!$D32,[7]第４表!$C$9:$C$65,0),3),[7]設定!$I32))</f>
        <v>348388</v>
      </c>
      <c r="H57" s="44">
        <f>IF($D57="","",IF([7]設定!$I32="",INDEX([7]第４表!$F$9:$P$65,MATCH([7]設定!$D32,[7]第４表!$C$9:$C$65,0),4),[7]設定!$I32))</f>
        <v>26581</v>
      </c>
      <c r="I57" s="45">
        <f>IF($D57="","",IF([7]設定!$I32="",INDEX([7]第４表!$F$9:$P$65,MATCH([7]設定!$D32,[7]第４表!$C$9:$C$65,0),5),[7]設定!$I32))</f>
        <v>49427</v>
      </c>
      <c r="J57" s="38">
        <f>IF($D57="","",IF([7]設定!$I32="",INDEX([7]第４表!$F$9:$P$65,MATCH([7]設定!$D32,[7]第４表!$C$9:$C$65,0),6),[7]設定!$I32))</f>
        <v>465765</v>
      </c>
      <c r="K57" s="35">
        <f>IF($D57="","",IF([7]設定!$I32="",INDEX([7]第４表!$F$9:$P$65,MATCH([7]設定!$D32,[7]第４表!$C$9:$C$65,0),7),[7]設定!$I32))</f>
        <v>415127</v>
      </c>
      <c r="L57" s="44">
        <f>IF($D57="","",IF([7]設定!$I32="",INDEX([7]第４表!$F$9:$P$65,MATCH([7]設定!$D32,[7]第４表!$C$9:$C$65,0),8),[7]設定!$I32))</f>
        <v>50638</v>
      </c>
      <c r="M57" s="34">
        <f>IF($D57="","",IF([7]設定!$I32="",INDEX([7]第４表!$F$9:$P$65,MATCH([7]設定!$D32,[7]第４表!$C$9:$C$65,0),9),[7]設定!$I32))</f>
        <v>269683</v>
      </c>
      <c r="N57" s="34">
        <f>IF($D57="","",IF([7]設定!$I32="",INDEX([7]第４表!$F$9:$P$65,MATCH([7]設定!$D32,[7]第４表!$C$9:$C$65,0),10),[7]設定!$I32))</f>
        <v>224786</v>
      </c>
      <c r="O57" s="45">
        <f>IF($D57="","",IF([7]設定!$I32="",INDEX([7]第４表!$F$9:$P$65,MATCH([7]設定!$D32,[7]第４表!$C$9:$C$65,0),11),[7]設定!$I32))</f>
        <v>44897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IF($D58="","",IF([7]設定!$I33="",INDEX([7]第４表!$F$9:$P$65,MATCH([7]設定!$D33,[7]第４表!$C$9:$C$65,0),1),[7]設定!$I33))</f>
        <v>118650</v>
      </c>
      <c r="F58" s="34">
        <f>IF($D58="","",IF([7]設定!$I33="",INDEX([7]第４表!$F$9:$P$65,MATCH([7]設定!$D33,[7]第４表!$C$9:$C$65,0),2),[7]設定!$I33))</f>
        <v>114394</v>
      </c>
      <c r="G58" s="35">
        <f>IF($D58="","",IF([7]設定!$I33="",INDEX([7]第４表!$F$9:$P$65,MATCH([7]設定!$D33,[7]第４表!$C$9:$C$65,0),3),[7]設定!$I33))</f>
        <v>108473</v>
      </c>
      <c r="H58" s="44">
        <f>IF($D58="","",IF([7]設定!$I33="",INDEX([7]第４表!$F$9:$P$65,MATCH([7]設定!$D33,[7]第４表!$C$9:$C$65,0),4),[7]設定!$I33))</f>
        <v>5921</v>
      </c>
      <c r="I58" s="45">
        <f>IF($D58="","",IF([7]設定!$I33="",INDEX([7]第４表!$F$9:$P$65,MATCH([7]設定!$D33,[7]第４表!$C$9:$C$65,0),5),[7]設定!$I33))</f>
        <v>4256</v>
      </c>
      <c r="J58" s="38">
        <f>IF($D58="","",IF([7]設定!$I33="",INDEX([7]第４表!$F$9:$P$65,MATCH([7]設定!$D33,[7]第４表!$C$9:$C$65,0),6),[7]設定!$I33))</f>
        <v>150524</v>
      </c>
      <c r="K58" s="35">
        <f>IF($D58="","",IF([7]設定!$I33="",INDEX([7]第４表!$F$9:$P$65,MATCH([7]設定!$D33,[7]第４表!$C$9:$C$65,0),7),[7]設定!$I33))</f>
        <v>143307</v>
      </c>
      <c r="L58" s="44">
        <f>IF($D58="","",IF([7]設定!$I33="",INDEX([7]第４表!$F$9:$P$65,MATCH([7]設定!$D33,[7]第４表!$C$9:$C$65,0),8),[7]設定!$I33))</f>
        <v>7217</v>
      </c>
      <c r="M58" s="34">
        <f>IF($D58="","",IF([7]設定!$I33="",INDEX([7]第４表!$F$9:$P$65,MATCH([7]設定!$D33,[7]第４表!$C$9:$C$65,0),9),[7]設定!$I33))</f>
        <v>101100</v>
      </c>
      <c r="N58" s="34">
        <f>IF($D58="","",IF([7]設定!$I33="",INDEX([7]第４表!$F$9:$P$65,MATCH([7]設定!$D33,[7]第４表!$C$9:$C$65,0),10),[7]設定!$I33))</f>
        <v>98474</v>
      </c>
      <c r="O58" s="45">
        <f>IF($D58="","",IF([7]設定!$I33="",INDEX([7]第４表!$F$9:$P$65,MATCH([7]設定!$D33,[7]第４表!$C$9:$C$65,0),11),[7]設定!$I33))</f>
        <v>2626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IF($D59="","",IF([7]設定!$I34="",INDEX([7]第４表!$F$9:$P$65,MATCH([7]設定!$D34,[7]第４表!$C$9:$C$65,0),1),[7]設定!$I34))</f>
        <v>182907</v>
      </c>
      <c r="F59" s="34">
        <f>IF($D59="","",IF([7]設定!$I34="",INDEX([7]第４表!$F$9:$P$65,MATCH([7]設定!$D34,[7]第４表!$C$9:$C$65,0),2),[7]設定!$I34))</f>
        <v>182907</v>
      </c>
      <c r="G59" s="35">
        <f>IF($D59="","",IF([7]設定!$I34="",INDEX([7]第４表!$F$9:$P$65,MATCH([7]設定!$D34,[7]第４表!$C$9:$C$65,0),3),[7]設定!$I34))</f>
        <v>172914</v>
      </c>
      <c r="H59" s="44">
        <f>IF($D59="","",IF([7]設定!$I34="",INDEX([7]第４表!$F$9:$P$65,MATCH([7]設定!$D34,[7]第４表!$C$9:$C$65,0),4),[7]設定!$I34))</f>
        <v>9993</v>
      </c>
      <c r="I59" s="45">
        <f>IF($D59="","",IF([7]設定!$I34="",INDEX([7]第４表!$F$9:$P$65,MATCH([7]設定!$D34,[7]第４表!$C$9:$C$65,0),5),[7]設定!$I34))</f>
        <v>0</v>
      </c>
      <c r="J59" s="38">
        <f>IF($D59="","",IF([7]設定!$I34="",INDEX([7]第４表!$F$9:$P$65,MATCH([7]設定!$D34,[7]第４表!$C$9:$C$65,0),6),[7]設定!$I34))</f>
        <v>193626</v>
      </c>
      <c r="K59" s="35">
        <f>IF($D59="","",IF([7]設定!$I34="",INDEX([7]第４表!$F$9:$P$65,MATCH([7]設定!$D34,[7]第４表!$C$9:$C$65,0),7),[7]設定!$I34))</f>
        <v>193626</v>
      </c>
      <c r="L59" s="44">
        <f>IF($D59="","",IF([7]設定!$I34="",INDEX([7]第４表!$F$9:$P$65,MATCH([7]設定!$D34,[7]第４表!$C$9:$C$65,0),8),[7]設定!$I34))</f>
        <v>0</v>
      </c>
      <c r="M59" s="34">
        <f>IF($D59="","",IF([7]設定!$I34="",INDEX([7]第４表!$F$9:$P$65,MATCH([7]設定!$D34,[7]第４表!$C$9:$C$65,0),9),[7]設定!$I34))</f>
        <v>164685</v>
      </c>
      <c r="N59" s="34">
        <f>IF($D59="","",IF([7]設定!$I34="",INDEX([7]第４表!$F$9:$P$65,MATCH([7]設定!$D34,[7]第４表!$C$9:$C$65,0),10),[7]設定!$I34))</f>
        <v>164685</v>
      </c>
      <c r="O59" s="45">
        <f>IF($D59="","",IF([7]設定!$I34="",INDEX([7]第４表!$F$9:$P$65,MATCH([7]設定!$D34,[7]第４表!$C$9:$C$65,0),11),[7]設定!$I34))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IF($D60="","",IF([7]設定!$I35="",INDEX([7]第４表!$F$9:$P$65,MATCH([7]設定!$D35,[7]第４表!$C$9:$C$65,0),1),[7]設定!$I35))</f>
        <v>329091</v>
      </c>
      <c r="F60" s="38">
        <f>IF($D60="","",IF([7]設定!$I35="",INDEX([7]第４表!$F$9:$P$65,MATCH([7]設定!$D35,[7]第４表!$C$9:$C$65,0),2),[7]設定!$I35))</f>
        <v>329091</v>
      </c>
      <c r="G60" s="35">
        <f>IF($D60="","",IF([7]設定!$I35="",INDEX([7]第４表!$F$9:$P$65,MATCH([7]設定!$D35,[7]第４表!$C$9:$C$65,0),3),[7]設定!$I35))</f>
        <v>325926</v>
      </c>
      <c r="H60" s="44">
        <f>IF($D60="","",IF([7]設定!$I35="",INDEX([7]第４表!$F$9:$P$65,MATCH([7]設定!$D35,[7]第４表!$C$9:$C$65,0),4),[7]設定!$I35))</f>
        <v>3165</v>
      </c>
      <c r="I60" s="45">
        <f>IF($D60="","",IF([7]設定!$I35="",INDEX([7]第４表!$F$9:$P$65,MATCH([7]設定!$D35,[7]第４表!$C$9:$C$65,0),5),[7]設定!$I35))</f>
        <v>0</v>
      </c>
      <c r="J60" s="38">
        <f>IF($D60="","",IF([7]設定!$I35="",INDEX([7]第４表!$F$9:$P$65,MATCH([7]設定!$D35,[7]第４表!$C$9:$C$65,0),6),[7]設定!$I35))</f>
        <v>379232</v>
      </c>
      <c r="K60" s="35">
        <f>IF($D60="","",IF([7]設定!$I35="",INDEX([7]第４表!$F$9:$P$65,MATCH([7]設定!$D35,[7]第４表!$C$9:$C$65,0),7),[7]設定!$I35))</f>
        <v>379232</v>
      </c>
      <c r="L60" s="44">
        <f>IF($D60="","",IF([7]設定!$I35="",INDEX([7]第４表!$F$9:$P$65,MATCH([7]設定!$D35,[7]第４表!$C$9:$C$65,0),8),[7]設定!$I35))</f>
        <v>0</v>
      </c>
      <c r="M60" s="34">
        <f>IF($D60="","",IF([7]設定!$I35="",INDEX([7]第４表!$F$9:$P$65,MATCH([7]設定!$D35,[7]第４表!$C$9:$C$65,0),9),[7]設定!$I35))</f>
        <v>286043</v>
      </c>
      <c r="N60" s="34">
        <f>IF($D60="","",IF([7]設定!$I35="",INDEX([7]第４表!$F$9:$P$65,MATCH([7]設定!$D35,[7]第４表!$C$9:$C$65,0),10),[7]設定!$I35))</f>
        <v>286043</v>
      </c>
      <c r="O60" s="45">
        <f>IF($D60="","",IF([7]設定!$I35="",INDEX([7]第４表!$F$9:$P$65,MATCH([7]設定!$D35,[7]第４表!$C$9:$C$65,0),11),[7]設定!$I35))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IF($D61="","",IF([7]設定!$I36="",INDEX([7]第４表!$F$9:$P$65,MATCH([7]設定!$D36,[7]第４表!$C$9:$C$65,0),1),[7]設定!$I36))</f>
        <v>249821</v>
      </c>
      <c r="F61" s="38">
        <f>IF($D61="","",IF([7]設定!$I36="",INDEX([7]第４表!$F$9:$P$65,MATCH([7]設定!$D36,[7]第４表!$C$9:$C$65,0),2),[7]設定!$I36))</f>
        <v>249770</v>
      </c>
      <c r="G61" s="35">
        <f>IF($D61="","",IF([7]設定!$I36="",INDEX([7]第４表!$F$9:$P$65,MATCH([7]設定!$D36,[7]第４表!$C$9:$C$65,0),3),[7]設定!$I36))</f>
        <v>235975</v>
      </c>
      <c r="H61" s="44">
        <f>IF($D61="","",IF([7]設定!$I36="",INDEX([7]第４表!$F$9:$P$65,MATCH([7]設定!$D36,[7]第４表!$C$9:$C$65,0),4),[7]設定!$I36))</f>
        <v>13795</v>
      </c>
      <c r="I61" s="45">
        <f>IF($D61="","",IF([7]設定!$I36="",INDEX([7]第４表!$F$9:$P$65,MATCH([7]設定!$D36,[7]第４表!$C$9:$C$65,0),5),[7]設定!$I36))</f>
        <v>51</v>
      </c>
      <c r="J61" s="38">
        <f>IF($D61="","",IF([7]設定!$I36="",INDEX([7]第４表!$F$9:$P$65,MATCH([7]設定!$D36,[7]第４表!$C$9:$C$65,0),6),[7]設定!$I36))</f>
        <v>338768</v>
      </c>
      <c r="K61" s="35">
        <f>IF($D61="","",IF([7]設定!$I36="",INDEX([7]第４表!$F$9:$P$65,MATCH([7]設定!$D36,[7]第４表!$C$9:$C$65,0),7),[7]設定!$I36))</f>
        <v>338677</v>
      </c>
      <c r="L61" s="44">
        <f>IF($D61="","",IF([7]設定!$I36="",INDEX([7]第４表!$F$9:$P$65,MATCH([7]設定!$D36,[7]第４表!$C$9:$C$65,0),8),[7]設定!$I36))</f>
        <v>91</v>
      </c>
      <c r="M61" s="34">
        <f>IF($D61="","",IF([7]設定!$I36="",INDEX([7]第４表!$F$9:$P$65,MATCH([7]設定!$D36,[7]第４表!$C$9:$C$65,0),9),[7]設定!$I36))</f>
        <v>218995</v>
      </c>
      <c r="N61" s="35">
        <f>IF($D61="","",IF([7]設定!$I36="",INDEX([7]第４表!$F$9:$P$65,MATCH([7]設定!$D36,[7]第４表!$C$9:$C$65,0),10),[7]設定!$I36))</f>
        <v>218958</v>
      </c>
      <c r="O61" s="45">
        <f>IF($D61="","",IF([7]設定!$I36="",INDEX([7]第４表!$F$9:$P$65,MATCH([7]設定!$D36,[7]第４表!$C$9:$C$65,0),11),[7]設定!$I36))</f>
        <v>37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IF($D62="","",IF([7]設定!$I37="",INDEX([7]第４表!$F$9:$P$65,MATCH([7]設定!$D37,[7]第４表!$C$9:$C$65,0),1),[7]設定!$I37))</f>
        <v>257537</v>
      </c>
      <c r="F62" s="38">
        <f>IF($D62="","",IF([7]設定!$I37="",INDEX([7]第４表!$F$9:$P$65,MATCH([7]設定!$D37,[7]第４表!$C$9:$C$65,0),2),[7]設定!$I37))</f>
        <v>256125</v>
      </c>
      <c r="G62" s="35">
        <f>IF($D62="","",IF([7]設定!$I37="",INDEX([7]第４表!$F$9:$P$65,MATCH([7]設定!$D37,[7]第４表!$C$9:$C$65,0),3),[7]設定!$I37))</f>
        <v>247436</v>
      </c>
      <c r="H62" s="44">
        <f>IF($D62="","",IF([7]設定!$I37="",INDEX([7]第４表!$F$9:$P$65,MATCH([7]設定!$D37,[7]第４表!$C$9:$C$65,0),4),[7]設定!$I37))</f>
        <v>8689</v>
      </c>
      <c r="I62" s="45">
        <f>IF($D62="","",IF([7]設定!$I37="",INDEX([7]第４表!$F$9:$P$65,MATCH([7]設定!$D37,[7]第４表!$C$9:$C$65,0),5),[7]設定!$I37))</f>
        <v>1412</v>
      </c>
      <c r="J62" s="38">
        <f>IF($D62="","",IF([7]設定!$I37="",INDEX([7]第４表!$F$9:$P$65,MATCH([7]設定!$D37,[7]第４表!$C$9:$C$65,0),6),[7]設定!$I37))</f>
        <v>296755</v>
      </c>
      <c r="K62" s="35">
        <f>IF($D62="","",IF([7]設定!$I37="",INDEX([7]第４表!$F$9:$P$65,MATCH([7]設定!$D37,[7]第４表!$C$9:$C$65,0),7),[7]設定!$I37))</f>
        <v>295262</v>
      </c>
      <c r="L62" s="44">
        <f>IF($D62="","",IF([7]設定!$I37="",INDEX([7]第４表!$F$9:$P$65,MATCH([7]設定!$D37,[7]第４表!$C$9:$C$65,0),8),[7]設定!$I37))</f>
        <v>1493</v>
      </c>
      <c r="M62" s="34">
        <f>IF($D62="","",IF([7]設定!$I37="",INDEX([7]第４表!$F$9:$P$65,MATCH([7]設定!$D37,[7]第４表!$C$9:$C$65,0),9),[7]設定!$I37))</f>
        <v>198477</v>
      </c>
      <c r="N62" s="35">
        <f>IF($D62="","",IF([7]設定!$I37="",INDEX([7]第４表!$F$9:$P$65,MATCH([7]設定!$D37,[7]第４表!$C$9:$C$65,0),10),[7]設定!$I37))</f>
        <v>197187</v>
      </c>
      <c r="O62" s="45">
        <f>IF($D62="","",IF([7]設定!$I37="",INDEX([7]第４表!$F$9:$P$65,MATCH([7]設定!$D37,[7]第４表!$C$9:$C$65,0),11),[7]設定!$I37))</f>
        <v>1290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IF($D63="","",IF([7]設定!$I38="",INDEX([7]第４表!$F$9:$P$65,MATCH([7]設定!$D38,[7]第４表!$C$9:$C$65,0),1),[7]設定!$I38))</f>
        <v>164875</v>
      </c>
      <c r="F63" s="38">
        <f>IF($D63="","",IF([7]設定!$I38="",INDEX([7]第４表!$F$9:$P$65,MATCH([7]設定!$D38,[7]第４表!$C$9:$C$65,0),2),[7]設定!$I38))</f>
        <v>164404</v>
      </c>
      <c r="G63" s="35">
        <f>IF($D63="","",IF([7]設定!$I38="",INDEX([7]第４表!$F$9:$P$65,MATCH([7]設定!$D38,[7]第４表!$C$9:$C$65,0),3),[7]設定!$I38))</f>
        <v>152091</v>
      </c>
      <c r="H63" s="44">
        <f>IF($D63="","",IF([7]設定!$I38="",INDEX([7]第４表!$F$9:$P$65,MATCH([7]設定!$D38,[7]第４表!$C$9:$C$65,0),4),[7]設定!$I38))</f>
        <v>12313</v>
      </c>
      <c r="I63" s="45">
        <f>IF($D63="","",IF([7]設定!$I38="",INDEX([7]第４表!$F$9:$P$65,MATCH([7]設定!$D38,[7]第４表!$C$9:$C$65,0),5),[7]設定!$I38))</f>
        <v>471</v>
      </c>
      <c r="J63" s="38">
        <f>IF($D63="","",IF([7]設定!$I38="",INDEX([7]第４表!$F$9:$P$65,MATCH([7]設定!$D38,[7]第４表!$C$9:$C$65,0),6),[7]設定!$I38))</f>
        <v>194201</v>
      </c>
      <c r="K63" s="35">
        <f>IF($D63="","",IF([7]設定!$I38="",INDEX([7]第４表!$F$9:$P$65,MATCH([7]設定!$D38,[7]第４表!$C$9:$C$65,0),7),[7]設定!$I38))</f>
        <v>193857</v>
      </c>
      <c r="L63" s="44">
        <f>IF($D63="","",IF([7]設定!$I38="",INDEX([7]第４表!$F$9:$P$65,MATCH([7]設定!$D38,[7]第４表!$C$9:$C$65,0),8),[7]設定!$I38))</f>
        <v>344</v>
      </c>
      <c r="M63" s="34">
        <f>IF($D63="","",IF([7]設定!$I38="",INDEX([7]第４表!$F$9:$P$65,MATCH([7]設定!$D38,[7]第４表!$C$9:$C$65,0),9),[7]設定!$I38))</f>
        <v>133579</v>
      </c>
      <c r="N63" s="35">
        <f>IF($D63="","",IF([7]設定!$I38="",INDEX([7]第４表!$F$9:$P$65,MATCH([7]設定!$D38,[7]第４表!$C$9:$C$65,0),10),[7]設定!$I38))</f>
        <v>132973</v>
      </c>
      <c r="O63" s="45">
        <f>IF($D63="","",IF([7]設定!$I38="",INDEX([7]第４表!$F$9:$P$65,MATCH([7]設定!$D38,[7]第４表!$C$9:$C$65,0),11),[7]設定!$I38))</f>
        <v>606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IF($D64="","",IF([7]設定!$I39="",INDEX([7]第４表!$F$9:$P$65,MATCH([7]設定!$D39,[7]第４表!$C$9:$C$65,0),1),[7]設定!$I39))</f>
        <v>219717</v>
      </c>
      <c r="F64" s="56">
        <f>IF($D64="","",IF([7]設定!$I39="",INDEX([7]第４表!$F$9:$P$65,MATCH([7]設定!$D39,[7]第４表!$C$9:$C$65,0),2),[7]設定!$I39))</f>
        <v>219671</v>
      </c>
      <c r="G64" s="56">
        <f>IF($D64="","",IF([7]設定!$I39="",INDEX([7]第４表!$F$9:$P$65,MATCH([7]設定!$D39,[7]第４表!$C$9:$C$65,0),3),[7]設定!$I39))</f>
        <v>199354</v>
      </c>
      <c r="H64" s="56">
        <f>IF($D64="","",IF([7]設定!$I39="",INDEX([7]第４表!$F$9:$P$65,MATCH([7]設定!$D39,[7]第４表!$C$9:$C$65,0),4),[7]設定!$I39))</f>
        <v>20317</v>
      </c>
      <c r="I64" s="56">
        <f>IF($D64="","",IF([7]設定!$I39="",INDEX([7]第４表!$F$9:$P$65,MATCH([7]設定!$D39,[7]第４表!$C$9:$C$65,0),5),[7]設定!$I39))</f>
        <v>46</v>
      </c>
      <c r="J64" s="56">
        <f>IF($D64="","",IF([7]設定!$I39="",INDEX([7]第４表!$F$9:$P$65,MATCH([7]設定!$D39,[7]第４表!$C$9:$C$65,0),6),[7]設定!$I39))</f>
        <v>271948</v>
      </c>
      <c r="K64" s="56">
        <f>IF($D64="","",IF([7]設定!$I39="",INDEX([7]第４表!$F$9:$P$65,MATCH([7]設定!$D39,[7]第４表!$C$9:$C$65,0),7),[7]設定!$I39))</f>
        <v>271886</v>
      </c>
      <c r="L64" s="56">
        <f>IF($D64="","",IF([7]設定!$I39="",INDEX([7]第４表!$F$9:$P$65,MATCH([7]設定!$D39,[7]第４表!$C$9:$C$65,0),8),[7]設定!$I39))</f>
        <v>62</v>
      </c>
      <c r="M64" s="56">
        <f>IF($D64="","",IF([7]設定!$I39="",INDEX([7]第４表!$F$9:$P$65,MATCH([7]設定!$D39,[7]第４表!$C$9:$C$65,0),9),[7]設定!$I39))</f>
        <v>170603</v>
      </c>
      <c r="N64" s="56">
        <f>IF($D64="","",IF([7]設定!$I39="",INDEX([7]第４表!$F$9:$P$65,MATCH([7]設定!$D39,[7]第４表!$C$9:$C$65,0),10),[7]設定!$I39))</f>
        <v>170571</v>
      </c>
      <c r="O64" s="56">
        <f>IF($D64="","",IF([7]設定!$I39="",INDEX([7]第４表!$F$9:$P$65,MATCH([7]設定!$D39,[7]第４表!$C$9:$C$65,0),11),[7]設定!$I39))</f>
        <v>32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IF($D65="","",IF([7]設定!$I40="",INDEX([7]第４表!$F$9:$P$65,MATCH([7]設定!$D40,[7]第４表!$C$9:$C$65,0),1),[7]設定!$I40))</f>
        <v>234924</v>
      </c>
      <c r="F65" s="53">
        <f>IF($D65="","",IF([7]設定!$I40="",INDEX([7]第４表!$F$9:$P$65,MATCH([7]設定!$D40,[7]第４表!$C$9:$C$65,0),2),[7]設定!$I40))</f>
        <v>234420</v>
      </c>
      <c r="G65" s="53">
        <f>IF($D65="","",IF([7]設定!$I40="",INDEX([7]第４表!$F$9:$P$65,MATCH([7]設定!$D40,[7]第４表!$C$9:$C$65,0),3),[7]設定!$I40))</f>
        <v>207334</v>
      </c>
      <c r="H65" s="53">
        <f>IF($D65="","",IF([7]設定!$I40="",INDEX([7]第４表!$F$9:$P$65,MATCH([7]設定!$D40,[7]第４表!$C$9:$C$65,0),4),[7]設定!$I40))</f>
        <v>27086</v>
      </c>
      <c r="I65" s="53">
        <f>IF($D65="","",IF([7]設定!$I40="",INDEX([7]第４表!$F$9:$P$65,MATCH([7]設定!$D40,[7]第４表!$C$9:$C$65,0),5),[7]設定!$I40))</f>
        <v>504</v>
      </c>
      <c r="J65" s="53">
        <f>IF($D65="","",IF([7]設定!$I40="",INDEX([7]第４表!$F$9:$P$65,MATCH([7]設定!$D40,[7]第４表!$C$9:$C$65,0),6),[7]設定!$I40))</f>
        <v>328479</v>
      </c>
      <c r="K65" s="53">
        <f>IF($D65="","",IF([7]設定!$I40="",INDEX([7]第４表!$F$9:$P$65,MATCH([7]設定!$D40,[7]第４表!$C$9:$C$65,0),7),[7]設定!$I40))</f>
        <v>327287</v>
      </c>
      <c r="L65" s="53">
        <f>IF($D65="","",IF([7]設定!$I40="",INDEX([7]第４表!$F$9:$P$65,MATCH([7]設定!$D40,[7]第４表!$C$9:$C$65,0),8),[7]設定!$I40))</f>
        <v>1192</v>
      </c>
      <c r="M65" s="53">
        <f>IF($D65="","",IF([7]設定!$I40="",INDEX([7]第４表!$F$9:$P$65,MATCH([7]設定!$D40,[7]第４表!$C$9:$C$65,0),9),[7]設定!$I40))</f>
        <v>166441</v>
      </c>
      <c r="N65" s="53">
        <f>IF($D65="","",IF([7]設定!$I40="",INDEX([7]第４表!$F$9:$P$65,MATCH([7]設定!$D40,[7]第４表!$C$9:$C$65,0),10),[7]設定!$I40))</f>
        <v>166441</v>
      </c>
      <c r="O65" s="53">
        <f>IF($D65="","",IF([7]設定!$I40="",INDEX([7]第４表!$F$9:$P$65,MATCH([7]設定!$D40,[7]第４表!$C$9:$C$65,0),11),[7]設定!$I40))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IF($D66="","",IF([7]設定!$I41="",INDEX([7]第４表!$F$9:$P$65,MATCH([7]設定!$D41,[7]第４表!$C$9:$C$65,0),1),[7]設定!$I41))</f>
        <v>237060</v>
      </c>
      <c r="F66" s="53">
        <f>IF($D66="","",IF([7]設定!$I41="",INDEX([7]第４表!$F$9:$P$65,MATCH([7]設定!$D41,[7]第４表!$C$9:$C$65,0),2),[7]設定!$I41))</f>
        <v>228709</v>
      </c>
      <c r="G66" s="53">
        <f>IF($D66="","",IF([7]設定!$I41="",INDEX([7]第４表!$F$9:$P$65,MATCH([7]設定!$D41,[7]第４表!$C$9:$C$65,0),3),[7]設定!$I41))</f>
        <v>206675</v>
      </c>
      <c r="H66" s="53">
        <f>IF($D66="","",IF([7]設定!$I41="",INDEX([7]第４表!$F$9:$P$65,MATCH([7]設定!$D41,[7]第４表!$C$9:$C$65,0),4),[7]設定!$I41))</f>
        <v>22034</v>
      </c>
      <c r="I66" s="53">
        <f>IF($D66="","",IF([7]設定!$I41="",INDEX([7]第４表!$F$9:$P$65,MATCH([7]設定!$D41,[7]第４表!$C$9:$C$65,0),5),[7]設定!$I41))</f>
        <v>8351</v>
      </c>
      <c r="J66" s="53">
        <f>IF($D66="","",IF([7]設定!$I41="",INDEX([7]第４表!$F$9:$P$65,MATCH([7]設定!$D41,[7]第４表!$C$9:$C$65,0),6),[7]設定!$I41))</f>
        <v>249684</v>
      </c>
      <c r="K66" s="53">
        <f>IF($D66="","",IF([7]設定!$I41="",INDEX([7]第４表!$F$9:$P$65,MATCH([7]設定!$D41,[7]第４表!$C$9:$C$65,0),7),[7]設定!$I41))</f>
        <v>240946</v>
      </c>
      <c r="L66" s="53">
        <f>IF($D66="","",IF([7]設定!$I41="",INDEX([7]第４表!$F$9:$P$65,MATCH([7]設定!$D41,[7]第４表!$C$9:$C$65,0),8),[7]設定!$I41))</f>
        <v>8738</v>
      </c>
      <c r="M66" s="53">
        <f>IF($D66="","",IF([7]設定!$I41="",INDEX([7]第４表!$F$9:$P$65,MATCH([7]設定!$D41,[7]第４表!$C$9:$C$65,0),9),[7]設定!$I41))</f>
        <v>180360</v>
      </c>
      <c r="N66" s="53">
        <f>IF($D66="","",IF([7]設定!$I41="",INDEX([7]第４表!$F$9:$P$65,MATCH([7]設定!$D41,[7]第４表!$C$9:$C$65,0),10),[7]設定!$I41))</f>
        <v>173746</v>
      </c>
      <c r="O66" s="53">
        <f>IF($D66="","",IF([7]設定!$I41="",INDEX([7]第４表!$F$9:$P$65,MATCH([7]設定!$D41,[7]第４表!$C$9:$C$65,0),11),[7]設定!$I41))</f>
        <v>6614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IF($D67="","",IF([7]設定!$I42="",INDEX([7]第４表!$F$9:$P$65,MATCH([7]設定!$D42,[7]第４表!$C$9:$C$65,0),1),[7]設定!$I42))</f>
        <v>x</v>
      </c>
      <c r="F67" s="53" t="str">
        <f>IF($D67="","",IF([7]設定!$I42="",INDEX([7]第４表!$F$9:$P$65,MATCH([7]設定!$D42,[7]第４表!$C$9:$C$65,0),2),[7]設定!$I42))</f>
        <v>x</v>
      </c>
      <c r="G67" s="53" t="str">
        <f>IF($D67="","",IF([7]設定!$I42="",INDEX([7]第４表!$F$9:$P$65,MATCH([7]設定!$D42,[7]第４表!$C$9:$C$65,0),3),[7]設定!$I42))</f>
        <v>x</v>
      </c>
      <c r="H67" s="53" t="str">
        <f>IF($D67="","",IF([7]設定!$I42="",INDEX([7]第４表!$F$9:$P$65,MATCH([7]設定!$D42,[7]第４表!$C$9:$C$65,0),4),[7]設定!$I42))</f>
        <v>x</v>
      </c>
      <c r="I67" s="53" t="str">
        <f>IF($D67="","",IF([7]設定!$I42="",INDEX([7]第４表!$F$9:$P$65,MATCH([7]設定!$D42,[7]第４表!$C$9:$C$65,0),5),[7]設定!$I42))</f>
        <v>x</v>
      </c>
      <c r="J67" s="53" t="str">
        <f>IF($D67="","",IF([7]設定!$I42="",INDEX([7]第４表!$F$9:$P$65,MATCH([7]設定!$D42,[7]第４表!$C$9:$C$65,0),6),[7]設定!$I42))</f>
        <v>x</v>
      </c>
      <c r="K67" s="53" t="str">
        <f>IF($D67="","",IF([7]設定!$I42="",INDEX([7]第４表!$F$9:$P$65,MATCH([7]設定!$D42,[7]第４表!$C$9:$C$65,0),7),[7]設定!$I42))</f>
        <v>x</v>
      </c>
      <c r="L67" s="53" t="str">
        <f>IF($D67="","",IF([7]設定!$I42="",INDEX([7]第４表!$F$9:$P$65,MATCH([7]設定!$D42,[7]第４表!$C$9:$C$65,0),8),[7]設定!$I42))</f>
        <v>x</v>
      </c>
      <c r="M67" s="53" t="str">
        <f>IF($D67="","",IF([7]設定!$I42="",INDEX([7]第４表!$F$9:$P$65,MATCH([7]設定!$D42,[7]第４表!$C$9:$C$65,0),9),[7]設定!$I42))</f>
        <v>x</v>
      </c>
      <c r="N67" s="53" t="str">
        <f>IF($D67="","",IF([7]設定!$I42="",INDEX([7]第４表!$F$9:$P$65,MATCH([7]設定!$D42,[7]第４表!$C$9:$C$65,0),10),[7]設定!$I42))</f>
        <v>x</v>
      </c>
      <c r="O67" s="53" t="str">
        <f>IF($D67="","",IF([7]設定!$I42="",INDEX([7]第４表!$F$9:$P$65,MATCH([7]設定!$D42,[7]第４表!$C$9:$C$65,0),11),[7]設定!$I42))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IF($D68="","",IF([7]設定!$I43="",INDEX([7]第４表!$F$9:$P$65,MATCH([7]設定!$D43,[7]第４表!$C$9:$C$65,0),1),[7]設定!$I43))</f>
        <v>291768</v>
      </c>
      <c r="F68" s="53">
        <f>IF($D68="","",IF([7]設定!$I43="",INDEX([7]第４表!$F$9:$P$65,MATCH([7]設定!$D43,[7]第４表!$C$9:$C$65,0),2),[7]設定!$I43))</f>
        <v>291768</v>
      </c>
      <c r="G68" s="53">
        <f>IF($D68="","",IF([7]設定!$I43="",INDEX([7]第４表!$F$9:$P$65,MATCH([7]設定!$D43,[7]第４表!$C$9:$C$65,0),3),[7]設定!$I43))</f>
        <v>262884</v>
      </c>
      <c r="H68" s="53">
        <f>IF($D68="","",IF([7]設定!$I43="",INDEX([7]第４表!$F$9:$P$65,MATCH([7]設定!$D43,[7]第４表!$C$9:$C$65,0),4),[7]設定!$I43))</f>
        <v>28884</v>
      </c>
      <c r="I68" s="53">
        <f>IF($D68="","",IF([7]設定!$I43="",INDEX([7]第４表!$F$9:$P$65,MATCH([7]設定!$D43,[7]第４表!$C$9:$C$65,0),5),[7]設定!$I43))</f>
        <v>0</v>
      </c>
      <c r="J68" s="53">
        <f>IF($D68="","",IF([7]設定!$I43="",INDEX([7]第４表!$F$9:$P$65,MATCH([7]設定!$D43,[7]第４表!$C$9:$C$65,0),6),[7]設定!$I43))</f>
        <v>335146</v>
      </c>
      <c r="K68" s="53">
        <f>IF($D68="","",IF([7]設定!$I43="",INDEX([7]第４表!$F$9:$P$65,MATCH([7]設定!$D43,[7]第４表!$C$9:$C$65,0),7),[7]設定!$I43))</f>
        <v>335146</v>
      </c>
      <c r="L68" s="53">
        <f>IF($D68="","",IF([7]設定!$I43="",INDEX([7]第４表!$F$9:$P$65,MATCH([7]設定!$D43,[7]第４表!$C$9:$C$65,0),8),[7]設定!$I43))</f>
        <v>0</v>
      </c>
      <c r="M68" s="53">
        <f>IF($D68="","",IF([7]設定!$I43="",INDEX([7]第４表!$F$9:$P$65,MATCH([7]設定!$D43,[7]第４表!$C$9:$C$65,0),9),[7]設定!$I43))</f>
        <v>177486</v>
      </c>
      <c r="N68" s="53">
        <f>IF($D68="","",IF([7]設定!$I43="",INDEX([7]第４表!$F$9:$P$65,MATCH([7]設定!$D43,[7]第４表!$C$9:$C$65,0),10),[7]設定!$I43))</f>
        <v>177486</v>
      </c>
      <c r="O68" s="53">
        <f>IF($D68="","",IF([7]設定!$I43="",INDEX([7]第４表!$F$9:$P$65,MATCH([7]設定!$D43,[7]第４表!$C$9:$C$65,0),11),[7]設定!$I43))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IF($D69="","",IF([7]設定!$I44="",INDEX([7]第４表!$F$9:$P$65,MATCH([7]設定!$D44,[7]第４表!$C$9:$C$65,0),1),[7]設定!$I44))</f>
        <v>397312</v>
      </c>
      <c r="F69" s="53">
        <f>IF($D69="","",IF([7]設定!$I44="",INDEX([7]第４表!$F$9:$P$65,MATCH([7]設定!$D44,[7]第４表!$C$9:$C$65,0),2),[7]設定!$I44))</f>
        <v>382300</v>
      </c>
      <c r="G69" s="53">
        <f>IF($D69="","",IF([7]設定!$I44="",INDEX([7]第４表!$F$9:$P$65,MATCH([7]設定!$D44,[7]第４表!$C$9:$C$65,0),3),[7]設定!$I44))</f>
        <v>335014</v>
      </c>
      <c r="H69" s="53">
        <f>IF($D69="","",IF([7]設定!$I44="",INDEX([7]第４表!$F$9:$P$65,MATCH([7]設定!$D44,[7]第４表!$C$9:$C$65,0),4),[7]設定!$I44))</f>
        <v>47286</v>
      </c>
      <c r="I69" s="53">
        <f>IF($D69="","",IF([7]設定!$I44="",INDEX([7]第４表!$F$9:$P$65,MATCH([7]設定!$D44,[7]第４表!$C$9:$C$65,0),5),[7]設定!$I44))</f>
        <v>15012</v>
      </c>
      <c r="J69" s="53">
        <f>IF($D69="","",IF([7]設定!$I44="",INDEX([7]第４表!$F$9:$P$65,MATCH([7]設定!$D44,[7]第４表!$C$9:$C$65,0),6),[7]設定!$I44))</f>
        <v>406778</v>
      </c>
      <c r="K69" s="53">
        <f>IF($D69="","",IF([7]設定!$I44="",INDEX([7]第４表!$F$9:$P$65,MATCH([7]設定!$D44,[7]第４表!$C$9:$C$65,0),7),[7]設定!$I44))</f>
        <v>392230</v>
      </c>
      <c r="L69" s="53">
        <f>IF($D69="","",IF([7]設定!$I44="",INDEX([7]第４表!$F$9:$P$65,MATCH([7]設定!$D44,[7]第４表!$C$9:$C$65,0),8),[7]設定!$I44))</f>
        <v>14548</v>
      </c>
      <c r="M69" s="53">
        <f>IF($D69="","",IF([7]設定!$I44="",INDEX([7]第４表!$F$9:$P$65,MATCH([7]設定!$D44,[7]第４表!$C$9:$C$65,0),9),[7]設定!$I44))</f>
        <v>271440</v>
      </c>
      <c r="N69" s="53">
        <f>IF($D69="","",IF([7]設定!$I44="",INDEX([7]第４表!$F$9:$P$65,MATCH([7]設定!$D44,[7]第４表!$C$9:$C$65,0),10),[7]設定!$I44))</f>
        <v>250264</v>
      </c>
      <c r="O69" s="53">
        <f>IF($D69="","",IF([7]設定!$I44="",INDEX([7]第４表!$F$9:$P$65,MATCH([7]設定!$D44,[7]第４表!$C$9:$C$65,0),11),[7]設定!$I44))</f>
        <v>21176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IF($D70="","",IF([7]設定!$I45="",INDEX([7]第４表!$F$9:$P$65,MATCH([7]設定!$D45,[7]第４表!$C$9:$C$65,0),1),[7]設定!$I45))</f>
        <v>248534</v>
      </c>
      <c r="F70" s="53">
        <f>IF($D70="","",IF([7]設定!$I45="",INDEX([7]第４表!$F$9:$P$65,MATCH([7]設定!$D45,[7]第４表!$C$9:$C$65,0),2),[7]設定!$I45))</f>
        <v>248534</v>
      </c>
      <c r="G70" s="53">
        <f>IF($D70="","",IF([7]設定!$I45="",INDEX([7]第４表!$F$9:$P$65,MATCH([7]設定!$D45,[7]第４表!$C$9:$C$65,0),3),[7]設定!$I45))</f>
        <v>221316</v>
      </c>
      <c r="H70" s="53">
        <f>IF($D70="","",IF([7]設定!$I45="",INDEX([7]第４表!$F$9:$P$65,MATCH([7]設定!$D45,[7]第４表!$C$9:$C$65,0),4),[7]設定!$I45))</f>
        <v>27218</v>
      </c>
      <c r="I70" s="53">
        <f>IF($D70="","",IF([7]設定!$I45="",INDEX([7]第４表!$F$9:$P$65,MATCH([7]設定!$D45,[7]第４表!$C$9:$C$65,0),5),[7]設定!$I45))</f>
        <v>0</v>
      </c>
      <c r="J70" s="53">
        <f>IF($D70="","",IF([7]設定!$I45="",INDEX([7]第４表!$F$9:$P$65,MATCH([7]設定!$D45,[7]第４表!$C$9:$C$65,0),6),[7]設定!$I45))</f>
        <v>283595</v>
      </c>
      <c r="K70" s="53">
        <f>IF($D70="","",IF([7]設定!$I45="",INDEX([7]第４表!$F$9:$P$65,MATCH([7]設定!$D45,[7]第４表!$C$9:$C$65,0),7),[7]設定!$I45))</f>
        <v>283595</v>
      </c>
      <c r="L70" s="53">
        <f>IF($D70="","",IF([7]設定!$I45="",INDEX([7]第４表!$F$9:$P$65,MATCH([7]設定!$D45,[7]第４表!$C$9:$C$65,0),8),[7]設定!$I45))</f>
        <v>0</v>
      </c>
      <c r="M70" s="53">
        <f>IF($D70="","",IF([7]設定!$I45="",INDEX([7]第４表!$F$9:$P$65,MATCH([7]設定!$D45,[7]第４表!$C$9:$C$65,0),9),[7]設定!$I45))</f>
        <v>142452</v>
      </c>
      <c r="N70" s="53">
        <f>IF($D70="","",IF([7]設定!$I45="",INDEX([7]第４表!$F$9:$P$65,MATCH([7]設定!$D45,[7]第４表!$C$9:$C$65,0),10),[7]設定!$I45))</f>
        <v>142452</v>
      </c>
      <c r="O70" s="53">
        <f>IF($D70="","",IF([7]設定!$I45="",INDEX([7]第４表!$F$9:$P$65,MATCH([7]設定!$D45,[7]第４表!$C$9:$C$65,0),11),[7]設定!$I45))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IF($D71="","",IF([7]設定!$I46="",INDEX([7]第４表!$F$9:$P$65,MATCH([7]設定!$D46,[7]第４表!$C$9:$C$65,0),1),[7]設定!$I46))</f>
        <v>326567</v>
      </c>
      <c r="F71" s="53">
        <f>IF($D71="","",IF([7]設定!$I46="",INDEX([7]第４表!$F$9:$P$65,MATCH([7]設定!$D46,[7]第４表!$C$9:$C$65,0),2),[7]設定!$I46))</f>
        <v>326567</v>
      </c>
      <c r="G71" s="53">
        <f>IF($D71="","",IF([7]設定!$I46="",INDEX([7]第４表!$F$9:$P$65,MATCH([7]設定!$D46,[7]第４表!$C$9:$C$65,0),3),[7]設定!$I46))</f>
        <v>263503</v>
      </c>
      <c r="H71" s="53">
        <f>IF($D71="","",IF([7]設定!$I46="",INDEX([7]第４表!$F$9:$P$65,MATCH([7]設定!$D46,[7]第４表!$C$9:$C$65,0),4),[7]設定!$I46))</f>
        <v>63064</v>
      </c>
      <c r="I71" s="53">
        <f>IF($D71="","",IF([7]設定!$I46="",INDEX([7]第４表!$F$9:$P$65,MATCH([7]設定!$D46,[7]第４表!$C$9:$C$65,0),5),[7]設定!$I46))</f>
        <v>0</v>
      </c>
      <c r="J71" s="53">
        <f>IF($D71="","",IF([7]設定!$I46="",INDEX([7]第４表!$F$9:$P$65,MATCH([7]設定!$D46,[7]第４表!$C$9:$C$65,0),6),[7]設定!$I46))</f>
        <v>346334</v>
      </c>
      <c r="K71" s="53">
        <f>IF($D71="","",IF([7]設定!$I46="",INDEX([7]第４表!$F$9:$P$65,MATCH([7]設定!$D46,[7]第４表!$C$9:$C$65,0),7),[7]設定!$I46))</f>
        <v>346334</v>
      </c>
      <c r="L71" s="53">
        <f>IF($D71="","",IF([7]設定!$I46="",INDEX([7]第４表!$F$9:$P$65,MATCH([7]設定!$D46,[7]第４表!$C$9:$C$65,0),8),[7]設定!$I46))</f>
        <v>0</v>
      </c>
      <c r="M71" s="53">
        <f>IF($D71="","",IF([7]設定!$I46="",INDEX([7]第４表!$F$9:$P$65,MATCH([7]設定!$D46,[7]第４表!$C$9:$C$65,0),9),[7]設定!$I46))</f>
        <v>194503</v>
      </c>
      <c r="N71" s="53">
        <f>IF($D71="","",IF([7]設定!$I46="",INDEX([7]第４表!$F$9:$P$65,MATCH([7]設定!$D46,[7]第４表!$C$9:$C$65,0),10),[7]設定!$I46))</f>
        <v>194503</v>
      </c>
      <c r="O71" s="53">
        <f>IF($D71="","",IF([7]設定!$I46="",INDEX([7]第４表!$F$9:$P$65,MATCH([7]設定!$D46,[7]第４表!$C$9:$C$65,0),11),[7]設定!$I46))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IF($D72="","",IF([7]設定!$I47="",INDEX([7]第４表!$F$9:$P$65,MATCH([7]設定!$D47,[7]第４表!$C$9:$C$65,0),1),[7]設定!$I47))</f>
        <v>251705</v>
      </c>
      <c r="F72" s="53">
        <f>IF($D72="","",IF([7]設定!$I47="",INDEX([7]第４表!$F$9:$P$65,MATCH([7]設定!$D47,[7]第４表!$C$9:$C$65,0),2),[7]設定!$I47))</f>
        <v>251705</v>
      </c>
      <c r="G72" s="53">
        <f>IF($D72="","",IF([7]設定!$I47="",INDEX([7]第４表!$F$9:$P$65,MATCH([7]設定!$D47,[7]第４表!$C$9:$C$65,0),3),[7]設定!$I47))</f>
        <v>245756</v>
      </c>
      <c r="H72" s="53">
        <f>IF($D72="","",IF([7]設定!$I47="",INDEX([7]第４表!$F$9:$P$65,MATCH([7]設定!$D47,[7]第４表!$C$9:$C$65,0),4),[7]設定!$I47))</f>
        <v>5949</v>
      </c>
      <c r="I72" s="53">
        <f>IF($D72="","",IF([7]設定!$I47="",INDEX([7]第４表!$F$9:$P$65,MATCH([7]設定!$D47,[7]第４表!$C$9:$C$65,0),5),[7]設定!$I47))</f>
        <v>0</v>
      </c>
      <c r="J72" s="53">
        <f>IF($D72="","",IF([7]設定!$I47="",INDEX([7]第４表!$F$9:$P$65,MATCH([7]設定!$D47,[7]第４表!$C$9:$C$65,0),6),[7]設定!$I47))</f>
        <v>271860</v>
      </c>
      <c r="K72" s="53">
        <f>IF($D72="","",IF([7]設定!$I47="",INDEX([7]第４表!$F$9:$P$65,MATCH([7]設定!$D47,[7]第４表!$C$9:$C$65,0),7),[7]設定!$I47))</f>
        <v>271860</v>
      </c>
      <c r="L72" s="53">
        <f>IF($D72="","",IF([7]設定!$I47="",INDEX([7]第４表!$F$9:$P$65,MATCH([7]設定!$D47,[7]第４表!$C$9:$C$65,0),8),[7]設定!$I47))</f>
        <v>0</v>
      </c>
      <c r="M72" s="53">
        <f>IF($D72="","",IF([7]設定!$I47="",INDEX([7]第４表!$F$9:$P$65,MATCH([7]設定!$D47,[7]第４表!$C$9:$C$65,0),9),[7]設定!$I47))</f>
        <v>184948</v>
      </c>
      <c r="N72" s="53">
        <f>IF($D72="","",IF([7]設定!$I47="",INDEX([7]第４表!$F$9:$P$65,MATCH([7]設定!$D47,[7]第４表!$C$9:$C$65,0),10),[7]設定!$I47))</f>
        <v>184948</v>
      </c>
      <c r="O72" s="53">
        <f>IF($D72="","",IF([7]設定!$I47="",INDEX([7]第４表!$F$9:$P$65,MATCH([7]設定!$D47,[7]第４表!$C$9:$C$65,0),11),[7]設定!$I47))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IF($D73="","",IF([7]設定!$I48="",INDEX([7]第４表!$F$9:$P$65,MATCH([7]設定!$D48,[7]第４表!$C$9:$C$65,0),1),[7]設定!$I48))</f>
        <v>277398</v>
      </c>
      <c r="F73" s="58">
        <f>IF($D73="","",IF([7]設定!$I48="",INDEX([7]第４表!$F$9:$P$65,MATCH([7]設定!$D48,[7]第４表!$C$9:$C$65,0),2),[7]設定!$I48))</f>
        <v>277398</v>
      </c>
      <c r="G73" s="58">
        <f>IF($D73="","",IF([7]設定!$I48="",INDEX([7]第４表!$F$9:$P$65,MATCH([7]設定!$D48,[7]第４表!$C$9:$C$65,0),3),[7]設定!$I48))</f>
        <v>254922</v>
      </c>
      <c r="H73" s="53">
        <f>IF($D73="","",IF([7]設定!$I48="",INDEX([7]第４表!$F$9:$P$65,MATCH([7]設定!$D48,[7]第４表!$C$9:$C$65,0),4),[7]設定!$I48))</f>
        <v>22476</v>
      </c>
      <c r="I73" s="53">
        <f>IF($D73="","",IF([7]設定!$I48="",INDEX([7]第４表!$F$9:$P$65,MATCH([7]設定!$D48,[7]第４表!$C$9:$C$65,0),5),[7]設定!$I48))</f>
        <v>0</v>
      </c>
      <c r="J73" s="53">
        <f>IF($D73="","",IF([7]設定!$I48="",INDEX([7]第４表!$F$9:$P$65,MATCH([7]設定!$D48,[7]第４表!$C$9:$C$65,0),6),[7]設定!$I48))</f>
        <v>290609</v>
      </c>
      <c r="K73" s="53">
        <f>IF($D73="","",IF([7]設定!$I48="",INDEX([7]第４表!$F$9:$P$65,MATCH([7]設定!$D48,[7]第４表!$C$9:$C$65,0),7),[7]設定!$I48))</f>
        <v>290609</v>
      </c>
      <c r="L73" s="53">
        <f>IF($D73="","",IF([7]設定!$I48="",INDEX([7]第４表!$F$9:$P$65,MATCH([7]設定!$D48,[7]第４表!$C$9:$C$65,0),8),[7]設定!$I48))</f>
        <v>0</v>
      </c>
      <c r="M73" s="53">
        <f>IF($D73="","",IF([7]設定!$I48="",INDEX([7]第４表!$F$9:$P$65,MATCH([7]設定!$D48,[7]第４表!$C$9:$C$65,0),9),[7]設定!$I48))</f>
        <v>213783</v>
      </c>
      <c r="N73" s="53">
        <f>IF($D73="","",IF([7]設定!$I48="",INDEX([7]第４表!$F$9:$P$65,MATCH([7]設定!$D48,[7]第４表!$C$9:$C$65,0),10),[7]設定!$I48))</f>
        <v>213783</v>
      </c>
      <c r="O73" s="53">
        <f>IF($D73="","",IF([7]設定!$I48="",INDEX([7]第４表!$F$9:$P$65,MATCH([7]設定!$D48,[7]第４表!$C$9:$C$65,0),11),[7]設定!$I48))</f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IF($D74="","",IF([7]設定!$I49="",INDEX([7]第４表!$F$9:$P$65,MATCH([7]設定!$D49,[7]第４表!$C$9:$C$65,0),1),[7]設定!$I49))</f>
        <v>240733</v>
      </c>
      <c r="F74" s="58">
        <f>IF($D74="","",IF([7]設定!$I49="",INDEX([7]第４表!$F$9:$P$65,MATCH([7]設定!$D49,[7]第４表!$C$9:$C$65,0),2),[7]設定!$I49))</f>
        <v>240733</v>
      </c>
      <c r="G74" s="58">
        <f>IF($D74="","",IF([7]設定!$I49="",INDEX([7]第４表!$F$9:$P$65,MATCH([7]設定!$D49,[7]第４表!$C$9:$C$65,0),3),[7]設定!$I49))</f>
        <v>221199</v>
      </c>
      <c r="H74" s="53">
        <f>IF($D74="","",IF([7]設定!$I49="",INDEX([7]第４表!$F$9:$P$65,MATCH([7]設定!$D49,[7]第４表!$C$9:$C$65,0),4),[7]設定!$I49))</f>
        <v>19534</v>
      </c>
      <c r="I74" s="53">
        <f>IF($D74="","",IF([7]設定!$I49="",INDEX([7]第４表!$F$9:$P$65,MATCH([7]設定!$D49,[7]第４表!$C$9:$C$65,0),5),[7]設定!$I49))</f>
        <v>0</v>
      </c>
      <c r="J74" s="53">
        <f>IF($D74="","",IF([7]設定!$I49="",INDEX([7]第４表!$F$9:$P$65,MATCH([7]設定!$D49,[7]第４表!$C$9:$C$65,0),6),[7]設定!$I49))</f>
        <v>307461</v>
      </c>
      <c r="K74" s="53">
        <f>IF($D74="","",IF([7]設定!$I49="",INDEX([7]第４表!$F$9:$P$65,MATCH([7]設定!$D49,[7]第４表!$C$9:$C$65,0),7),[7]設定!$I49))</f>
        <v>307461</v>
      </c>
      <c r="L74" s="53">
        <f>IF($D74="","",IF([7]設定!$I49="",INDEX([7]第４表!$F$9:$P$65,MATCH([7]設定!$D49,[7]第４表!$C$9:$C$65,0),8),[7]設定!$I49))</f>
        <v>0</v>
      </c>
      <c r="M74" s="53">
        <f>IF($D74="","",IF([7]設定!$I49="",INDEX([7]第４表!$F$9:$P$65,MATCH([7]設定!$D49,[7]第４表!$C$9:$C$65,0),9),[7]設定!$I49))</f>
        <v>178588</v>
      </c>
      <c r="N74" s="53">
        <f>IF($D74="","",IF([7]設定!$I49="",INDEX([7]第４表!$F$9:$P$65,MATCH([7]設定!$D49,[7]第４表!$C$9:$C$65,0),10),[7]設定!$I49))</f>
        <v>178588</v>
      </c>
      <c r="O74" s="53">
        <f>IF($D74="","",IF([7]設定!$I49="",INDEX([7]第４表!$F$9:$P$65,MATCH([7]設定!$D49,[7]第４表!$C$9:$C$65,0),11),[7]設定!$I49))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IF($D75="","",IF([7]設定!$I50="",INDEX([7]第４表!$F$9:$P$65,MATCH([7]設定!$D50,[7]第４表!$C$9:$C$65,0),1),[7]設定!$I50))</f>
        <v>227847</v>
      </c>
      <c r="F75" s="58">
        <f>IF($D75="","",IF([7]設定!$I50="",INDEX([7]第４表!$F$9:$P$65,MATCH([7]設定!$D50,[7]第４表!$C$9:$C$65,0),2),[7]設定!$I50))</f>
        <v>227772</v>
      </c>
      <c r="G75" s="58">
        <f>IF($D75="","",IF([7]設定!$I50="",INDEX([7]第４表!$F$9:$P$65,MATCH([7]設定!$D50,[7]第４表!$C$9:$C$65,0),3),[7]設定!$I50))</f>
        <v>203702</v>
      </c>
      <c r="H75" s="53">
        <f>IF($D75="","",IF([7]設定!$I50="",INDEX([7]第４表!$F$9:$P$65,MATCH([7]設定!$D50,[7]第４表!$C$9:$C$65,0),4),[7]設定!$I50))</f>
        <v>24070</v>
      </c>
      <c r="I75" s="53">
        <f>IF($D75="","",IF([7]設定!$I50="",INDEX([7]第４表!$F$9:$P$65,MATCH([7]設定!$D50,[7]第４表!$C$9:$C$65,0),5),[7]設定!$I50))</f>
        <v>75</v>
      </c>
      <c r="J75" s="53">
        <f>IF($D75="","",IF([7]設定!$I50="",INDEX([7]第４表!$F$9:$P$65,MATCH([7]設定!$D50,[7]第４表!$C$9:$C$65,0),6),[7]設定!$I50))</f>
        <v>253699</v>
      </c>
      <c r="K75" s="53">
        <f>IF($D75="","",IF([7]設定!$I50="",INDEX([7]第４表!$F$9:$P$65,MATCH([7]設定!$D50,[7]第４表!$C$9:$C$65,0),7),[7]設定!$I50))</f>
        <v>253608</v>
      </c>
      <c r="L75" s="53">
        <f>IF($D75="","",IF([7]設定!$I50="",INDEX([7]第４表!$F$9:$P$65,MATCH([7]設定!$D50,[7]第４表!$C$9:$C$65,0),8),[7]設定!$I50))</f>
        <v>91</v>
      </c>
      <c r="M75" s="53">
        <f>IF($D75="","",IF([7]設定!$I50="",INDEX([7]第４表!$F$9:$P$65,MATCH([7]設定!$D50,[7]第４表!$C$9:$C$65,0),9),[7]設定!$I50))</f>
        <v>178132</v>
      </c>
      <c r="N75" s="53">
        <f>IF($D75="","",IF([7]設定!$I50="",INDEX([7]第４表!$F$9:$P$65,MATCH([7]設定!$D50,[7]第４表!$C$9:$C$65,0),10),[7]設定!$I50))</f>
        <v>178088</v>
      </c>
      <c r="O75" s="53">
        <f>IF($D75="","",IF([7]設定!$I50="",INDEX([7]第４表!$F$9:$P$65,MATCH([7]設定!$D50,[7]第４表!$C$9:$C$65,0),11),[7]設定!$I50))</f>
        <v>44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IF($D76="","",IF([7]設定!$I51="",INDEX([7]第４表!$F$9:$P$65,MATCH([7]設定!$D51,[7]第４表!$C$9:$C$65,0),1),[7]設定!$I51))</f>
        <v>278751</v>
      </c>
      <c r="F76" s="58">
        <f>IF($D76="","",IF([7]設定!$I51="",INDEX([7]第４表!$F$9:$P$65,MATCH([7]設定!$D51,[7]第４表!$C$9:$C$65,0),2),[7]設定!$I51))</f>
        <v>249887</v>
      </c>
      <c r="G76" s="58">
        <f>IF($D76="","",IF([7]設定!$I51="",INDEX([7]第４表!$F$9:$P$65,MATCH([7]設定!$D51,[7]第４表!$C$9:$C$65,0),3),[7]設定!$I51))</f>
        <v>237714</v>
      </c>
      <c r="H76" s="53">
        <f>IF($D76="","",IF([7]設定!$I51="",INDEX([7]第４表!$F$9:$P$65,MATCH([7]設定!$D51,[7]第４表!$C$9:$C$65,0),4),[7]設定!$I51))</f>
        <v>12173</v>
      </c>
      <c r="I76" s="53">
        <f>IF($D76="","",IF([7]設定!$I51="",INDEX([7]第４表!$F$9:$P$65,MATCH([7]設定!$D51,[7]第４表!$C$9:$C$65,0),5),[7]設定!$I51))</f>
        <v>28864</v>
      </c>
      <c r="J76" s="53">
        <f>IF($D76="","",IF([7]設定!$I51="",INDEX([7]第４表!$F$9:$P$65,MATCH([7]設定!$D51,[7]第４表!$C$9:$C$65,0),6),[7]設定!$I51))</f>
        <v>327833</v>
      </c>
      <c r="K76" s="53">
        <f>IF($D76="","",IF([7]設定!$I51="",INDEX([7]第４表!$F$9:$P$65,MATCH([7]設定!$D51,[7]第４表!$C$9:$C$65,0),7),[7]設定!$I51))</f>
        <v>290552</v>
      </c>
      <c r="L76" s="53">
        <f>IF($D76="","",IF([7]設定!$I51="",INDEX([7]第４表!$F$9:$P$65,MATCH([7]設定!$D51,[7]第４表!$C$9:$C$65,0),8),[7]設定!$I51))</f>
        <v>37281</v>
      </c>
      <c r="M76" s="53">
        <f>IF($D76="","",IF([7]設定!$I51="",INDEX([7]第４表!$F$9:$P$65,MATCH([7]設定!$D51,[7]第４表!$C$9:$C$65,0),9),[7]設定!$I51))</f>
        <v>177119</v>
      </c>
      <c r="N76" s="53">
        <f>IF($D76="","",IF([7]設定!$I51="",INDEX([7]第４表!$F$9:$P$65,MATCH([7]設定!$D51,[7]第４表!$C$9:$C$65,0),10),[7]設定!$I51))</f>
        <v>165684</v>
      </c>
      <c r="O76" s="53">
        <f>IF($D76="","",IF([7]設定!$I51="",INDEX([7]第４表!$F$9:$P$65,MATCH([7]設定!$D51,[7]第４表!$C$9:$C$65,0),11),[7]設定!$I51))</f>
        <v>11435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IF($D77="","",IF([7]設定!$I52="",INDEX([7]第４表!$F$9:$P$65,MATCH([7]設定!$D52,[7]第４表!$C$9:$C$65,0),1),[7]設定!$I52))</f>
        <v>329290</v>
      </c>
      <c r="F77" s="58">
        <f>IF($D77="","",IF([7]設定!$I52="",INDEX([7]第４表!$F$9:$P$65,MATCH([7]設定!$D52,[7]第４表!$C$9:$C$65,0),2),[7]設定!$I52))</f>
        <v>328963</v>
      </c>
      <c r="G77" s="58">
        <f>IF($D77="","",IF([7]設定!$I52="",INDEX([7]第４表!$F$9:$P$65,MATCH([7]設定!$D52,[7]第４表!$C$9:$C$65,0),3),[7]設定!$I52))</f>
        <v>280897</v>
      </c>
      <c r="H77" s="53">
        <f>IF($D77="","",IF([7]設定!$I52="",INDEX([7]第４表!$F$9:$P$65,MATCH([7]設定!$D52,[7]第４表!$C$9:$C$65,0),4),[7]設定!$I52))</f>
        <v>48066</v>
      </c>
      <c r="I77" s="53">
        <f>IF($D77="","",IF([7]設定!$I52="",INDEX([7]第４表!$F$9:$P$65,MATCH([7]設定!$D52,[7]第４表!$C$9:$C$65,0),5),[7]設定!$I52))</f>
        <v>327</v>
      </c>
      <c r="J77" s="53">
        <f>IF($D77="","",IF([7]設定!$I52="",INDEX([7]第４表!$F$9:$P$65,MATCH([7]設定!$D52,[7]第４表!$C$9:$C$65,0),6),[7]設定!$I52))</f>
        <v>343098</v>
      </c>
      <c r="K77" s="53">
        <f>IF($D77="","",IF([7]設定!$I52="",INDEX([7]第４表!$F$9:$P$65,MATCH([7]設定!$D52,[7]第４表!$C$9:$C$65,0),7),[7]設定!$I52))</f>
        <v>342829</v>
      </c>
      <c r="L77" s="53">
        <f>IF($D77="","",IF([7]設定!$I52="",INDEX([7]第４表!$F$9:$P$65,MATCH([7]設定!$D52,[7]第４表!$C$9:$C$65,0),8),[7]設定!$I52))</f>
        <v>269</v>
      </c>
      <c r="M77" s="53">
        <f>IF($D77="","",IF([7]設定!$I52="",INDEX([7]第４表!$F$9:$P$65,MATCH([7]設定!$D52,[7]第４表!$C$9:$C$65,0),9),[7]設定!$I52))</f>
        <v>270969</v>
      </c>
      <c r="N77" s="53">
        <f>IF($D77="","",IF([7]設定!$I52="",INDEX([7]第４表!$F$9:$P$65,MATCH([7]設定!$D52,[7]第４表!$C$9:$C$65,0),10),[7]設定!$I52))</f>
        <v>270400</v>
      </c>
      <c r="O77" s="53">
        <f>IF($D77="","",IF([7]設定!$I52="",INDEX([7]第４表!$F$9:$P$65,MATCH([7]設定!$D52,[7]第４表!$C$9:$C$65,0),11),[7]設定!$I52))</f>
        <v>569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IF($D78="","",IF([7]設定!$I53="",INDEX([7]第４表!$F$9:$P$65,MATCH([7]設定!$D53,[7]第４表!$C$9:$C$65,0),1),[7]設定!$I53))</f>
        <v>262635</v>
      </c>
      <c r="F78" s="62">
        <f>IF($D78="","",IF([7]設定!$I53="",INDEX([7]第４表!$F$9:$P$65,MATCH([7]設定!$D53,[7]第４表!$C$9:$C$65,0),2),[7]設定!$I53))</f>
        <v>262635</v>
      </c>
      <c r="G78" s="62">
        <f>IF($D78="","",IF([7]設定!$I53="",INDEX([7]第４表!$F$9:$P$65,MATCH([7]設定!$D53,[7]第４表!$C$9:$C$65,0),3),[7]設定!$I53))</f>
        <v>236090</v>
      </c>
      <c r="H78" s="63">
        <f>IF($D78="","",IF([7]設定!$I53="",INDEX([7]第４表!$F$9:$P$65,MATCH([7]設定!$D53,[7]第４表!$C$9:$C$65,0),4),[7]設定!$I53))</f>
        <v>26545</v>
      </c>
      <c r="I78" s="63">
        <f>IF($D78="","",IF([7]設定!$I53="",INDEX([7]第４表!$F$9:$P$65,MATCH([7]設定!$D53,[7]第４表!$C$9:$C$65,0),5),[7]設定!$I53))</f>
        <v>0</v>
      </c>
      <c r="J78" s="63">
        <f>IF($D78="","",IF([7]設定!$I53="",INDEX([7]第４表!$F$9:$P$65,MATCH([7]設定!$D53,[7]第４表!$C$9:$C$65,0),6),[7]設定!$I53))</f>
        <v>272140</v>
      </c>
      <c r="K78" s="63">
        <f>IF($D78="","",IF([7]設定!$I53="",INDEX([7]第４表!$F$9:$P$65,MATCH([7]設定!$D53,[7]第４表!$C$9:$C$65,0),7),[7]設定!$I53))</f>
        <v>272140</v>
      </c>
      <c r="L78" s="63">
        <f>IF($D78="","",IF([7]設定!$I53="",INDEX([7]第４表!$F$9:$P$65,MATCH([7]設定!$D53,[7]第４表!$C$9:$C$65,0),8),[7]設定!$I53))</f>
        <v>0</v>
      </c>
      <c r="M78" s="63">
        <f>IF($D78="","",IF([7]設定!$I53="",INDEX([7]第４表!$F$9:$P$65,MATCH([7]設定!$D53,[7]第４表!$C$9:$C$65,0),9),[7]設定!$I53))</f>
        <v>231515</v>
      </c>
      <c r="N78" s="63">
        <f>IF($D78="","",IF([7]設定!$I53="",INDEX([7]第４表!$F$9:$P$65,MATCH([7]設定!$D53,[7]第４表!$C$9:$C$65,0),10),[7]設定!$I53))</f>
        <v>231515</v>
      </c>
      <c r="O78" s="63">
        <f>IF($D78="","",IF([7]設定!$I53="",INDEX([7]第４表!$F$9:$P$65,MATCH([7]設定!$D53,[7]第４表!$C$9:$C$65,0),11),[7]設定!$I53))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IF($D79="","",IF([7]設定!$I54="",INDEX([7]第４表!$F$9:$P$65,MATCH([7]設定!$D54,[7]第４表!$C$9:$C$65,0),1),[7]設定!$I54))</f>
        <v>174141</v>
      </c>
      <c r="F79" s="67">
        <f>IF($D79="","",IF([7]設定!$I54="",INDEX([7]第４表!$F$9:$P$65,MATCH([7]設定!$D54,[7]第４表!$C$9:$C$65,0),2),[7]設定!$I54))</f>
        <v>172758</v>
      </c>
      <c r="G79" s="67">
        <f>IF($D79="","",IF([7]設定!$I54="",INDEX([7]第４表!$F$9:$P$65,MATCH([7]設定!$D54,[7]第４表!$C$9:$C$65,0),3),[7]設定!$I54))</f>
        <v>158954</v>
      </c>
      <c r="H79" s="68">
        <f>IF($D79="","",IF([7]設定!$I54="",INDEX([7]第４表!$F$9:$P$65,MATCH([7]設定!$D54,[7]第４表!$C$9:$C$65,0),4),[7]設定!$I54))</f>
        <v>13804</v>
      </c>
      <c r="I79" s="68">
        <f>IF($D79="","",IF([7]設定!$I54="",INDEX([7]第４表!$F$9:$P$65,MATCH([7]設定!$D54,[7]第４表!$C$9:$C$65,0),5),[7]設定!$I54))</f>
        <v>1383</v>
      </c>
      <c r="J79" s="68">
        <f>IF($D79="","",IF([7]設定!$I54="",INDEX([7]第４表!$F$9:$P$65,MATCH([7]設定!$D54,[7]第４表!$C$9:$C$65,0),6),[7]設定!$I54))</f>
        <v>202241</v>
      </c>
      <c r="K79" s="68">
        <f>IF($D79="","",IF([7]設定!$I54="",INDEX([7]第４表!$F$9:$P$65,MATCH([7]設定!$D54,[7]第４表!$C$9:$C$65,0),7),[7]設定!$I54))</f>
        <v>201162</v>
      </c>
      <c r="L79" s="68">
        <f>IF($D79="","",IF([7]設定!$I54="",INDEX([7]第４表!$F$9:$P$65,MATCH([7]設定!$D54,[7]第４表!$C$9:$C$65,0),8),[7]設定!$I54))</f>
        <v>1079</v>
      </c>
      <c r="M79" s="68">
        <f>IF($D79="","",IF([7]設定!$I54="",INDEX([7]第４表!$F$9:$P$65,MATCH([7]設定!$D54,[7]第４表!$C$9:$C$65,0),9),[7]設定!$I54))</f>
        <v>152791</v>
      </c>
      <c r="N79" s="68">
        <f>IF($D79="","",IF([7]設定!$I54="",INDEX([7]第４表!$F$9:$P$65,MATCH([7]設定!$D54,[7]第４表!$C$9:$C$65,0),10),[7]設定!$I54))</f>
        <v>151176</v>
      </c>
      <c r="O79" s="68">
        <f>IF($D79="","",IF([7]設定!$I54="",INDEX([7]第４表!$F$9:$P$65,MATCH([7]設定!$D54,[7]第４表!$C$9:$C$65,0),11),[7]設定!$I54))</f>
        <v>1615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0697-C42B-49F5-BA8A-823D90C5D66F}">
  <sheetPr codeName="Sheet5"/>
  <dimension ref="B1:Q79"/>
  <sheetViews>
    <sheetView showGridLines="0" view="pageBreakPreview" topLeftCell="A61" zoomScale="80" zoomScaleNormal="80" zoomScaleSheetLayoutView="80" workbookViewId="0">
      <selection activeCell="I84" sqref="I84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超過労働給与及び特別に支払われた給与（"&amp;[9]設定!D8&amp;DBCS([9]設定!E8)&amp;"年"&amp;DBCS([9]設定!F8)&amp;"月）"</f>
        <v xml:space="preserve">        超過労働給与及び特別に支払われた給与（令和５年５月）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+[10]第５表!B9</f>
        <v>TL</v>
      </c>
      <c r="C9" s="32"/>
      <c r="D9" s="33" t="str">
        <f>+[10]第５表!D9</f>
        <v>調査産業計</v>
      </c>
      <c r="E9" s="34">
        <f>IF($D9="","",IF([9]設定!$H23="",INDEX([9]第４表!$F$77:$P$133,MATCH([9]設定!$D23,[9]第４表!$C$77:$C$133,0),1),[9]設定!$H23))</f>
        <v>228225</v>
      </c>
      <c r="F9" s="34">
        <f>IF($D9="","",IF([9]設定!$H23="",INDEX([9]第４表!$F$77:$P$133,MATCH([9]設定!$D23,[9]第４表!$C$77:$C$133,0),2),[9]設定!$H23))</f>
        <v>222308</v>
      </c>
      <c r="G9" s="35">
        <f>IF($D9="","",IF([9]設定!$H23="",INDEX([9]第４表!$F$77:$P$133,MATCH([9]設定!$D23,[9]第４表!$C$77:$C$133,0),3),[9]設定!$H23))</f>
        <v>210122</v>
      </c>
      <c r="H9" s="36">
        <f>IF($D9="","",IF([9]設定!$H23="",INDEX([9]第４表!$F$77:$P$133,MATCH([9]設定!$D23,[9]第４表!$C$77:$C$133,0),4),[9]設定!$H23))</f>
        <v>12186</v>
      </c>
      <c r="I9" s="37">
        <f>IF($D9="","",IF([9]設定!$H23="",INDEX([9]第４表!$F$77:$P$133,MATCH([9]設定!$D23,[9]第４表!$C$77:$C$133,0),5),[9]設定!$H23))</f>
        <v>5917</v>
      </c>
      <c r="J9" s="38">
        <f>IF($D9="","",IF([9]設定!$H23="",INDEX([9]第４表!$F$77:$P$133,MATCH([9]設定!$D23,[9]第４表!$C$77:$C$133,0),6),[9]設定!$H23))</f>
        <v>282980</v>
      </c>
      <c r="K9" s="35">
        <f>IF($D9="","",IF([9]設定!$H23="",INDEX([9]第４表!$F$77:$P$133,MATCH([9]設定!$D23,[9]第４表!$C$77:$C$133,0),7),[9]設定!$H23))</f>
        <v>274063</v>
      </c>
      <c r="L9" s="36">
        <f>IF($D9="","",IF([9]設定!$H23="",INDEX([9]第４表!$F$77:$P$133,MATCH([9]設定!$D23,[9]第４表!$C$77:$C$133,0),8),[9]設定!$H23))</f>
        <v>8917</v>
      </c>
      <c r="M9" s="39">
        <f>IF($D9="","",IF([9]設定!$H23="",INDEX([9]第４表!$F$77:$P$133,MATCH([9]設定!$D23,[9]第４表!$C$77:$C$133,0),9),[9]設定!$H23))</f>
        <v>175863</v>
      </c>
      <c r="N9" s="39">
        <f>IF($D9="","",IF([9]設定!$H23="",INDEX([9]第４表!$F$77:$P$133,MATCH([9]設定!$D23,[9]第４表!$C$77:$C$133,0),10),[9]設定!$H23))</f>
        <v>172814</v>
      </c>
      <c r="O9" s="37">
        <f>IF($D9="","",IF([9]設定!$H23="",INDEX([9]第４表!$F$77:$P$133,MATCH([9]設定!$D23,[9]第４表!$C$77:$C$133,0),11),[9]設定!$H23))</f>
        <v>3049</v>
      </c>
      <c r="P9" s="4"/>
      <c r="Q9" s="40"/>
    </row>
    <row r="10" spans="2:17" s="2" customFormat="1" ht="18" customHeight="1" x14ac:dyDescent="0.2">
      <c r="B10" s="41" t="str">
        <f>+[10]第５表!B10</f>
        <v>D</v>
      </c>
      <c r="C10" s="42"/>
      <c r="D10" s="43" t="str">
        <f>+[10]第５表!D10</f>
        <v>建設業</v>
      </c>
      <c r="E10" s="34">
        <f>IF($D10="","",IF([9]設定!$H24="",INDEX([9]第４表!$F$77:$P$133,MATCH([9]設定!$D24,[9]第４表!$C$77:$C$133,0),1),[9]設定!$H24))</f>
        <v>279473</v>
      </c>
      <c r="F10" s="34">
        <f>IF($D10="","",IF([9]設定!$H24="",INDEX([9]第４表!$F$77:$P$133,MATCH([9]設定!$D24,[9]第４表!$C$77:$C$133,0),2),[9]設定!$H24))</f>
        <v>262109</v>
      </c>
      <c r="G10" s="35">
        <f>IF($D10="","",IF([9]設定!$H24="",INDEX([9]第４表!$F$77:$P$133,MATCH([9]設定!$D24,[9]第４表!$C$77:$C$133,0),3),[9]設定!$H24))</f>
        <v>256704</v>
      </c>
      <c r="H10" s="44">
        <f>IF($D10="","",IF([9]設定!$H24="",INDEX([9]第４表!$F$77:$P$133,MATCH([9]設定!$D24,[9]第４表!$C$77:$C$133,0),4),[9]設定!$H24))</f>
        <v>5405</v>
      </c>
      <c r="I10" s="45">
        <f>IF($D10="","",IF([9]設定!$H24="",INDEX([9]第４表!$F$77:$P$133,MATCH([9]設定!$D24,[9]第４表!$C$77:$C$133,0),5),[9]設定!$H24))</f>
        <v>17364</v>
      </c>
      <c r="J10" s="38">
        <f>IF($D10="","",IF([9]設定!$H24="",INDEX([9]第４表!$F$77:$P$133,MATCH([9]設定!$D24,[9]第４表!$C$77:$C$133,0),6),[9]設定!$H24))</f>
        <v>294073</v>
      </c>
      <c r="K10" s="35">
        <f>IF($D10="","",IF([9]設定!$H24="",INDEX([9]第４表!$F$77:$P$133,MATCH([9]設定!$D24,[9]第４表!$C$77:$C$133,0),7),[9]設定!$H24))</f>
        <v>273414</v>
      </c>
      <c r="L10" s="44">
        <f>IF($D10="","",IF([9]設定!$H24="",INDEX([9]第４表!$F$77:$P$133,MATCH([9]設定!$D24,[9]第４表!$C$77:$C$133,0),8),[9]設定!$H24))</f>
        <v>20659</v>
      </c>
      <c r="M10" s="34">
        <f>IF($D10="","",IF([9]設定!$H24="",INDEX([9]第４表!$F$77:$P$133,MATCH([9]設定!$D24,[9]第４表!$C$77:$C$133,0),9),[9]設定!$H24))</f>
        <v>203319</v>
      </c>
      <c r="N10" s="34">
        <f>IF($D10="","",IF([9]設定!$H24="",INDEX([9]第４表!$F$77:$P$133,MATCH([9]設定!$D24,[9]第４表!$C$77:$C$133,0),10),[9]設定!$H24))</f>
        <v>203138</v>
      </c>
      <c r="O10" s="45">
        <f>IF($D10="","",IF([9]設定!$H24="",INDEX([9]第４表!$F$77:$P$133,MATCH([9]設定!$D24,[9]第４表!$C$77:$C$133,0),11),[9]設定!$H24))</f>
        <v>181</v>
      </c>
      <c r="P10" s="4"/>
      <c r="Q10" s="40"/>
    </row>
    <row r="11" spans="2:17" s="2" customFormat="1" ht="18" customHeight="1" x14ac:dyDescent="0.2">
      <c r="B11" s="41" t="str">
        <f>+[10]第５表!B11</f>
        <v>E</v>
      </c>
      <c r="C11" s="42"/>
      <c r="D11" s="43" t="str">
        <f>+[10]第５表!D11</f>
        <v>製造業</v>
      </c>
      <c r="E11" s="34">
        <f>IF($D11="","",IF([9]設定!$H25="",INDEX([9]第４表!$F$77:$P$133,MATCH([9]設定!$D25,[9]第４表!$C$77:$C$133,0),1),[9]設定!$H25))</f>
        <v>242654</v>
      </c>
      <c r="F11" s="34">
        <f>IF($D11="","",IF([9]設定!$H25="",INDEX([9]第４表!$F$77:$P$133,MATCH([9]設定!$D25,[9]第４表!$C$77:$C$133,0),2),[9]設定!$H25))</f>
        <v>239055</v>
      </c>
      <c r="G11" s="35">
        <f>IF($D11="","",IF([9]設定!$H25="",INDEX([9]第４表!$F$77:$P$133,MATCH([9]設定!$D25,[9]第４表!$C$77:$C$133,0),3),[9]設定!$H25))</f>
        <v>215575</v>
      </c>
      <c r="H11" s="44">
        <f>IF($D11="","",IF([9]設定!$H25="",INDEX([9]第４表!$F$77:$P$133,MATCH([9]設定!$D25,[9]第４表!$C$77:$C$133,0),4),[9]設定!$H25))</f>
        <v>23480</v>
      </c>
      <c r="I11" s="45">
        <f>IF($D11="","",IF([9]設定!$H25="",INDEX([9]第４表!$F$77:$P$133,MATCH([9]設定!$D25,[9]第４表!$C$77:$C$133,0),5),[9]設定!$H25))</f>
        <v>3599</v>
      </c>
      <c r="J11" s="38">
        <f>IF($D11="","",IF([9]設定!$H25="",INDEX([9]第４表!$F$77:$P$133,MATCH([9]設定!$D25,[9]第４表!$C$77:$C$133,0),6),[9]設定!$H25))</f>
        <v>300796</v>
      </c>
      <c r="K11" s="35">
        <f>IF($D11="","",IF([9]設定!$H25="",INDEX([9]第４表!$F$77:$P$133,MATCH([9]設定!$D25,[9]第４表!$C$77:$C$133,0),7),[9]設定!$H25))</f>
        <v>296003</v>
      </c>
      <c r="L11" s="44">
        <f>IF($D11="","",IF([9]設定!$H25="",INDEX([9]第４表!$F$77:$P$133,MATCH([9]設定!$D25,[9]第４表!$C$77:$C$133,0),8),[9]設定!$H25))</f>
        <v>4793</v>
      </c>
      <c r="M11" s="34">
        <f>IF($D11="","",IF([9]設定!$H25="",INDEX([9]第４表!$F$77:$P$133,MATCH([9]設定!$D25,[9]第４表!$C$77:$C$133,0),9),[9]設定!$H25))</f>
        <v>160620</v>
      </c>
      <c r="N11" s="34">
        <f>IF($D11="","",IF([9]設定!$H25="",INDEX([9]第４表!$F$77:$P$133,MATCH([9]設定!$D25,[9]第４表!$C$77:$C$133,0),10),[9]設定!$H25))</f>
        <v>158705</v>
      </c>
      <c r="O11" s="45">
        <f>IF($D11="","",IF([9]設定!$H25="",INDEX([9]第４表!$F$77:$P$133,MATCH([9]設定!$D25,[9]第４表!$C$77:$C$133,0),11),[9]設定!$H25))</f>
        <v>1915</v>
      </c>
      <c r="P11" s="4"/>
      <c r="Q11" s="40"/>
    </row>
    <row r="12" spans="2:17" s="2" customFormat="1" ht="18" customHeight="1" x14ac:dyDescent="0.2">
      <c r="B12" s="41" t="str">
        <f>+[10]第５表!B12</f>
        <v>F</v>
      </c>
      <c r="C12" s="42"/>
      <c r="D12" s="46" t="str">
        <f>+[10]第５表!D12</f>
        <v>電気・ガス・熱供給・水道業</v>
      </c>
      <c r="E12" s="34">
        <f>IF($D12="","",IF([9]設定!$H26="",INDEX([9]第４表!$F$77:$P$133,MATCH([9]設定!$D26,[9]第４表!$C$77:$C$133,0),1),[9]設定!$H26))</f>
        <v>441335</v>
      </c>
      <c r="F12" s="34">
        <f>IF($D12="","",IF([9]設定!$H26="",INDEX([9]第４表!$F$77:$P$133,MATCH([9]設定!$D26,[9]第４表!$C$77:$C$133,0),2),[9]設定!$H26))</f>
        <v>441136</v>
      </c>
      <c r="G12" s="35">
        <f>IF($D12="","",IF([9]設定!$H26="",INDEX([9]第４表!$F$77:$P$133,MATCH([9]設定!$D26,[9]第４表!$C$77:$C$133,0),3),[9]設定!$H26))</f>
        <v>374062</v>
      </c>
      <c r="H12" s="47">
        <f>IF($D12="","",IF([9]設定!$H26="",INDEX([9]第４表!$F$77:$P$133,MATCH([9]設定!$D26,[9]第４表!$C$77:$C$133,0),4),[9]設定!$H26))</f>
        <v>67074</v>
      </c>
      <c r="I12" s="45">
        <f>IF($D12="","",IF([9]設定!$H26="",INDEX([9]第４表!$F$77:$P$133,MATCH([9]設定!$D26,[9]第４表!$C$77:$C$133,0),5),[9]設定!$H26))</f>
        <v>199</v>
      </c>
      <c r="J12" s="38">
        <f>IF($D12="","",IF([9]設定!$H26="",INDEX([9]第４表!$F$77:$P$133,MATCH([9]設定!$D26,[9]第４表!$C$77:$C$133,0),6),[9]設定!$H26))</f>
        <v>467268</v>
      </c>
      <c r="K12" s="35">
        <f>IF($D12="","",IF([9]設定!$H26="",INDEX([9]第４表!$F$77:$P$133,MATCH([9]設定!$D26,[9]第４表!$C$77:$C$133,0),7),[9]設定!$H26))</f>
        <v>467049</v>
      </c>
      <c r="L12" s="44">
        <f>IF($D12="","",IF([9]設定!$H26="",INDEX([9]第４表!$F$77:$P$133,MATCH([9]設定!$D26,[9]第４表!$C$77:$C$133,0),8),[9]設定!$H26))</f>
        <v>219</v>
      </c>
      <c r="M12" s="34">
        <f>IF($D12="","",IF([9]設定!$H26="",INDEX([9]第４表!$F$77:$P$133,MATCH([9]設定!$D26,[9]第４表!$C$77:$C$133,0),9),[9]設定!$H26))</f>
        <v>258021</v>
      </c>
      <c r="N12" s="34">
        <f>IF($D12="","",IF([9]設定!$H26="",INDEX([9]第４表!$F$77:$P$133,MATCH([9]設定!$D26,[9]第４表!$C$77:$C$133,0),10),[9]設定!$H26))</f>
        <v>257965</v>
      </c>
      <c r="O12" s="45">
        <f>IF($D12="","",IF([9]設定!$H26="",INDEX([9]第４表!$F$77:$P$133,MATCH([9]設定!$D26,[9]第４表!$C$77:$C$133,0),11),[9]設定!$H26))</f>
        <v>56</v>
      </c>
      <c r="P12" s="4"/>
      <c r="Q12" s="40"/>
    </row>
    <row r="13" spans="2:17" s="2" customFormat="1" ht="18" customHeight="1" x14ac:dyDescent="0.45">
      <c r="B13" s="41" t="str">
        <f>+[10]第５表!B13</f>
        <v>G</v>
      </c>
      <c r="C13" s="42"/>
      <c r="D13" s="43" t="str">
        <f>+[10]第５表!D13</f>
        <v>情報通信業</v>
      </c>
      <c r="E13" s="34">
        <f>IF($D13="","",IF([9]設定!$H27="",INDEX([9]第４表!$F$77:$P$133,MATCH([9]設定!$D27,[9]第４表!$C$77:$C$133,0),1),[9]設定!$H27))</f>
        <v>359264</v>
      </c>
      <c r="F13" s="34">
        <f>IF($D13="","",IF([9]設定!$H27="",INDEX([9]第４表!$F$77:$P$133,MATCH([9]設定!$D27,[9]第４表!$C$77:$C$133,0),2),[9]設定!$H27))</f>
        <v>345171</v>
      </c>
      <c r="G13" s="35">
        <f>IF($D13="","",IF([9]設定!$H27="",INDEX([9]第４表!$F$77:$P$133,MATCH([9]設定!$D27,[9]第４表!$C$77:$C$133,0),3),[9]設定!$H27))</f>
        <v>313505</v>
      </c>
      <c r="H13" s="44">
        <f>IF($D13="","",IF([9]設定!$H27="",INDEX([9]第４表!$F$77:$P$133,MATCH([9]設定!$D27,[9]第４表!$C$77:$C$133,0),4),[9]設定!$H27))</f>
        <v>31666</v>
      </c>
      <c r="I13" s="45">
        <f>IF($D13="","",IF([9]設定!$H27="",INDEX([9]第４表!$F$77:$P$133,MATCH([9]設定!$D27,[9]第４表!$C$77:$C$133,0),5),[9]設定!$H27))</f>
        <v>14093</v>
      </c>
      <c r="J13" s="38">
        <f>IF($D13="","",IF([9]設定!$H27="",INDEX([9]第４表!$F$77:$P$133,MATCH([9]設定!$D27,[9]第４表!$C$77:$C$133,0),6),[9]設定!$H27))</f>
        <v>398276</v>
      </c>
      <c r="K13" s="35">
        <f>IF($D13="","",IF([9]設定!$H27="",INDEX([9]第４表!$F$77:$P$133,MATCH([9]設定!$D27,[9]第４表!$C$77:$C$133,0),7),[9]設定!$H27))</f>
        <v>383901</v>
      </c>
      <c r="L13" s="44">
        <f>IF($D13="","",IF([9]設定!$H27="",INDEX([9]第４表!$F$77:$P$133,MATCH([9]設定!$D27,[9]第４表!$C$77:$C$133,0),8),[9]設定!$H27))</f>
        <v>14375</v>
      </c>
      <c r="M13" s="34">
        <f>IF($D13="","",IF([9]設定!$H27="",INDEX([9]第４表!$F$77:$P$133,MATCH([9]設定!$D27,[9]第４表!$C$77:$C$133,0),9),[9]設定!$H27))</f>
        <v>271329</v>
      </c>
      <c r="N13" s="34">
        <f>IF($D13="","",IF([9]設定!$H27="",INDEX([9]第４表!$F$77:$P$133,MATCH([9]設定!$D27,[9]第４表!$C$77:$C$133,0),10),[9]設定!$H27))</f>
        <v>257872</v>
      </c>
      <c r="O13" s="45">
        <f>IF($D13="","",IF([9]設定!$H27="",INDEX([9]第４表!$F$77:$P$133,MATCH([9]設定!$D27,[9]第４表!$C$77:$C$133,0),11),[9]設定!$H27))</f>
        <v>13457</v>
      </c>
      <c r="Q13" s="48"/>
    </row>
    <row r="14" spans="2:17" s="2" customFormat="1" ht="18" customHeight="1" x14ac:dyDescent="0.45">
      <c r="B14" s="41" t="str">
        <f>+[10]第５表!B14</f>
        <v>H</v>
      </c>
      <c r="C14" s="42"/>
      <c r="D14" s="43" t="str">
        <f>+[10]第５表!D14</f>
        <v>運輸業，郵便業</v>
      </c>
      <c r="E14" s="34">
        <f>IF($D14="","",IF([9]設定!$H28="",INDEX([9]第４表!$F$77:$P$133,MATCH([9]設定!$D28,[9]第４表!$C$77:$C$133,0),1),[9]設定!$H28))</f>
        <v>271108</v>
      </c>
      <c r="F14" s="34">
        <f>IF($D14="","",IF([9]設定!$H28="",INDEX([9]第４表!$F$77:$P$133,MATCH([9]設定!$D28,[9]第４表!$C$77:$C$133,0),2),[9]設定!$H28))</f>
        <v>234968</v>
      </c>
      <c r="G14" s="35">
        <f>IF($D14="","",IF([9]設定!$H28="",INDEX([9]第４表!$F$77:$P$133,MATCH([9]設定!$D28,[9]第４表!$C$77:$C$133,0),3),[9]設定!$H28))</f>
        <v>209338</v>
      </c>
      <c r="H14" s="44">
        <f>IF($D14="","",IF([9]設定!$H28="",INDEX([9]第４表!$F$77:$P$133,MATCH([9]設定!$D28,[9]第４表!$C$77:$C$133,0),4),[9]設定!$H28))</f>
        <v>25630</v>
      </c>
      <c r="I14" s="45">
        <f>IF($D14="","",IF([9]設定!$H28="",INDEX([9]第４表!$F$77:$P$133,MATCH([9]設定!$D28,[9]第４表!$C$77:$C$133,0),5),[9]設定!$H28))</f>
        <v>36140</v>
      </c>
      <c r="J14" s="38">
        <f>IF($D14="","",IF([9]設定!$H28="",INDEX([9]第４表!$F$77:$P$133,MATCH([9]設定!$D28,[9]第４表!$C$77:$C$133,0),6),[9]設定!$H28))</f>
        <v>285589</v>
      </c>
      <c r="K14" s="35">
        <f>IF($D14="","",IF([9]設定!$H28="",INDEX([9]第４表!$F$77:$P$133,MATCH([9]設定!$D28,[9]第４表!$C$77:$C$133,0),7),[9]設定!$H28))</f>
        <v>245726</v>
      </c>
      <c r="L14" s="44">
        <f>IF($D14="","",IF([9]設定!$H28="",INDEX([9]第４表!$F$77:$P$133,MATCH([9]設定!$D28,[9]第４表!$C$77:$C$133,0),8),[9]設定!$H28))</f>
        <v>39863</v>
      </c>
      <c r="M14" s="34">
        <f>IF($D14="","",IF([9]設定!$H28="",INDEX([9]第４表!$F$77:$P$133,MATCH([9]設定!$D28,[9]第４表!$C$77:$C$133,0),9),[9]設定!$H28))</f>
        <v>203110</v>
      </c>
      <c r="N14" s="34">
        <f>IF($D14="","",IF([9]設定!$H28="",INDEX([9]第４表!$F$77:$P$133,MATCH([9]設定!$D28,[9]第４表!$C$77:$C$133,0),10),[9]設定!$H28))</f>
        <v>184451</v>
      </c>
      <c r="O14" s="45">
        <f>IF($D14="","",IF([9]設定!$H28="",INDEX([9]第４表!$F$77:$P$133,MATCH([9]設定!$D28,[9]第４表!$C$77:$C$133,0),11),[9]設定!$H28))</f>
        <v>18659</v>
      </c>
      <c r="P14" s="4"/>
    </row>
    <row r="15" spans="2:17" s="2" customFormat="1" ht="18" customHeight="1" x14ac:dyDescent="0.45">
      <c r="B15" s="41" t="str">
        <f>+[10]第５表!B15</f>
        <v>I</v>
      </c>
      <c r="C15" s="42"/>
      <c r="D15" s="43" t="str">
        <f>+[10]第５表!D15</f>
        <v>卸売業，小売業</v>
      </c>
      <c r="E15" s="34">
        <f>IF($D15="","",IF([9]設定!$H29="",INDEX([9]第４表!$F$77:$P$133,MATCH([9]設定!$D29,[9]第４表!$C$77:$C$133,0),1),[9]設定!$H29))</f>
        <v>196042</v>
      </c>
      <c r="F15" s="34">
        <f>IF($D15="","",IF([9]設定!$H29="",INDEX([9]第４表!$F$77:$P$133,MATCH([9]設定!$D29,[9]第４表!$C$77:$C$133,0),2),[9]設定!$H29))</f>
        <v>193155</v>
      </c>
      <c r="G15" s="35">
        <f>IF($D15="","",IF([9]設定!$H29="",INDEX([9]第４表!$F$77:$P$133,MATCH([9]設定!$D29,[9]第４表!$C$77:$C$133,0),3),[9]設定!$H29))</f>
        <v>182735</v>
      </c>
      <c r="H15" s="44">
        <f>IF($D15="","",IF([9]設定!$H29="",INDEX([9]第４表!$F$77:$P$133,MATCH([9]設定!$D29,[9]第４表!$C$77:$C$133,0),4),[9]設定!$H29))</f>
        <v>10420</v>
      </c>
      <c r="I15" s="45">
        <f>IF($D15="","",IF([9]設定!$H29="",INDEX([9]第４表!$F$77:$P$133,MATCH([9]設定!$D29,[9]第４表!$C$77:$C$133,0),5),[9]設定!$H29))</f>
        <v>2887</v>
      </c>
      <c r="J15" s="38">
        <f>IF($D15="","",IF([9]設定!$H29="",INDEX([9]第４表!$F$77:$P$133,MATCH([9]設定!$D29,[9]第４表!$C$77:$C$133,0),6),[9]設定!$H29))</f>
        <v>247259</v>
      </c>
      <c r="K15" s="35">
        <f>IF($D15="","",IF([9]設定!$H29="",INDEX([9]第４表!$F$77:$P$133,MATCH([9]設定!$D29,[9]第４表!$C$77:$C$133,0),7),[9]設定!$H29))</f>
        <v>243647</v>
      </c>
      <c r="L15" s="44">
        <f>IF($D15="","",IF([9]設定!$H29="",INDEX([9]第４表!$F$77:$P$133,MATCH([9]設定!$D29,[9]第４表!$C$77:$C$133,0),8),[9]設定!$H29))</f>
        <v>3612</v>
      </c>
      <c r="M15" s="34">
        <f>IF($D15="","",IF([9]設定!$H29="",INDEX([9]第４表!$F$77:$P$133,MATCH([9]設定!$D29,[9]第４表!$C$77:$C$133,0),9),[9]設定!$H29))</f>
        <v>137769</v>
      </c>
      <c r="N15" s="34">
        <f>IF($D15="","",IF([9]設定!$H29="",INDEX([9]第４表!$F$77:$P$133,MATCH([9]設定!$D29,[9]第４表!$C$77:$C$133,0),10),[9]設定!$H29))</f>
        <v>135707</v>
      </c>
      <c r="O15" s="45">
        <f>IF($D15="","",IF([9]設定!$H29="",INDEX([9]第４表!$F$77:$P$133,MATCH([9]設定!$D29,[9]第４表!$C$77:$C$133,0),11),[9]設定!$H29))</f>
        <v>2062</v>
      </c>
      <c r="P15" s="4"/>
    </row>
    <row r="16" spans="2:17" s="2" customFormat="1" ht="18" customHeight="1" x14ac:dyDescent="0.45">
      <c r="B16" s="41" t="str">
        <f>+[10]第５表!B16</f>
        <v>J</v>
      </c>
      <c r="C16" s="42"/>
      <c r="D16" s="43" t="str">
        <f>+[10]第５表!D16</f>
        <v>金融業，保険業</v>
      </c>
      <c r="E16" s="34">
        <f>IF($D16="","",IF([9]設定!$H30="",INDEX([9]第４表!$F$77:$P$133,MATCH([9]設定!$D30,[9]第４表!$C$77:$C$133,0),1),[9]設定!$H30))</f>
        <v>338563</v>
      </c>
      <c r="F16" s="34">
        <f>IF($D16="","",IF([9]設定!$H30="",INDEX([9]第４表!$F$77:$P$133,MATCH([9]設定!$D30,[9]第４表!$C$77:$C$133,0),2),[9]設定!$H30))</f>
        <v>334292</v>
      </c>
      <c r="G16" s="35">
        <f>IF($D16="","",IF([9]設定!$H30="",INDEX([9]第４表!$F$77:$P$133,MATCH([9]設定!$D30,[9]第４表!$C$77:$C$133,0),3),[9]設定!$H30))</f>
        <v>322630</v>
      </c>
      <c r="H16" s="44">
        <f>IF($D16="","",IF([9]設定!$H30="",INDEX([9]第４表!$F$77:$P$133,MATCH([9]設定!$D30,[9]第４表!$C$77:$C$133,0),4),[9]設定!$H30))</f>
        <v>11662</v>
      </c>
      <c r="I16" s="45">
        <f>IF($D16="","",IF([9]設定!$H30="",INDEX([9]第４表!$F$77:$P$133,MATCH([9]設定!$D30,[9]第４表!$C$77:$C$133,0),5),[9]設定!$H30))</f>
        <v>4271</v>
      </c>
      <c r="J16" s="38">
        <f>IF($D16="","",IF([9]設定!$H30="",INDEX([9]第４表!$F$77:$P$133,MATCH([9]設定!$D30,[9]第４表!$C$77:$C$133,0),6),[9]設定!$H30))</f>
        <v>419239</v>
      </c>
      <c r="K16" s="35">
        <f>IF($D16="","",IF([9]設定!$H30="",INDEX([9]第４表!$F$77:$P$133,MATCH([9]設定!$D30,[9]第４表!$C$77:$C$133,0),7),[9]設定!$H30))</f>
        <v>414711</v>
      </c>
      <c r="L16" s="44">
        <f>IF($D16="","",IF([9]設定!$H30="",INDEX([9]第４表!$F$77:$P$133,MATCH([9]設定!$D30,[9]第４表!$C$77:$C$133,0),8),[9]設定!$H30))</f>
        <v>4528</v>
      </c>
      <c r="M16" s="34">
        <f>IF($D16="","",IF([9]設定!$H30="",INDEX([9]第４表!$F$77:$P$133,MATCH([9]設定!$D30,[9]第４表!$C$77:$C$133,0),9),[9]設定!$H30))</f>
        <v>216253</v>
      </c>
      <c r="N16" s="34">
        <f>IF($D16="","",IF([9]設定!$H30="",INDEX([9]第４表!$F$77:$P$133,MATCH([9]設定!$D30,[9]第４表!$C$77:$C$133,0),10),[9]設定!$H30))</f>
        <v>212371</v>
      </c>
      <c r="O16" s="45">
        <f>IF($D16="","",IF([9]設定!$H30="",INDEX([9]第４表!$F$77:$P$133,MATCH([9]設定!$D30,[9]第４表!$C$77:$C$133,0),11),[9]設定!$H30))</f>
        <v>3882</v>
      </c>
      <c r="P16" s="4"/>
    </row>
    <row r="17" spans="2:16" s="2" customFormat="1" ht="18" customHeight="1" x14ac:dyDescent="0.45">
      <c r="B17" s="41" t="str">
        <f>+[10]第５表!B17</f>
        <v>K</v>
      </c>
      <c r="C17" s="42"/>
      <c r="D17" s="49" t="str">
        <f>+[10]第５表!D17</f>
        <v>不動産業，物品賃貸業</v>
      </c>
      <c r="E17" s="34">
        <f>IF($D17="","",IF([9]設定!$H31="",INDEX([9]第４表!$F$77:$P$133,MATCH([9]設定!$D31,[9]第４表!$C$77:$C$133,0),1),[9]設定!$H31))</f>
        <v>197209</v>
      </c>
      <c r="F17" s="34">
        <f>IF($D17="","",IF([9]設定!$H31="",INDEX([9]第４表!$F$77:$P$133,MATCH([9]設定!$D31,[9]第４表!$C$77:$C$133,0),2),[9]設定!$H31))</f>
        <v>181044</v>
      </c>
      <c r="G17" s="35">
        <f>IF($D17="","",IF([9]設定!$H31="",INDEX([9]第４表!$F$77:$P$133,MATCH([9]設定!$D31,[9]第４表!$C$77:$C$133,0),3),[9]設定!$H31))</f>
        <v>176745</v>
      </c>
      <c r="H17" s="44">
        <f>IF($D17="","",IF([9]設定!$H31="",INDEX([9]第４表!$F$77:$P$133,MATCH([9]設定!$D31,[9]第４表!$C$77:$C$133,0),4),[9]設定!$H31))</f>
        <v>4299</v>
      </c>
      <c r="I17" s="45">
        <f>IF($D17="","",IF([9]設定!$H31="",INDEX([9]第４表!$F$77:$P$133,MATCH([9]設定!$D31,[9]第４表!$C$77:$C$133,0),5),[9]設定!$H31))</f>
        <v>16165</v>
      </c>
      <c r="J17" s="38">
        <f>IF($D17="","",IF([9]設定!$H31="",INDEX([9]第４表!$F$77:$P$133,MATCH([9]設定!$D31,[9]第４表!$C$77:$C$133,0),6),[9]設定!$H31))</f>
        <v>297599</v>
      </c>
      <c r="K17" s="35">
        <f>IF($D17="","",IF([9]設定!$H31="",INDEX([9]第４表!$F$77:$P$133,MATCH([9]設定!$D31,[9]第４表!$C$77:$C$133,0),7),[9]設定!$H31))</f>
        <v>261280</v>
      </c>
      <c r="L17" s="44">
        <f>IF($D17="","",IF([9]設定!$H31="",INDEX([9]第４表!$F$77:$P$133,MATCH([9]設定!$D31,[9]第４表!$C$77:$C$133,0),8),[9]設定!$H31))</f>
        <v>36319</v>
      </c>
      <c r="M17" s="34">
        <f>IF($D17="","",IF([9]設定!$H31="",INDEX([9]第４表!$F$77:$P$133,MATCH([9]設定!$D31,[9]第４表!$C$77:$C$133,0),9),[9]設定!$H31))</f>
        <v>130598</v>
      </c>
      <c r="N17" s="34">
        <f>IF($D17="","",IF([9]設定!$H31="",INDEX([9]第４表!$F$77:$P$133,MATCH([9]設定!$D31,[9]第４表!$C$77:$C$133,0),10),[9]設定!$H31))</f>
        <v>127806</v>
      </c>
      <c r="O17" s="45">
        <f>IF($D17="","",IF([9]設定!$H31="",INDEX([9]第４表!$F$77:$P$133,MATCH([9]設定!$D31,[9]第４表!$C$77:$C$133,0),11),[9]設定!$H31))</f>
        <v>2792</v>
      </c>
      <c r="P17" s="4"/>
    </row>
    <row r="18" spans="2:16" s="2" customFormat="1" ht="18" customHeight="1" x14ac:dyDescent="0.45">
      <c r="B18" s="41" t="str">
        <f>+[10]第５表!B18</f>
        <v>L</v>
      </c>
      <c r="C18" s="42"/>
      <c r="D18" s="50" t="str">
        <f>+[10]第５表!D18</f>
        <v>学術研究，専門・技術サービス業</v>
      </c>
      <c r="E18" s="34">
        <f>IF($D18="","",IF([9]設定!$H32="",INDEX([9]第４表!$F$77:$P$133,MATCH([9]設定!$D32,[9]第４表!$C$77:$C$133,0),1),[9]設定!$H32))</f>
        <v>296849</v>
      </c>
      <c r="F18" s="34">
        <f>IF($D18="","",IF([9]設定!$H32="",INDEX([9]第４表!$F$77:$P$133,MATCH([9]設定!$D32,[9]第４表!$C$77:$C$133,0),2),[9]設定!$H32))</f>
        <v>295677</v>
      </c>
      <c r="G18" s="35">
        <f>IF($D18="","",IF([9]設定!$H32="",INDEX([9]第４表!$F$77:$P$133,MATCH([9]設定!$D32,[9]第４表!$C$77:$C$133,0),3),[9]設定!$H32))</f>
        <v>282102</v>
      </c>
      <c r="H18" s="44">
        <f>IF($D18="","",IF([9]設定!$H32="",INDEX([9]第４表!$F$77:$P$133,MATCH([9]設定!$D32,[9]第４表!$C$77:$C$133,0),4),[9]設定!$H32))</f>
        <v>13575</v>
      </c>
      <c r="I18" s="45">
        <f>IF($D18="","",IF([9]設定!$H32="",INDEX([9]第４表!$F$77:$P$133,MATCH([9]設定!$D32,[9]第４表!$C$77:$C$133,0),5),[9]設定!$H32))</f>
        <v>1172</v>
      </c>
      <c r="J18" s="38">
        <f>IF($D18="","",IF([9]設定!$H32="",INDEX([9]第４表!$F$77:$P$133,MATCH([9]設定!$D32,[9]第４表!$C$77:$C$133,0),6),[9]設定!$H32))</f>
        <v>332383</v>
      </c>
      <c r="K18" s="35">
        <f>IF($D18="","",IF([9]設定!$H32="",INDEX([9]第４表!$F$77:$P$133,MATCH([9]設定!$D32,[9]第４表!$C$77:$C$133,0),7),[9]設定!$H32))</f>
        <v>331155</v>
      </c>
      <c r="L18" s="44">
        <f>IF($D18="","",IF([9]設定!$H32="",INDEX([9]第４表!$F$77:$P$133,MATCH([9]設定!$D32,[9]第４表!$C$77:$C$133,0),8),[9]設定!$H32))</f>
        <v>1228</v>
      </c>
      <c r="M18" s="34">
        <f>IF($D18="","",IF([9]設定!$H32="",INDEX([9]第４表!$F$77:$P$133,MATCH([9]設定!$D32,[9]第４表!$C$77:$C$133,0),9),[9]設定!$H32))</f>
        <v>229062</v>
      </c>
      <c r="N18" s="34">
        <f>IF($D18="","",IF([9]設定!$H32="",INDEX([9]第４表!$F$77:$P$133,MATCH([9]設定!$D32,[9]第４表!$C$77:$C$133,0),10),[9]設定!$H32))</f>
        <v>227996</v>
      </c>
      <c r="O18" s="45">
        <f>IF($D18="","",IF([9]設定!$H32="",INDEX([9]第４表!$F$77:$P$133,MATCH([9]設定!$D32,[9]第４表!$C$77:$C$133,0),11),[9]設定!$H32))</f>
        <v>1066</v>
      </c>
    </row>
    <row r="19" spans="2:16" s="2" customFormat="1" ht="18" customHeight="1" x14ac:dyDescent="0.45">
      <c r="B19" s="41" t="str">
        <f>+[10]第５表!B19</f>
        <v>M</v>
      </c>
      <c r="C19" s="42"/>
      <c r="D19" s="51" t="str">
        <f>+[10]第５表!D19</f>
        <v>宿泊業，飲食サービス業</v>
      </c>
      <c r="E19" s="34">
        <f>IF($D19="","",IF([9]設定!$H33="",INDEX([9]第４表!$F$77:$P$133,MATCH([9]設定!$D33,[9]第４表!$C$77:$C$133,0),1),[9]設定!$H33))</f>
        <v>108137</v>
      </c>
      <c r="F19" s="34">
        <f>IF($D19="","",IF([9]設定!$H33="",INDEX([9]第４表!$F$77:$P$133,MATCH([9]設定!$D33,[9]第４表!$C$77:$C$133,0),2),[9]設定!$H33))</f>
        <v>107071</v>
      </c>
      <c r="G19" s="35">
        <f>IF($D19="","",IF([9]設定!$H33="",INDEX([9]第４表!$F$77:$P$133,MATCH([9]設定!$D33,[9]第４表!$C$77:$C$133,0),3),[9]設定!$H33))</f>
        <v>102536</v>
      </c>
      <c r="H19" s="44">
        <f>IF($D19="","",IF([9]設定!$H33="",INDEX([9]第４表!$F$77:$P$133,MATCH([9]設定!$D33,[9]第４表!$C$77:$C$133,0),4),[9]設定!$H33))</f>
        <v>4535</v>
      </c>
      <c r="I19" s="45">
        <f>IF($D19="","",IF([9]設定!$H33="",INDEX([9]第４表!$F$77:$P$133,MATCH([9]設定!$D33,[9]第４表!$C$77:$C$133,0),5),[9]設定!$H33))</f>
        <v>1066</v>
      </c>
      <c r="J19" s="38">
        <f>IF($D19="","",IF([9]設定!$H33="",INDEX([9]第４表!$F$77:$P$133,MATCH([9]設定!$D33,[9]第４表!$C$77:$C$133,0),6),[9]設定!$H33))</f>
        <v>146959</v>
      </c>
      <c r="K19" s="35">
        <f>IF($D19="","",IF([9]設定!$H33="",INDEX([9]第４表!$F$77:$P$133,MATCH([9]設定!$D33,[9]第４表!$C$77:$C$133,0),7),[9]設定!$H33))</f>
        <v>144596</v>
      </c>
      <c r="L19" s="44">
        <f>IF($D19="","",IF([9]設定!$H33="",INDEX([9]第４表!$F$77:$P$133,MATCH([9]設定!$D33,[9]第４表!$C$77:$C$133,0),8),[9]設定!$H33))</f>
        <v>2363</v>
      </c>
      <c r="M19" s="34">
        <f>IF($D19="","",IF([9]設定!$H33="",INDEX([9]第４表!$F$77:$P$133,MATCH([9]設定!$D33,[9]第４表!$C$77:$C$133,0),9),[9]設定!$H33))</f>
        <v>87939</v>
      </c>
      <c r="N19" s="34">
        <f>IF($D19="","",IF([9]設定!$H33="",INDEX([9]第４表!$F$77:$P$133,MATCH([9]設定!$D33,[9]第４表!$C$77:$C$133,0),10),[9]設定!$H33))</f>
        <v>87548</v>
      </c>
      <c r="O19" s="45">
        <f>IF($D19="","",IF([9]設定!$H33="",INDEX([9]第４表!$F$77:$P$133,MATCH([9]設定!$D33,[9]第４表!$C$77:$C$133,0),11),[9]設定!$H33))</f>
        <v>391</v>
      </c>
    </row>
    <row r="20" spans="2:16" s="2" customFormat="1" ht="18" customHeight="1" x14ac:dyDescent="0.45">
      <c r="B20" s="41" t="str">
        <f>+[10]第５表!B20</f>
        <v>N</v>
      </c>
      <c r="C20" s="42"/>
      <c r="D20" s="52" t="str">
        <f>+[10]第５表!D20</f>
        <v>生活関連サービス業，娯楽業</v>
      </c>
      <c r="E20" s="34">
        <f>IF($D20="","",IF([9]設定!$H34="",INDEX([9]第４表!$F$77:$P$133,MATCH([9]設定!$D34,[9]第４表!$C$77:$C$133,0),1),[9]設定!$H34))</f>
        <v>176955</v>
      </c>
      <c r="F20" s="34">
        <f>IF($D20="","",IF([9]設定!$H34="",INDEX([9]第４表!$F$77:$P$133,MATCH([9]設定!$D34,[9]第４表!$C$77:$C$133,0),2),[9]設定!$H34))</f>
        <v>171481</v>
      </c>
      <c r="G20" s="35">
        <f>IF($D20="","",IF([9]設定!$H34="",INDEX([9]第４表!$F$77:$P$133,MATCH([9]設定!$D34,[9]第４表!$C$77:$C$133,0),3),[9]設定!$H34))</f>
        <v>165665</v>
      </c>
      <c r="H20" s="44">
        <f>IF($D20="","",IF([9]設定!$H34="",INDEX([9]第４表!$F$77:$P$133,MATCH([9]設定!$D34,[9]第４表!$C$77:$C$133,0),4),[9]設定!$H34))</f>
        <v>5816</v>
      </c>
      <c r="I20" s="45">
        <f>IF($D20="","",IF([9]設定!$H34="",INDEX([9]第４表!$F$77:$P$133,MATCH([9]設定!$D34,[9]第４表!$C$77:$C$133,0),5),[9]設定!$H34))</f>
        <v>5474</v>
      </c>
      <c r="J20" s="38">
        <f>IF($D20="","",IF([9]設定!$H34="",INDEX([9]第４表!$F$77:$P$133,MATCH([9]設定!$D34,[9]第４表!$C$77:$C$133,0),6),[9]設定!$H34))</f>
        <v>202851</v>
      </c>
      <c r="K20" s="35">
        <f>IF($D20="","",IF([9]設定!$H34="",INDEX([9]第４表!$F$77:$P$133,MATCH([9]設定!$D34,[9]第４表!$C$77:$C$133,0),7),[9]設定!$H34))</f>
        <v>197363</v>
      </c>
      <c r="L20" s="44">
        <f>IF($D20="","",IF([9]設定!$H34="",INDEX([9]第４表!$F$77:$P$133,MATCH([9]設定!$D34,[9]第４表!$C$77:$C$133,0),8),[9]設定!$H34))</f>
        <v>5488</v>
      </c>
      <c r="M20" s="34">
        <f>IF($D20="","",IF([9]設定!$H34="",INDEX([9]第４表!$F$77:$P$133,MATCH([9]設定!$D34,[9]第４表!$C$77:$C$133,0),9),[9]設定!$H34))</f>
        <v>147686</v>
      </c>
      <c r="N20" s="34">
        <f>IF($D20="","",IF([9]設定!$H34="",INDEX([9]第４表!$F$77:$P$133,MATCH([9]設定!$D34,[9]第４表!$C$77:$C$133,0),10),[9]設定!$H34))</f>
        <v>142227</v>
      </c>
      <c r="O20" s="45">
        <f>IF($D20="","",IF([9]設定!$H34="",INDEX([9]第４表!$F$77:$P$133,MATCH([9]設定!$D34,[9]第４表!$C$77:$C$133,0),11),[9]設定!$H34))</f>
        <v>5459</v>
      </c>
    </row>
    <row r="21" spans="2:16" s="2" customFormat="1" ht="18" customHeight="1" x14ac:dyDescent="0.45">
      <c r="B21" s="41" t="str">
        <f>+[10]第５表!B21</f>
        <v>O</v>
      </c>
      <c r="C21" s="42"/>
      <c r="D21" s="43" t="str">
        <f>+[10]第５表!D21</f>
        <v>教育，学習支援業</v>
      </c>
      <c r="E21" s="53">
        <f>IF($D21="","",IF([9]設定!$H35="",INDEX([9]第４表!$F$77:$P$133,MATCH([9]設定!$D35,[9]第４表!$C$77:$C$133,0),1),[9]設定!$H35))</f>
        <v>288850</v>
      </c>
      <c r="F21" s="38">
        <f>IF($D21="","",IF([9]設定!$H35="",INDEX([9]第４表!$F$77:$P$133,MATCH([9]設定!$D35,[9]第４表!$C$77:$C$133,0),2),[9]設定!$H35))</f>
        <v>288301</v>
      </c>
      <c r="G21" s="35">
        <f>IF($D21="","",IF([9]設定!$H35="",INDEX([9]第４表!$F$77:$P$133,MATCH([9]設定!$D35,[9]第４表!$C$77:$C$133,0),3),[9]設定!$H35))</f>
        <v>282957</v>
      </c>
      <c r="H21" s="44">
        <f>IF($D21="","",IF([9]設定!$H35="",INDEX([9]第４表!$F$77:$P$133,MATCH([9]設定!$D35,[9]第４表!$C$77:$C$133,0),4),[9]設定!$H35))</f>
        <v>5344</v>
      </c>
      <c r="I21" s="45">
        <f>IF($D21="","",IF([9]設定!$H35="",INDEX([9]第４表!$F$77:$P$133,MATCH([9]設定!$D35,[9]第４表!$C$77:$C$133,0),5),[9]設定!$H35))</f>
        <v>549</v>
      </c>
      <c r="J21" s="38">
        <f>IF($D21="","",IF([9]設定!$H35="",INDEX([9]第４表!$F$77:$P$133,MATCH([9]設定!$D35,[9]第４表!$C$77:$C$133,0),6),[9]設定!$H35))</f>
        <v>332048</v>
      </c>
      <c r="K21" s="35">
        <f>IF($D21="","",IF([9]設定!$H35="",INDEX([9]第４表!$F$77:$P$133,MATCH([9]設定!$D35,[9]第４表!$C$77:$C$133,0),7),[9]設定!$H35))</f>
        <v>330897</v>
      </c>
      <c r="L21" s="44">
        <f>IF($D21="","",IF([9]設定!$H35="",INDEX([9]第４表!$F$77:$P$133,MATCH([9]設定!$D35,[9]第４表!$C$77:$C$133,0),8),[9]設定!$H35))</f>
        <v>1151</v>
      </c>
      <c r="M21" s="34">
        <f>IF($D21="","",IF([9]設定!$H35="",INDEX([9]第４表!$F$77:$P$133,MATCH([9]設定!$D35,[9]第４表!$C$77:$C$133,0),9),[9]設定!$H35))</f>
        <v>250367</v>
      </c>
      <c r="N21" s="34">
        <f>IF($D21="","",IF([9]設定!$H35="",INDEX([9]第４表!$F$77:$P$133,MATCH([9]設定!$D35,[9]第４表!$C$77:$C$133,0),10),[9]設定!$H35))</f>
        <v>250353</v>
      </c>
      <c r="O21" s="45">
        <f>IF($D21="","",IF([9]設定!$H35="",INDEX([9]第４表!$F$77:$P$133,MATCH([9]設定!$D35,[9]第４表!$C$77:$C$133,0),11),[9]設定!$H35))</f>
        <v>14</v>
      </c>
    </row>
    <row r="22" spans="2:16" s="2" customFormat="1" ht="18" customHeight="1" x14ac:dyDescent="0.45">
      <c r="B22" s="41" t="str">
        <f>+[10]第５表!B22</f>
        <v>P</v>
      </c>
      <c r="C22" s="42"/>
      <c r="D22" s="43" t="str">
        <f>+[10]第５表!D22</f>
        <v>医療，福祉</v>
      </c>
      <c r="E22" s="53">
        <f>IF($D22="","",IF([9]設定!$H36="",INDEX([9]第４表!$F$77:$P$133,MATCH([9]設定!$D36,[9]第４表!$C$77:$C$133,0),1),[9]設定!$H36))</f>
        <v>226281</v>
      </c>
      <c r="F22" s="38">
        <f>IF($D22="","",IF([9]設定!$H36="",INDEX([9]第４表!$F$77:$P$133,MATCH([9]設定!$D36,[9]第４表!$C$77:$C$133,0),2),[9]設定!$H36))</f>
        <v>221850</v>
      </c>
      <c r="G22" s="35">
        <f>IF($D22="","",IF([9]設定!$H36="",INDEX([9]第４表!$F$77:$P$133,MATCH([9]設定!$D36,[9]第４表!$C$77:$C$133,0),3),[9]設定!$H36))</f>
        <v>212727</v>
      </c>
      <c r="H22" s="44">
        <f>IF($D22="","",IF([9]設定!$H36="",INDEX([9]第４表!$F$77:$P$133,MATCH([9]設定!$D36,[9]第４表!$C$77:$C$133,0),4),[9]設定!$H36))</f>
        <v>9123</v>
      </c>
      <c r="I22" s="45">
        <f>IF($D22="","",IF([9]設定!$H36="",INDEX([9]第４表!$F$77:$P$133,MATCH([9]設定!$D36,[9]第４表!$C$77:$C$133,0),5),[9]設定!$H36))</f>
        <v>4431</v>
      </c>
      <c r="J22" s="38">
        <f>IF($D22="","",IF([9]設定!$H36="",INDEX([9]第４表!$F$77:$P$133,MATCH([9]設定!$D36,[9]第４表!$C$77:$C$133,0),6),[9]設定!$H36))</f>
        <v>308224</v>
      </c>
      <c r="K22" s="35">
        <f>IF($D22="","",IF([9]設定!$H36="",INDEX([9]第４表!$F$77:$P$133,MATCH([9]設定!$D36,[9]第４表!$C$77:$C$133,0),7),[9]設定!$H36))</f>
        <v>304858</v>
      </c>
      <c r="L22" s="44">
        <f>IF($D22="","",IF([9]設定!$H36="",INDEX([9]第４表!$F$77:$P$133,MATCH([9]設定!$D36,[9]第４表!$C$77:$C$133,0),8),[9]設定!$H36))</f>
        <v>3366</v>
      </c>
      <c r="M22" s="34">
        <f>IF($D22="","",IF([9]設定!$H36="",INDEX([9]第４表!$F$77:$P$133,MATCH([9]設定!$D36,[9]第４表!$C$77:$C$133,0),9),[9]設定!$H36))</f>
        <v>201915</v>
      </c>
      <c r="N22" s="35">
        <f>IF($D22="","",IF([9]設定!$H36="",INDEX([9]第４表!$F$77:$P$133,MATCH([9]設定!$D36,[9]第４表!$C$77:$C$133,0),10),[9]設定!$H36))</f>
        <v>197167</v>
      </c>
      <c r="O22" s="45">
        <f>IF($D22="","",IF([9]設定!$H36="",INDEX([9]第４表!$F$77:$P$133,MATCH([9]設定!$D36,[9]第４表!$C$77:$C$133,0),11),[9]設定!$H36))</f>
        <v>4748</v>
      </c>
    </row>
    <row r="23" spans="2:16" s="2" customFormat="1" ht="18" customHeight="1" x14ac:dyDescent="0.45">
      <c r="B23" s="41" t="str">
        <f>+[10]第５表!B23</f>
        <v>Q</v>
      </c>
      <c r="C23" s="42"/>
      <c r="D23" s="43" t="str">
        <f>+[10]第５表!D23</f>
        <v>複合サービス事業</v>
      </c>
      <c r="E23" s="53">
        <f>IF($D23="","",IF([9]設定!$H37="",INDEX([9]第４表!$F$77:$P$133,MATCH([9]設定!$D37,[9]第４表!$C$77:$C$133,0),1),[9]設定!$H37))</f>
        <v>259502</v>
      </c>
      <c r="F23" s="38">
        <f>IF($D23="","",IF([9]設定!$H37="",INDEX([9]第４表!$F$77:$P$133,MATCH([9]設定!$D37,[9]第４表!$C$77:$C$133,0),2),[9]設定!$H37))</f>
        <v>254939</v>
      </c>
      <c r="G23" s="35">
        <f>IF($D23="","",IF([9]設定!$H37="",INDEX([9]第４表!$F$77:$P$133,MATCH([9]設定!$D37,[9]第４表!$C$77:$C$133,0),3),[9]設定!$H37))</f>
        <v>251566</v>
      </c>
      <c r="H23" s="44">
        <f>IF($D23="","",IF([9]設定!$H37="",INDEX([9]第４表!$F$77:$P$133,MATCH([9]設定!$D37,[9]第４表!$C$77:$C$133,0),4),[9]設定!$H37))</f>
        <v>3373</v>
      </c>
      <c r="I23" s="45">
        <f>IF($D23="","",IF([9]設定!$H37="",INDEX([9]第４表!$F$77:$P$133,MATCH([9]設定!$D37,[9]第４表!$C$77:$C$133,0),5),[9]設定!$H37))</f>
        <v>4563</v>
      </c>
      <c r="J23" s="38">
        <f>IF($D23="","",IF([9]設定!$H37="",INDEX([9]第４表!$F$77:$P$133,MATCH([9]設定!$D37,[9]第４表!$C$77:$C$133,0),6),[9]設定!$H37))</f>
        <v>289207</v>
      </c>
      <c r="K23" s="35">
        <f>IF($D23="","",IF([9]設定!$H37="",INDEX([9]第４表!$F$77:$P$133,MATCH([9]設定!$D37,[9]第４表!$C$77:$C$133,0),7),[9]設定!$H37))</f>
        <v>283095</v>
      </c>
      <c r="L23" s="44">
        <f>IF($D23="","",IF([9]設定!$H37="",INDEX([9]第４表!$F$77:$P$133,MATCH([9]設定!$D37,[9]第４表!$C$77:$C$133,0),8),[9]設定!$H37))</f>
        <v>6112</v>
      </c>
      <c r="M23" s="34">
        <f>IF($D23="","",IF([9]設定!$H37="",INDEX([9]第４表!$F$77:$P$133,MATCH([9]設定!$D37,[9]第４表!$C$77:$C$133,0),9),[9]設定!$H37))</f>
        <v>210432</v>
      </c>
      <c r="N23" s="35">
        <f>IF($D23="","",IF([9]設定!$H37="",INDEX([9]第４表!$F$77:$P$133,MATCH([9]設定!$D37,[9]第４表!$C$77:$C$133,0),10),[9]設定!$H37))</f>
        <v>208428</v>
      </c>
      <c r="O23" s="45">
        <f>IF($D23="","",IF([9]設定!$H37="",INDEX([9]第４表!$F$77:$P$133,MATCH([9]設定!$D37,[9]第４表!$C$77:$C$133,0),11),[9]設定!$H37))</f>
        <v>2004</v>
      </c>
    </row>
    <row r="24" spans="2:16" s="2" customFormat="1" ht="18" customHeight="1" x14ac:dyDescent="0.45">
      <c r="B24" s="41" t="str">
        <f>+[10]第５表!B24</f>
        <v>R</v>
      </c>
      <c r="C24" s="42"/>
      <c r="D24" s="54" t="str">
        <f>+[10]第５表!D24</f>
        <v>サービス業（他に分類されないもの）</v>
      </c>
      <c r="E24" s="53">
        <f>IF($D24="","",IF([9]設定!$H38="",INDEX([9]第４表!$F$77:$P$133,MATCH([9]設定!$D38,[9]第４表!$C$77:$C$133,0),1),[9]設定!$H38))</f>
        <v>184473</v>
      </c>
      <c r="F24" s="38">
        <f>IF($D24="","",IF([9]設定!$H38="",INDEX([9]第４表!$F$77:$P$133,MATCH([9]設定!$D38,[9]第４表!$C$77:$C$133,0),2),[9]設定!$H38))</f>
        <v>181039</v>
      </c>
      <c r="G24" s="35">
        <f>IF($D24="","",IF([9]設定!$H38="",INDEX([9]第４表!$F$77:$P$133,MATCH([9]設定!$D38,[9]第４表!$C$77:$C$133,0),3),[9]設定!$H38))</f>
        <v>169515</v>
      </c>
      <c r="H24" s="44">
        <f>IF($D24="","",IF([9]設定!$H38="",INDEX([9]第４表!$F$77:$P$133,MATCH([9]設定!$D38,[9]第４表!$C$77:$C$133,0),4),[9]設定!$H38))</f>
        <v>11524</v>
      </c>
      <c r="I24" s="45">
        <f>IF($D24="","",IF([9]設定!$H38="",INDEX([9]第４表!$F$77:$P$133,MATCH([9]設定!$D38,[9]第４表!$C$77:$C$133,0),5),[9]設定!$H38))</f>
        <v>3434</v>
      </c>
      <c r="J24" s="38">
        <f>IF($D24="","",IF([9]設定!$H38="",INDEX([9]第４表!$F$77:$P$133,MATCH([9]設定!$D38,[9]第４表!$C$77:$C$133,0),6),[9]設定!$H38))</f>
        <v>217452</v>
      </c>
      <c r="K24" s="35">
        <f>IF($D24="","",IF([9]設定!$H38="",INDEX([9]第４表!$F$77:$P$133,MATCH([9]設定!$D38,[9]第４表!$C$77:$C$133,0),7),[9]設定!$H38))</f>
        <v>211257</v>
      </c>
      <c r="L24" s="44">
        <f>IF($D24="","",IF([9]設定!$H38="",INDEX([9]第４表!$F$77:$P$133,MATCH([9]設定!$D38,[9]第４表!$C$77:$C$133,0),8),[9]設定!$H38))</f>
        <v>6195</v>
      </c>
      <c r="M24" s="34">
        <f>IF($D24="","",IF([9]設定!$H38="",INDEX([9]第４表!$F$77:$P$133,MATCH([9]設定!$D38,[9]第４表!$C$77:$C$133,0),9),[9]設定!$H38))</f>
        <v>152165</v>
      </c>
      <c r="N24" s="35">
        <f>IF($D24="","",IF([9]設定!$H38="",INDEX([9]第４表!$F$77:$P$133,MATCH([9]設定!$D38,[9]第４表!$C$77:$C$133,0),10),[9]設定!$H38))</f>
        <v>151436</v>
      </c>
      <c r="O24" s="45">
        <f>IF($D24="","",IF([9]設定!$H38="",INDEX([9]第４表!$F$77:$P$133,MATCH([9]設定!$D38,[9]第４表!$C$77:$C$133,0),11),[9]設定!$H38))</f>
        <v>729</v>
      </c>
    </row>
    <row r="25" spans="2:16" s="2" customFormat="1" ht="18" customHeight="1" x14ac:dyDescent="0.45">
      <c r="B25" s="31" t="str">
        <f>+[10]第５表!B25</f>
        <v>E09,10</v>
      </c>
      <c r="C25" s="32"/>
      <c r="D25" s="55" t="str">
        <f>+[10]第５表!D25</f>
        <v>食料品・たばこ</v>
      </c>
      <c r="E25" s="56">
        <f>IF($D25="","",IF([9]設定!$H39="",INDEX([9]第４表!$F$77:$P$133,MATCH([9]設定!$D39,[9]第４表!$C$77:$C$133,0),1),[9]設定!$H39))</f>
        <v>195629</v>
      </c>
      <c r="F25" s="56">
        <f>IF($D25="","",IF([9]設定!$H39="",INDEX([9]第４表!$F$77:$P$133,MATCH([9]設定!$D39,[9]第４表!$C$77:$C$133,0),2),[9]設定!$H39))</f>
        <v>188907</v>
      </c>
      <c r="G25" s="56">
        <f>IF($D25="","",IF([9]設定!$H39="",INDEX([9]第４表!$F$77:$P$133,MATCH([9]設定!$D39,[9]第４表!$C$77:$C$133,0),3),[9]設定!$H39))</f>
        <v>174918</v>
      </c>
      <c r="H25" s="56">
        <f>IF($D25="","",IF([9]設定!$H39="",INDEX([9]第４表!$F$77:$P$133,MATCH([9]設定!$D39,[9]第４表!$C$77:$C$133,0),4),[9]設定!$H39))</f>
        <v>13989</v>
      </c>
      <c r="I25" s="56">
        <f>IF($D25="","",IF([9]設定!$H39="",INDEX([9]第４表!$F$77:$P$133,MATCH([9]設定!$D39,[9]第４表!$C$77:$C$133,0),5),[9]設定!$H39))</f>
        <v>6722</v>
      </c>
      <c r="J25" s="56">
        <f>IF($D25="","",IF([9]設定!$H39="",INDEX([9]第４表!$F$77:$P$133,MATCH([9]設定!$D39,[9]第４表!$C$77:$C$133,0),6),[9]設定!$H39))</f>
        <v>267203</v>
      </c>
      <c r="K25" s="56">
        <f>IF($D25="","",IF([9]設定!$H39="",INDEX([9]第４表!$F$77:$P$133,MATCH([9]設定!$D39,[9]第４表!$C$77:$C$133,0),7),[9]設定!$H39))</f>
        <v>255215</v>
      </c>
      <c r="L25" s="56">
        <f>IF($D25="","",IF([9]設定!$H39="",INDEX([9]第４表!$F$77:$P$133,MATCH([9]設定!$D39,[9]第４表!$C$77:$C$133,0),8),[9]設定!$H39))</f>
        <v>11988</v>
      </c>
      <c r="M25" s="56">
        <f>IF($D25="","",IF([9]設定!$H39="",INDEX([9]第４表!$F$77:$P$133,MATCH([9]設定!$D39,[9]第４表!$C$77:$C$133,0),9),[9]設定!$H39))</f>
        <v>146345</v>
      </c>
      <c r="N25" s="56">
        <f>IF($D25="","",IF([9]設定!$H39="",INDEX([9]第４表!$F$77:$P$133,MATCH([9]設定!$D39,[9]第４表!$C$77:$C$133,0),10),[9]設定!$H39))</f>
        <v>143248</v>
      </c>
      <c r="O25" s="56">
        <f>IF($D25="","",IF([9]設定!$H39="",INDEX([9]第４表!$F$77:$P$133,MATCH([9]設定!$D39,[9]第４表!$C$77:$C$133,0),11),[9]設定!$H39))</f>
        <v>3097</v>
      </c>
    </row>
    <row r="26" spans="2:16" s="2" customFormat="1" ht="18" customHeight="1" x14ac:dyDescent="0.45">
      <c r="B26" s="41" t="str">
        <f>+[10]第５表!B26</f>
        <v>E11</v>
      </c>
      <c r="C26" s="42"/>
      <c r="D26" s="57" t="str">
        <f>+[10]第５表!D26</f>
        <v>繊維工業</v>
      </c>
      <c r="E26" s="53">
        <f>IF($D26="","",IF([9]設定!$H40="",INDEX([9]第４表!$F$77:$P$133,MATCH([9]設定!$D40,[9]第４表!$C$77:$C$133,0),1),[9]設定!$H40))</f>
        <v>213787</v>
      </c>
      <c r="F26" s="53">
        <f>IF($D26="","",IF([9]設定!$H40="",INDEX([9]第４表!$F$77:$P$133,MATCH([9]設定!$D40,[9]第４表!$C$77:$C$133,0),2),[9]設定!$H40))</f>
        <v>213714</v>
      </c>
      <c r="G26" s="53">
        <f>IF($D26="","",IF([9]設定!$H40="",INDEX([9]第４表!$F$77:$P$133,MATCH([9]設定!$D40,[9]第４表!$C$77:$C$133,0),3),[9]設定!$H40))</f>
        <v>191425</v>
      </c>
      <c r="H26" s="53">
        <f>IF($D26="","",IF([9]設定!$H40="",INDEX([9]第４表!$F$77:$P$133,MATCH([9]設定!$D40,[9]第４表!$C$77:$C$133,0),4),[9]設定!$H40))</f>
        <v>22289</v>
      </c>
      <c r="I26" s="53">
        <f>IF($D26="","",IF([9]設定!$H40="",INDEX([9]第４表!$F$77:$P$133,MATCH([9]設定!$D40,[9]第４表!$C$77:$C$133,0),5),[9]設定!$H40))</f>
        <v>73</v>
      </c>
      <c r="J26" s="53">
        <f>IF($D26="","",IF([9]設定!$H40="",INDEX([9]第４表!$F$77:$P$133,MATCH([9]設定!$D40,[9]第４表!$C$77:$C$133,0),6),[9]設定!$H40))</f>
        <v>319094</v>
      </c>
      <c r="K26" s="53">
        <f>IF($D26="","",IF([9]設定!$H40="",INDEX([9]第４表!$F$77:$P$133,MATCH([9]設定!$D40,[9]第４表!$C$77:$C$133,0),7),[9]設定!$H40))</f>
        <v>318895</v>
      </c>
      <c r="L26" s="53">
        <f>IF($D26="","",IF([9]設定!$H40="",INDEX([9]第４表!$F$77:$P$133,MATCH([9]設定!$D40,[9]第４表!$C$77:$C$133,0),8),[9]設定!$H40))</f>
        <v>199</v>
      </c>
      <c r="M26" s="53">
        <f>IF($D26="","",IF([9]設定!$H40="",INDEX([9]第４表!$F$77:$P$133,MATCH([9]設定!$D40,[9]第４表!$C$77:$C$133,0),9),[9]設定!$H40))</f>
        <v>152692</v>
      </c>
      <c r="N26" s="53">
        <f>IF($D26="","",IF([9]設定!$H40="",INDEX([9]第４表!$F$77:$P$133,MATCH([9]設定!$D40,[9]第４表!$C$77:$C$133,0),10),[9]設定!$H40))</f>
        <v>152692</v>
      </c>
      <c r="O26" s="53">
        <f>IF($D26="","",IF([9]設定!$H40="",INDEX([9]第４表!$F$77:$P$133,MATCH([9]設定!$D40,[9]第４表!$C$77:$C$133,0),11),[9]設定!$H40))</f>
        <v>0</v>
      </c>
    </row>
    <row r="27" spans="2:16" s="2" customFormat="1" ht="18" customHeight="1" x14ac:dyDescent="0.45">
      <c r="B27" s="41" t="str">
        <f>+[10]第５表!B27</f>
        <v>E12</v>
      </c>
      <c r="C27" s="42"/>
      <c r="D27" s="57" t="str">
        <f>+[10]第５表!D27</f>
        <v>木材・木製品</v>
      </c>
      <c r="E27" s="53">
        <f>IF($D27="","",IF([9]設定!$H41="",INDEX([9]第４表!$F$77:$P$133,MATCH([9]設定!$D41,[9]第４表!$C$77:$C$133,0),1),[9]設定!$H41))</f>
        <v>226921</v>
      </c>
      <c r="F27" s="53">
        <f>IF($D27="","",IF([9]設定!$H41="",INDEX([9]第４表!$F$77:$P$133,MATCH([9]設定!$D41,[9]第４表!$C$77:$C$133,0),2),[9]設定!$H41))</f>
        <v>226377</v>
      </c>
      <c r="G27" s="53">
        <f>IF($D27="","",IF([9]設定!$H41="",INDEX([9]第４表!$F$77:$P$133,MATCH([9]設定!$D41,[9]第４表!$C$77:$C$133,0),3),[9]設定!$H41))</f>
        <v>215024</v>
      </c>
      <c r="H27" s="53">
        <f>IF($D27="","",IF([9]設定!$H41="",INDEX([9]第４表!$F$77:$P$133,MATCH([9]設定!$D41,[9]第４表!$C$77:$C$133,0),4),[9]設定!$H41))</f>
        <v>11353</v>
      </c>
      <c r="I27" s="53">
        <f>IF($D27="","",IF([9]設定!$H41="",INDEX([9]第４表!$F$77:$P$133,MATCH([9]設定!$D41,[9]第４表!$C$77:$C$133,0),5),[9]設定!$H41))</f>
        <v>544</v>
      </c>
      <c r="J27" s="53">
        <f>IF($D27="","",IF([9]設定!$H41="",INDEX([9]第４表!$F$77:$P$133,MATCH([9]設定!$D41,[9]第４表!$C$77:$C$133,0),6),[9]設定!$H41))</f>
        <v>247614</v>
      </c>
      <c r="K27" s="53">
        <f>IF($D27="","",IF([9]設定!$H41="",INDEX([9]第４表!$F$77:$P$133,MATCH([9]設定!$D41,[9]第４表!$C$77:$C$133,0),7),[9]設定!$H41))</f>
        <v>246885</v>
      </c>
      <c r="L27" s="53">
        <f>IF($D27="","",IF([9]設定!$H41="",INDEX([9]第４表!$F$77:$P$133,MATCH([9]設定!$D41,[9]第４表!$C$77:$C$133,0),8),[9]設定!$H41))</f>
        <v>729</v>
      </c>
      <c r="M27" s="53">
        <f>IF($D27="","",IF([9]設定!$H41="",INDEX([9]第４表!$F$77:$P$133,MATCH([9]設定!$D41,[9]第４表!$C$77:$C$133,0),9),[9]設定!$H41))</f>
        <v>184837</v>
      </c>
      <c r="N27" s="53">
        <f>IF($D27="","",IF([9]設定!$H41="",INDEX([9]第４表!$F$77:$P$133,MATCH([9]設定!$D41,[9]第４表!$C$77:$C$133,0),10),[9]設定!$H41))</f>
        <v>184669</v>
      </c>
      <c r="O27" s="53">
        <f>IF($D27="","",IF([9]設定!$H41="",INDEX([9]第４表!$F$77:$P$133,MATCH([9]設定!$D41,[9]第４表!$C$77:$C$133,0),11),[9]設定!$H41))</f>
        <v>168</v>
      </c>
    </row>
    <row r="28" spans="2:16" s="2" customFormat="1" ht="18" customHeight="1" x14ac:dyDescent="0.45">
      <c r="B28" s="41" t="str">
        <f>+[10]第５表!B28</f>
        <v>E13</v>
      </c>
      <c r="C28" s="42"/>
      <c r="D28" s="57" t="str">
        <f>+[10]第５表!D28</f>
        <v>家具・装備品</v>
      </c>
      <c r="E28" s="53" t="str">
        <f>IF($D28="","",IF([9]設定!$H42="",INDEX([9]第４表!$F$77:$P$133,MATCH([9]設定!$D42,[9]第４表!$C$77:$C$133,0),1),[9]設定!$H42))</f>
        <v>x</v>
      </c>
      <c r="F28" s="53" t="str">
        <f>IF($D28="","",IF([9]設定!$H42="",INDEX([9]第４表!$F$77:$P$133,MATCH([9]設定!$D42,[9]第４表!$C$77:$C$133,0),2),[9]設定!$H42))</f>
        <v>x</v>
      </c>
      <c r="G28" s="53" t="str">
        <f>IF($D28="","",IF([9]設定!$H42="",INDEX([9]第４表!$F$77:$P$133,MATCH([9]設定!$D42,[9]第４表!$C$77:$C$133,0),3),[9]設定!$H42))</f>
        <v>x</v>
      </c>
      <c r="H28" s="53" t="str">
        <f>IF($D28="","",IF([9]設定!$H42="",INDEX([9]第４表!$F$77:$P$133,MATCH([9]設定!$D42,[9]第４表!$C$77:$C$133,0),4),[9]設定!$H42))</f>
        <v>x</v>
      </c>
      <c r="I28" s="53" t="str">
        <f>IF($D28="","",IF([9]設定!$H42="",INDEX([9]第４表!$F$77:$P$133,MATCH([9]設定!$D42,[9]第４表!$C$77:$C$133,0),5),[9]設定!$H42))</f>
        <v>x</v>
      </c>
      <c r="J28" s="53" t="str">
        <f>IF($D28="","",IF([9]設定!$H42="",INDEX([9]第４表!$F$77:$P$133,MATCH([9]設定!$D42,[9]第４表!$C$77:$C$133,0),6),[9]設定!$H42))</f>
        <v>x</v>
      </c>
      <c r="K28" s="53" t="str">
        <f>IF($D28="","",IF([9]設定!$H42="",INDEX([9]第４表!$F$77:$P$133,MATCH([9]設定!$D42,[9]第４表!$C$77:$C$133,0),7),[9]設定!$H42))</f>
        <v>x</v>
      </c>
      <c r="L28" s="53" t="str">
        <f>IF($D28="","",IF([9]設定!$H42="",INDEX([9]第４表!$F$77:$P$133,MATCH([9]設定!$D42,[9]第４表!$C$77:$C$133,0),8),[9]設定!$H42))</f>
        <v>x</v>
      </c>
      <c r="M28" s="53" t="str">
        <f>IF($D28="","",IF([9]設定!$H42="",INDEX([9]第４表!$F$77:$P$133,MATCH([9]設定!$D42,[9]第４表!$C$77:$C$133,0),9),[9]設定!$H42))</f>
        <v>x</v>
      </c>
      <c r="N28" s="53" t="str">
        <f>IF($D28="","",IF([9]設定!$H42="",INDEX([9]第４表!$F$77:$P$133,MATCH([9]設定!$D42,[9]第４表!$C$77:$C$133,0),10),[9]設定!$H42))</f>
        <v>x</v>
      </c>
      <c r="O28" s="53" t="str">
        <f>IF($D28="","",IF([9]設定!$H42="",INDEX([9]第４表!$F$77:$P$133,MATCH([9]設定!$D42,[9]第４表!$C$77:$C$133,0),11),[9]設定!$H42))</f>
        <v>x</v>
      </c>
    </row>
    <row r="29" spans="2:16" s="2" customFormat="1" ht="18" customHeight="1" x14ac:dyDescent="0.45">
      <c r="B29" s="41" t="str">
        <f>+[10]第５表!B29</f>
        <v>E15</v>
      </c>
      <c r="C29" s="42"/>
      <c r="D29" s="57" t="str">
        <f>+[10]第５表!D29</f>
        <v>印刷・同関連業</v>
      </c>
      <c r="E29" s="53">
        <f>IF($D29="","",IF([9]設定!$H43="",INDEX([9]第４表!$F$77:$P$133,MATCH([9]設定!$D43,[9]第４表!$C$77:$C$133,0),1),[9]設定!$H43))</f>
        <v>275235</v>
      </c>
      <c r="F29" s="53">
        <f>IF($D29="","",IF([9]設定!$H43="",INDEX([9]第４表!$F$77:$P$133,MATCH([9]設定!$D43,[9]第４表!$C$77:$C$133,0),2),[9]設定!$H43))</f>
        <v>260967</v>
      </c>
      <c r="G29" s="53">
        <f>IF($D29="","",IF([9]設定!$H43="",INDEX([9]第４表!$F$77:$P$133,MATCH([9]設定!$D43,[9]第４表!$C$77:$C$133,0),3),[9]設定!$H43))</f>
        <v>236974</v>
      </c>
      <c r="H29" s="53">
        <f>IF($D29="","",IF([9]設定!$H43="",INDEX([9]第４表!$F$77:$P$133,MATCH([9]設定!$D43,[9]第４表!$C$77:$C$133,0),4),[9]設定!$H43))</f>
        <v>23993</v>
      </c>
      <c r="I29" s="53">
        <f>IF($D29="","",IF([9]設定!$H43="",INDEX([9]第４表!$F$77:$P$133,MATCH([9]設定!$D43,[9]第４表!$C$77:$C$133,0),5),[9]設定!$H43))</f>
        <v>14268</v>
      </c>
      <c r="J29" s="53">
        <f>IF($D29="","",IF([9]設定!$H43="",INDEX([9]第４表!$F$77:$P$133,MATCH([9]設定!$D43,[9]第４表!$C$77:$C$133,0),6),[9]設定!$H43))</f>
        <v>316061</v>
      </c>
      <c r="K29" s="53">
        <f>IF($D29="","",IF([9]設定!$H43="",INDEX([9]第４表!$F$77:$P$133,MATCH([9]設定!$D43,[9]第４表!$C$77:$C$133,0),7),[9]設定!$H43))</f>
        <v>296422</v>
      </c>
      <c r="L29" s="53">
        <f>IF($D29="","",IF([9]設定!$H43="",INDEX([9]第４表!$F$77:$P$133,MATCH([9]設定!$D43,[9]第４表!$C$77:$C$133,0),8),[9]設定!$H43))</f>
        <v>19639</v>
      </c>
      <c r="M29" s="53">
        <f>IF($D29="","",IF([9]設定!$H43="",INDEX([9]第４表!$F$77:$P$133,MATCH([9]設定!$D43,[9]第４表!$C$77:$C$133,0),9),[9]設定!$H43))</f>
        <v>166778</v>
      </c>
      <c r="N29" s="53">
        <f>IF($D29="","",IF([9]設定!$H43="",INDEX([9]第４表!$F$77:$P$133,MATCH([9]設定!$D43,[9]第４表!$C$77:$C$133,0),10),[9]設定!$H43))</f>
        <v>166778</v>
      </c>
      <c r="O29" s="53">
        <f>IF($D29="","",IF([9]設定!$H43="",INDEX([9]第４表!$F$77:$P$133,MATCH([9]設定!$D43,[9]第４表!$C$77:$C$133,0),11),[9]設定!$H43))</f>
        <v>0</v>
      </c>
    </row>
    <row r="30" spans="2:16" s="2" customFormat="1" ht="18" customHeight="1" x14ac:dyDescent="0.45">
      <c r="B30" s="41" t="str">
        <f>+[10]第５表!B30</f>
        <v>E16,17</v>
      </c>
      <c r="C30" s="42"/>
      <c r="D30" s="57" t="str">
        <f>+[10]第５表!D30</f>
        <v>化学、石油・石炭</v>
      </c>
      <c r="E30" s="53">
        <f>IF($D30="","",IF([9]設定!$H44="",INDEX([9]第４表!$F$77:$P$133,MATCH([9]設定!$D44,[9]第４表!$C$77:$C$133,0),1),[9]設定!$H44))</f>
        <v>379665</v>
      </c>
      <c r="F30" s="53">
        <f>IF($D30="","",IF([9]設定!$H44="",INDEX([9]第４表!$F$77:$P$133,MATCH([9]設定!$D44,[9]第４表!$C$77:$C$133,0),2),[9]設定!$H44))</f>
        <v>379665</v>
      </c>
      <c r="G30" s="53">
        <f>IF($D30="","",IF([9]設定!$H44="",INDEX([9]第４表!$F$77:$P$133,MATCH([9]設定!$D44,[9]第４表!$C$77:$C$133,0),3),[9]設定!$H44))</f>
        <v>332016</v>
      </c>
      <c r="H30" s="53">
        <f>IF($D30="","",IF([9]設定!$H44="",INDEX([9]第４表!$F$77:$P$133,MATCH([9]設定!$D44,[9]第４表!$C$77:$C$133,0),4),[9]設定!$H44))</f>
        <v>47649</v>
      </c>
      <c r="I30" s="53">
        <f>IF($D30="","",IF([9]設定!$H44="",INDEX([9]第４表!$F$77:$P$133,MATCH([9]設定!$D44,[9]第４表!$C$77:$C$133,0),5),[9]設定!$H44))</f>
        <v>0</v>
      </c>
      <c r="J30" s="53">
        <f>IF($D30="","",IF([9]設定!$H44="",INDEX([9]第４表!$F$77:$P$133,MATCH([9]設定!$D44,[9]第４表!$C$77:$C$133,0),6),[9]設定!$H44))</f>
        <v>390269</v>
      </c>
      <c r="K30" s="53">
        <f>IF($D30="","",IF([9]設定!$H44="",INDEX([9]第４表!$F$77:$P$133,MATCH([9]設定!$D44,[9]第４表!$C$77:$C$133,0),7),[9]設定!$H44))</f>
        <v>390269</v>
      </c>
      <c r="L30" s="53">
        <f>IF($D30="","",IF([9]設定!$H44="",INDEX([9]第４表!$F$77:$P$133,MATCH([9]設定!$D44,[9]第４表!$C$77:$C$133,0),8),[9]設定!$H44))</f>
        <v>0</v>
      </c>
      <c r="M30" s="53">
        <f>IF($D30="","",IF([9]設定!$H44="",INDEX([9]第４表!$F$77:$P$133,MATCH([9]設定!$D44,[9]第４表!$C$77:$C$133,0),9),[9]設定!$H44))</f>
        <v>242699</v>
      </c>
      <c r="N30" s="53">
        <f>IF($D30="","",IF([9]設定!$H44="",INDEX([9]第４表!$F$77:$P$133,MATCH([9]設定!$D44,[9]第４表!$C$77:$C$133,0),10),[9]設定!$H44))</f>
        <v>242699</v>
      </c>
      <c r="O30" s="53">
        <f>IF($D30="","",IF([9]設定!$H44="",INDEX([9]第４表!$F$77:$P$133,MATCH([9]設定!$D44,[9]第４表!$C$77:$C$133,0),11),[9]設定!$H44))</f>
        <v>0</v>
      </c>
    </row>
    <row r="31" spans="2:16" s="2" customFormat="1" ht="18" customHeight="1" x14ac:dyDescent="0.45">
      <c r="B31" s="41" t="str">
        <f>+[10]第５表!B31</f>
        <v>E18</v>
      </c>
      <c r="C31" s="42"/>
      <c r="D31" s="57" t="str">
        <f>+[10]第５表!D31</f>
        <v>プラスチック製品</v>
      </c>
      <c r="E31" s="53">
        <f>IF($D31="","",IF([9]設定!$H45="",INDEX([9]第４表!$F$77:$P$133,MATCH([9]設定!$D45,[9]第４表!$C$77:$C$133,0),1),[9]設定!$H45))</f>
        <v>229912</v>
      </c>
      <c r="F31" s="53">
        <f>IF($D31="","",IF([9]設定!$H45="",INDEX([9]第４表!$F$77:$P$133,MATCH([9]設定!$D45,[9]第４表!$C$77:$C$133,0),2),[9]設定!$H45))</f>
        <v>229912</v>
      </c>
      <c r="G31" s="53">
        <f>IF($D31="","",IF([9]設定!$H45="",INDEX([9]第４表!$F$77:$P$133,MATCH([9]設定!$D45,[9]第４表!$C$77:$C$133,0),3),[9]設定!$H45))</f>
        <v>205955</v>
      </c>
      <c r="H31" s="53">
        <f>IF($D31="","",IF([9]設定!$H45="",INDEX([9]第４表!$F$77:$P$133,MATCH([9]設定!$D45,[9]第４表!$C$77:$C$133,0),4),[9]設定!$H45))</f>
        <v>23957</v>
      </c>
      <c r="I31" s="53">
        <f>IF($D31="","",IF([9]設定!$H45="",INDEX([9]第４表!$F$77:$P$133,MATCH([9]設定!$D45,[9]第４表!$C$77:$C$133,0),5),[9]設定!$H45))</f>
        <v>0</v>
      </c>
      <c r="J31" s="53">
        <f>IF($D31="","",IF([9]設定!$H45="",INDEX([9]第４表!$F$77:$P$133,MATCH([9]設定!$D45,[9]第４表!$C$77:$C$133,0),6),[9]設定!$H45))</f>
        <v>268861</v>
      </c>
      <c r="K31" s="53">
        <f>IF($D31="","",IF([9]設定!$H45="",INDEX([9]第４表!$F$77:$P$133,MATCH([9]設定!$D45,[9]第４表!$C$77:$C$133,0),7),[9]設定!$H45))</f>
        <v>268861</v>
      </c>
      <c r="L31" s="53">
        <f>IF($D31="","",IF([9]設定!$H45="",INDEX([9]第４表!$F$77:$P$133,MATCH([9]設定!$D45,[9]第４表!$C$77:$C$133,0),8),[9]設定!$H45))</f>
        <v>0</v>
      </c>
      <c r="M31" s="53">
        <f>IF($D31="","",IF([9]設定!$H45="",INDEX([9]第４表!$F$77:$P$133,MATCH([9]設定!$D45,[9]第４表!$C$77:$C$133,0),9),[9]設定!$H45))</f>
        <v>128289</v>
      </c>
      <c r="N31" s="53">
        <f>IF($D31="","",IF([9]設定!$H45="",INDEX([9]第４表!$F$77:$P$133,MATCH([9]設定!$D45,[9]第４表!$C$77:$C$133,0),10),[9]設定!$H45))</f>
        <v>128289</v>
      </c>
      <c r="O31" s="53">
        <f>IF($D31="","",IF([9]設定!$H45="",INDEX([9]第４表!$F$77:$P$133,MATCH([9]設定!$D45,[9]第４表!$C$77:$C$133,0),11),[9]設定!$H45))</f>
        <v>0</v>
      </c>
    </row>
    <row r="32" spans="2:16" s="2" customFormat="1" ht="18" customHeight="1" x14ac:dyDescent="0.45">
      <c r="B32" s="41" t="str">
        <f>+[10]第５表!B32</f>
        <v>E19</v>
      </c>
      <c r="C32" s="42"/>
      <c r="D32" s="57" t="str">
        <f>+[10]第５表!D32</f>
        <v>ゴム製品</v>
      </c>
      <c r="E32" s="53">
        <f>IF($D32="","",IF([9]設定!$H46="",INDEX([9]第４表!$F$77:$P$133,MATCH([9]設定!$D46,[9]第４表!$C$77:$C$133,0),1),[9]設定!$H46))</f>
        <v>325591</v>
      </c>
      <c r="F32" s="53">
        <f>IF($D32="","",IF([9]設定!$H46="",INDEX([9]第４表!$F$77:$P$133,MATCH([9]設定!$D46,[9]第４表!$C$77:$C$133,0),2),[9]設定!$H46))</f>
        <v>325591</v>
      </c>
      <c r="G32" s="53">
        <f>IF($D32="","",IF([9]設定!$H46="",INDEX([9]第４表!$F$77:$P$133,MATCH([9]設定!$D46,[9]第４表!$C$77:$C$133,0),3),[9]設定!$H46))</f>
        <v>261050</v>
      </c>
      <c r="H32" s="53">
        <f>IF($D32="","",IF([9]設定!$H46="",INDEX([9]第４表!$F$77:$P$133,MATCH([9]設定!$D46,[9]第４表!$C$77:$C$133,0),4),[9]設定!$H46))</f>
        <v>64541</v>
      </c>
      <c r="I32" s="53">
        <f>IF($D32="","",IF([9]設定!$H46="",INDEX([9]第４表!$F$77:$P$133,MATCH([9]設定!$D46,[9]第４表!$C$77:$C$133,0),5),[9]設定!$H46))</f>
        <v>0</v>
      </c>
      <c r="J32" s="53">
        <f>IF($D32="","",IF([9]設定!$H46="",INDEX([9]第４表!$F$77:$P$133,MATCH([9]設定!$D46,[9]第４表!$C$77:$C$133,0),6),[9]設定!$H46))</f>
        <v>344960</v>
      </c>
      <c r="K32" s="53">
        <f>IF($D32="","",IF([9]設定!$H46="",INDEX([9]第４表!$F$77:$P$133,MATCH([9]設定!$D46,[9]第４表!$C$77:$C$133,0),7),[9]設定!$H46))</f>
        <v>344960</v>
      </c>
      <c r="L32" s="53">
        <f>IF($D32="","",IF([9]設定!$H46="",INDEX([9]第４表!$F$77:$P$133,MATCH([9]設定!$D46,[9]第４表!$C$77:$C$133,0),8),[9]設定!$H46))</f>
        <v>0</v>
      </c>
      <c r="M32" s="53">
        <f>IF($D32="","",IF([9]設定!$H46="",INDEX([9]第４表!$F$77:$P$133,MATCH([9]設定!$D46,[9]第４表!$C$77:$C$133,0),9),[9]設定!$H46))</f>
        <v>195787</v>
      </c>
      <c r="N32" s="53">
        <f>IF($D32="","",IF([9]設定!$H46="",INDEX([9]第４表!$F$77:$P$133,MATCH([9]設定!$D46,[9]第４表!$C$77:$C$133,0),10),[9]設定!$H46))</f>
        <v>195787</v>
      </c>
      <c r="O32" s="53">
        <f>IF($D32="","",IF([9]設定!$H46="",INDEX([9]第４表!$F$77:$P$133,MATCH([9]設定!$D46,[9]第４表!$C$77:$C$133,0),11),[9]設定!$H46))</f>
        <v>0</v>
      </c>
    </row>
    <row r="33" spans="2:17" s="2" customFormat="1" ht="18" customHeight="1" x14ac:dyDescent="0.45">
      <c r="B33" s="41" t="str">
        <f>+[10]第５表!B33</f>
        <v>E21</v>
      </c>
      <c r="C33" s="42"/>
      <c r="D33" s="57" t="str">
        <f>+[10]第５表!D33</f>
        <v>窯業・土石製品</v>
      </c>
      <c r="E33" s="53">
        <f>IF($D33="","",IF([9]設定!$H47="",INDEX([9]第４表!$F$77:$P$133,MATCH([9]設定!$D47,[9]第４表!$C$77:$C$133,0),1),[9]設定!$H47))</f>
        <v>282546</v>
      </c>
      <c r="F33" s="53">
        <f>IF($D33="","",IF([9]設定!$H47="",INDEX([9]第４表!$F$77:$P$133,MATCH([9]設定!$D47,[9]第４表!$C$77:$C$133,0),2),[9]設定!$H47))</f>
        <v>280141</v>
      </c>
      <c r="G33" s="53">
        <f>IF($D33="","",IF([9]設定!$H47="",INDEX([9]第４表!$F$77:$P$133,MATCH([9]設定!$D47,[9]第４表!$C$77:$C$133,0),3),[9]設定!$H47))</f>
        <v>263172</v>
      </c>
      <c r="H33" s="53">
        <f>IF($D33="","",IF([9]設定!$H47="",INDEX([9]第４表!$F$77:$P$133,MATCH([9]設定!$D47,[9]第４表!$C$77:$C$133,0),4),[9]設定!$H47))</f>
        <v>16969</v>
      </c>
      <c r="I33" s="53">
        <f>IF($D33="","",IF([9]設定!$H47="",INDEX([9]第４表!$F$77:$P$133,MATCH([9]設定!$D47,[9]第４表!$C$77:$C$133,0),5),[9]設定!$H47))</f>
        <v>2405</v>
      </c>
      <c r="J33" s="53">
        <f>IF($D33="","",IF([9]設定!$H47="",INDEX([9]第４表!$F$77:$P$133,MATCH([9]設定!$D47,[9]第４表!$C$77:$C$133,0),6),[9]設定!$H47))</f>
        <v>302321</v>
      </c>
      <c r="K33" s="53">
        <f>IF($D33="","",IF([9]設定!$H47="",INDEX([9]第４表!$F$77:$P$133,MATCH([9]設定!$D47,[9]第４表!$C$77:$C$133,0),7),[9]設定!$H47))</f>
        <v>299185</v>
      </c>
      <c r="L33" s="53">
        <f>IF($D33="","",IF([9]設定!$H47="",INDEX([9]第４表!$F$77:$P$133,MATCH([9]設定!$D47,[9]第４表!$C$77:$C$133,0),8),[9]設定!$H47))</f>
        <v>3136</v>
      </c>
      <c r="M33" s="53">
        <f>IF($D33="","",IF([9]設定!$H47="",INDEX([9]第４表!$F$77:$P$133,MATCH([9]設定!$D47,[9]第４表!$C$77:$C$133,0),9),[9]設定!$H47))</f>
        <v>217529</v>
      </c>
      <c r="N33" s="53">
        <f>IF($D33="","",IF([9]設定!$H47="",INDEX([9]第４表!$F$77:$P$133,MATCH([9]設定!$D47,[9]第４表!$C$77:$C$133,0),10),[9]設定!$H47))</f>
        <v>217529</v>
      </c>
      <c r="O33" s="53">
        <f>IF($D33="","",IF([9]設定!$H47="",INDEX([9]第４表!$F$77:$P$133,MATCH([9]設定!$D47,[9]第４表!$C$77:$C$133,0),11),[9]設定!$H47))</f>
        <v>0</v>
      </c>
    </row>
    <row r="34" spans="2:17" s="2" customFormat="1" ht="18" customHeight="1" x14ac:dyDescent="0.45">
      <c r="B34" s="41" t="str">
        <f>+[10]第５表!B34</f>
        <v>E24</v>
      </c>
      <c r="C34" s="42"/>
      <c r="D34" s="57" t="str">
        <f>+[10]第５表!D34</f>
        <v>金属製品製造業</v>
      </c>
      <c r="E34" s="58">
        <f>IF($D34="","",IF([9]設定!$H48="",INDEX([9]第４表!$F$77:$P$133,MATCH([9]設定!$D48,[9]第４表!$C$77:$C$133,0),1),[9]設定!$H48))</f>
        <v>257424</v>
      </c>
      <c r="F34" s="58">
        <f>IF($D34="","",IF([9]設定!$H48="",INDEX([9]第４表!$F$77:$P$133,MATCH([9]設定!$D48,[9]第４表!$C$77:$C$133,0),2),[9]設定!$H48))</f>
        <v>240312</v>
      </c>
      <c r="G34" s="58">
        <f>IF($D34="","",IF([9]設定!$H48="",INDEX([9]第４表!$F$77:$P$133,MATCH([9]設定!$D48,[9]第４表!$C$77:$C$133,0),3),[9]設定!$H48))</f>
        <v>230591</v>
      </c>
      <c r="H34" s="53">
        <f>IF($D34="","",IF([9]設定!$H48="",INDEX([9]第４表!$F$77:$P$133,MATCH([9]設定!$D48,[9]第４表!$C$77:$C$133,0),4),[9]設定!$H48))</f>
        <v>9721</v>
      </c>
      <c r="I34" s="53">
        <f>IF($D34="","",IF([9]設定!$H48="",INDEX([9]第４表!$F$77:$P$133,MATCH([9]設定!$D48,[9]第４表!$C$77:$C$133,0),5),[9]設定!$H48))</f>
        <v>17112</v>
      </c>
      <c r="J34" s="53">
        <f>IF($D34="","",IF([9]設定!$H48="",INDEX([9]第４表!$F$77:$P$133,MATCH([9]設定!$D48,[9]第４表!$C$77:$C$133,0),6),[9]設定!$H48))</f>
        <v>301179</v>
      </c>
      <c r="K34" s="53">
        <f>IF($D34="","",IF([9]設定!$H48="",INDEX([9]第４表!$F$77:$P$133,MATCH([9]設定!$D48,[9]第４表!$C$77:$C$133,0),7),[9]設定!$H48))</f>
        <v>278476</v>
      </c>
      <c r="L34" s="53">
        <f>IF($D34="","",IF([9]設定!$H48="",INDEX([9]第４表!$F$77:$P$133,MATCH([9]設定!$D48,[9]第４表!$C$77:$C$133,0),8),[9]設定!$H48))</f>
        <v>22703</v>
      </c>
      <c r="M34" s="53">
        <f>IF($D34="","",IF([9]設定!$H48="",INDEX([9]第４表!$F$77:$P$133,MATCH([9]設定!$D48,[9]第４表!$C$77:$C$133,0),9),[9]設定!$H48))</f>
        <v>172026</v>
      </c>
      <c r="N34" s="53">
        <f>IF($D34="","",IF([9]設定!$H48="",INDEX([9]第４表!$F$77:$P$133,MATCH([9]設定!$D48,[9]第４表!$C$77:$C$133,0),10),[9]設定!$H48))</f>
        <v>165827</v>
      </c>
      <c r="O34" s="53">
        <f>IF($D34="","",IF([9]設定!$H48="",INDEX([9]第４表!$F$77:$P$133,MATCH([9]設定!$D48,[9]第４表!$C$77:$C$133,0),11),[9]設定!$H48))</f>
        <v>6199</v>
      </c>
    </row>
    <row r="35" spans="2:17" s="2" customFormat="1" ht="18" customHeight="1" x14ac:dyDescent="0.45">
      <c r="B35" s="41" t="str">
        <f>+[10]第５表!B35</f>
        <v>E27</v>
      </c>
      <c r="C35" s="42"/>
      <c r="D35" s="57" t="str">
        <f>+[10]第５表!D35</f>
        <v>業務用機械器具</v>
      </c>
      <c r="E35" s="58">
        <f>IF($D35="","",IF([9]設定!$H49="",INDEX([9]第４表!$F$77:$P$133,MATCH([9]設定!$D49,[9]第４表!$C$77:$C$133,0),1),[9]設定!$H49))</f>
        <v>236530</v>
      </c>
      <c r="F35" s="58">
        <f>IF($D35="","",IF([9]設定!$H49="",INDEX([9]第４表!$F$77:$P$133,MATCH([9]設定!$D49,[9]第４表!$C$77:$C$133,0),2),[9]設定!$H49))</f>
        <v>236530</v>
      </c>
      <c r="G35" s="58">
        <f>IF($D35="","",IF([9]設定!$H49="",INDEX([9]第４表!$F$77:$P$133,MATCH([9]設定!$D49,[9]第４表!$C$77:$C$133,0),3),[9]設定!$H49))</f>
        <v>213710</v>
      </c>
      <c r="H35" s="53">
        <f>IF($D35="","",IF([9]設定!$H49="",INDEX([9]第４表!$F$77:$P$133,MATCH([9]設定!$D49,[9]第４表!$C$77:$C$133,0),4),[9]設定!$H49))</f>
        <v>22820</v>
      </c>
      <c r="I35" s="53">
        <f>IF($D35="","",IF([9]設定!$H49="",INDEX([9]第４表!$F$77:$P$133,MATCH([9]設定!$D49,[9]第４表!$C$77:$C$133,0),5),[9]設定!$H49))</f>
        <v>0</v>
      </c>
      <c r="J35" s="53">
        <f>IF($D35="","",IF([9]設定!$H49="",INDEX([9]第４表!$F$77:$P$133,MATCH([9]設定!$D49,[9]第４表!$C$77:$C$133,0),6),[9]設定!$H49))</f>
        <v>305297</v>
      </c>
      <c r="K35" s="53">
        <f>IF($D35="","",IF([9]設定!$H49="",INDEX([9]第４表!$F$77:$P$133,MATCH([9]設定!$D49,[9]第４表!$C$77:$C$133,0),7),[9]設定!$H49))</f>
        <v>305297</v>
      </c>
      <c r="L35" s="53">
        <f>IF($D35="","",IF([9]設定!$H49="",INDEX([9]第４表!$F$77:$P$133,MATCH([9]設定!$D49,[9]第４表!$C$77:$C$133,0),8),[9]設定!$H49))</f>
        <v>0</v>
      </c>
      <c r="M35" s="53">
        <f>IF($D35="","",IF([9]設定!$H49="",INDEX([9]第４表!$F$77:$P$133,MATCH([9]設定!$D49,[9]第４表!$C$77:$C$133,0),9),[9]設定!$H49))</f>
        <v>172213</v>
      </c>
      <c r="N35" s="53">
        <f>IF($D35="","",IF([9]設定!$H49="",INDEX([9]第４表!$F$77:$P$133,MATCH([9]設定!$D49,[9]第４表!$C$77:$C$133,0),10),[9]設定!$H49))</f>
        <v>172213</v>
      </c>
      <c r="O35" s="53">
        <f>IF($D35="","",IF([9]設定!$H49="",INDEX([9]第４表!$F$77:$P$133,MATCH([9]設定!$D49,[9]第４表!$C$77:$C$133,0),11),[9]設定!$H49))</f>
        <v>0</v>
      </c>
    </row>
    <row r="36" spans="2:17" s="2" customFormat="1" ht="18" customHeight="1" x14ac:dyDescent="0.45">
      <c r="B36" s="41" t="str">
        <f>+[10]第５表!B36</f>
        <v>E28</v>
      </c>
      <c r="C36" s="42"/>
      <c r="D36" s="57" t="str">
        <f>+[10]第５表!D36</f>
        <v>電子・デバイス</v>
      </c>
      <c r="E36" s="58">
        <f>IF($D36="","",IF([9]設定!$H50="",INDEX([9]第４表!$F$77:$P$133,MATCH([9]設定!$D50,[9]第４表!$C$77:$C$133,0),1),[9]設定!$H50))</f>
        <v>225978</v>
      </c>
      <c r="F36" s="58">
        <f>IF($D36="","",IF([9]設定!$H50="",INDEX([9]第４表!$F$77:$P$133,MATCH([9]設定!$D50,[9]第４表!$C$77:$C$133,0),2),[9]設定!$H50))</f>
        <v>225685</v>
      </c>
      <c r="G36" s="58">
        <f>IF($D36="","",IF([9]設定!$H50="",INDEX([9]第４表!$F$77:$P$133,MATCH([9]設定!$D50,[9]第４表!$C$77:$C$133,0),3),[9]設定!$H50))</f>
        <v>201825</v>
      </c>
      <c r="H36" s="53">
        <f>IF($D36="","",IF([9]設定!$H50="",INDEX([9]第４表!$F$77:$P$133,MATCH([9]設定!$D50,[9]第４表!$C$77:$C$133,0),4),[9]設定!$H50))</f>
        <v>23860</v>
      </c>
      <c r="I36" s="53">
        <f>IF($D36="","",IF([9]設定!$H50="",INDEX([9]第４表!$F$77:$P$133,MATCH([9]設定!$D50,[9]第４表!$C$77:$C$133,0),5),[9]設定!$H50))</f>
        <v>293</v>
      </c>
      <c r="J36" s="53">
        <f>IF($D36="","",IF([9]設定!$H50="",INDEX([9]第４表!$F$77:$P$133,MATCH([9]設定!$D50,[9]第４表!$C$77:$C$133,0),6),[9]設定!$H50))</f>
        <v>251350</v>
      </c>
      <c r="K36" s="53">
        <f>IF($D36="","",IF([9]設定!$H50="",INDEX([9]第４表!$F$77:$P$133,MATCH([9]設定!$D50,[9]第４表!$C$77:$C$133,0),7),[9]設定!$H50))</f>
        <v>251266</v>
      </c>
      <c r="L36" s="53">
        <f>IF($D36="","",IF([9]設定!$H50="",INDEX([9]第４表!$F$77:$P$133,MATCH([9]設定!$D50,[9]第４表!$C$77:$C$133,0),8),[9]設定!$H50))</f>
        <v>84</v>
      </c>
      <c r="M36" s="53">
        <f>IF($D36="","",IF([9]設定!$H50="",INDEX([9]第４表!$F$77:$P$133,MATCH([9]設定!$D50,[9]第４表!$C$77:$C$133,0),9),[9]設定!$H50))</f>
        <v>177661</v>
      </c>
      <c r="N36" s="53">
        <f>IF($D36="","",IF([9]設定!$H50="",INDEX([9]第４表!$F$77:$P$133,MATCH([9]設定!$D50,[9]第４表!$C$77:$C$133,0),10),[9]設定!$H50))</f>
        <v>176969</v>
      </c>
      <c r="O36" s="53">
        <f>IF($D36="","",IF([9]設定!$H50="",INDEX([9]第４表!$F$77:$P$133,MATCH([9]設定!$D50,[9]第４表!$C$77:$C$133,0),11),[9]設定!$H50))</f>
        <v>692</v>
      </c>
    </row>
    <row r="37" spans="2:17" s="2" customFormat="1" ht="18" customHeight="1" x14ac:dyDescent="0.45">
      <c r="B37" s="41" t="str">
        <f>+[10]第５表!B37</f>
        <v>E29</v>
      </c>
      <c r="C37" s="42"/>
      <c r="D37" s="57" t="str">
        <f>+[10]第５表!D37</f>
        <v>電気機械器具</v>
      </c>
      <c r="E37" s="58">
        <f>IF($D37="","",IF([9]設定!$H51="",INDEX([9]第４表!$F$77:$P$133,MATCH([9]設定!$D51,[9]第４表!$C$77:$C$133,0),1),[9]設定!$H51))</f>
        <v>239319</v>
      </c>
      <c r="F37" s="58">
        <f>IF($D37="","",IF([9]設定!$H51="",INDEX([9]第４表!$F$77:$P$133,MATCH([9]設定!$D51,[9]第４表!$C$77:$C$133,0),2),[9]設定!$H51))</f>
        <v>239319</v>
      </c>
      <c r="G37" s="58">
        <f>IF($D37="","",IF([9]設定!$H51="",INDEX([9]第４表!$F$77:$P$133,MATCH([9]設定!$D51,[9]第４表!$C$77:$C$133,0),3),[9]設定!$H51))</f>
        <v>231151</v>
      </c>
      <c r="H37" s="53">
        <f>IF($D37="","",IF([9]設定!$H51="",INDEX([9]第４表!$F$77:$P$133,MATCH([9]設定!$D51,[9]第４表!$C$77:$C$133,0),4),[9]設定!$H51))</f>
        <v>8168</v>
      </c>
      <c r="I37" s="53">
        <f>IF($D37="","",IF([9]設定!$H51="",INDEX([9]第４表!$F$77:$P$133,MATCH([9]設定!$D51,[9]第４表!$C$77:$C$133,0),5),[9]設定!$H51))</f>
        <v>0</v>
      </c>
      <c r="J37" s="53">
        <f>IF($D37="","",IF([9]設定!$H51="",INDEX([9]第４表!$F$77:$P$133,MATCH([9]設定!$D51,[9]第４表!$C$77:$C$133,0),6),[9]設定!$H51))</f>
        <v>279379</v>
      </c>
      <c r="K37" s="53">
        <f>IF($D37="","",IF([9]設定!$H51="",INDEX([9]第４表!$F$77:$P$133,MATCH([9]設定!$D51,[9]第４表!$C$77:$C$133,0),7),[9]設定!$H51))</f>
        <v>279379</v>
      </c>
      <c r="L37" s="53">
        <f>IF($D37="","",IF([9]設定!$H51="",INDEX([9]第４表!$F$77:$P$133,MATCH([9]設定!$D51,[9]第４表!$C$77:$C$133,0),8),[9]設定!$H51))</f>
        <v>0</v>
      </c>
      <c r="M37" s="53">
        <f>IF($D37="","",IF([9]設定!$H51="",INDEX([9]第４表!$F$77:$P$133,MATCH([9]設定!$D51,[9]第４表!$C$77:$C$133,0),9),[9]設定!$H51))</f>
        <v>156692</v>
      </c>
      <c r="N37" s="53">
        <f>IF($D37="","",IF([9]設定!$H51="",INDEX([9]第４表!$F$77:$P$133,MATCH([9]設定!$D51,[9]第４表!$C$77:$C$133,0),10),[9]設定!$H51))</f>
        <v>156692</v>
      </c>
      <c r="O37" s="53">
        <f>IF($D37="","",IF([9]設定!$H51="",INDEX([9]第４表!$F$77:$P$133,MATCH([9]設定!$D51,[9]第４表!$C$77:$C$133,0),11),[9]設定!$H51))</f>
        <v>0</v>
      </c>
    </row>
    <row r="38" spans="2:17" s="2" customFormat="1" ht="18" customHeight="1" x14ac:dyDescent="0.45">
      <c r="B38" s="41" t="str">
        <f>+[10]第５表!B38</f>
        <v>E31</v>
      </c>
      <c r="C38" s="42"/>
      <c r="D38" s="57" t="str">
        <f>+[10]第５表!D38</f>
        <v>輸送用機械器具</v>
      </c>
      <c r="E38" s="58">
        <f>IF($D38="","",IF([9]設定!$H52="",INDEX([9]第４表!$F$77:$P$133,MATCH([9]設定!$D52,[9]第４表!$C$77:$C$133,0),1),[9]設定!$H52))</f>
        <v>306347</v>
      </c>
      <c r="F38" s="58">
        <f>IF($D38="","",IF([9]設定!$H52="",INDEX([9]第４表!$F$77:$P$133,MATCH([9]設定!$D52,[9]第４表!$C$77:$C$133,0),2),[9]設定!$H52))</f>
        <v>305983</v>
      </c>
      <c r="G38" s="58">
        <f>IF($D38="","",IF([9]設定!$H52="",INDEX([9]第４表!$F$77:$P$133,MATCH([9]設定!$D52,[9]第４表!$C$77:$C$133,0),3),[9]設定!$H52))</f>
        <v>270011</v>
      </c>
      <c r="H38" s="53">
        <f>IF($D38="","",IF([9]設定!$H52="",INDEX([9]第４表!$F$77:$P$133,MATCH([9]設定!$D52,[9]第４表!$C$77:$C$133,0),4),[9]設定!$H52))</f>
        <v>35972</v>
      </c>
      <c r="I38" s="53">
        <f>IF($D38="","",IF([9]設定!$H52="",INDEX([9]第４表!$F$77:$P$133,MATCH([9]設定!$D52,[9]第４表!$C$77:$C$133,0),5),[9]設定!$H52))</f>
        <v>364</v>
      </c>
      <c r="J38" s="53">
        <f>IF($D38="","",IF([9]設定!$H52="",INDEX([9]第４表!$F$77:$P$133,MATCH([9]設定!$D52,[9]第４表!$C$77:$C$133,0),6),[9]設定!$H52))</f>
        <v>318273</v>
      </c>
      <c r="K38" s="53">
        <f>IF($D38="","",IF([9]設定!$H52="",INDEX([9]第４表!$F$77:$P$133,MATCH([9]設定!$D52,[9]第４表!$C$77:$C$133,0),7),[9]設定!$H52))</f>
        <v>318088</v>
      </c>
      <c r="L38" s="53">
        <f>IF($D38="","",IF([9]設定!$H52="",INDEX([9]第４表!$F$77:$P$133,MATCH([9]設定!$D52,[9]第４表!$C$77:$C$133,0),8),[9]設定!$H52))</f>
        <v>185</v>
      </c>
      <c r="M38" s="53">
        <f>IF($D38="","",IF([9]設定!$H52="",INDEX([9]第４表!$F$77:$P$133,MATCH([9]設定!$D52,[9]第４表!$C$77:$C$133,0),9),[9]設定!$H52))</f>
        <v>255545</v>
      </c>
      <c r="N38" s="53">
        <f>IF($D38="","",IF([9]設定!$H52="",INDEX([9]第４表!$F$77:$P$133,MATCH([9]設定!$D52,[9]第４表!$C$77:$C$133,0),10),[9]設定!$H52))</f>
        <v>254418</v>
      </c>
      <c r="O38" s="53">
        <f>IF($D38="","",IF([9]設定!$H52="",INDEX([9]第４表!$F$77:$P$133,MATCH([9]設定!$D52,[9]第４表!$C$77:$C$133,0),11),[9]設定!$H52))</f>
        <v>1127</v>
      </c>
    </row>
    <row r="39" spans="2:17" s="2" customFormat="1" ht="18" customHeight="1" x14ac:dyDescent="0.45">
      <c r="B39" s="59" t="str">
        <f>+[10]第５表!B39</f>
        <v>ES</v>
      </c>
      <c r="C39" s="60"/>
      <c r="D39" s="61" t="str">
        <f>+[10]第５表!D39</f>
        <v>はん用・生産用機械器具</v>
      </c>
      <c r="E39" s="62">
        <f>IF($D39="","",IF([9]設定!$H53="",INDEX([9]第４表!$F$77:$P$133,MATCH([9]設定!$D53,[9]第４表!$C$77:$C$133,0),1),[9]設定!$H53))</f>
        <v>331788</v>
      </c>
      <c r="F39" s="62">
        <f>IF($D39="","",IF([9]設定!$H53="",INDEX([9]第４表!$F$77:$P$133,MATCH([9]設定!$D53,[9]第４表!$C$77:$C$133,0),2),[9]設定!$H53))</f>
        <v>331788</v>
      </c>
      <c r="G39" s="62">
        <f>IF($D39="","",IF([9]設定!$H53="",INDEX([9]第４表!$F$77:$P$133,MATCH([9]設定!$D53,[9]第４表!$C$77:$C$133,0),3),[9]設定!$H53))</f>
        <v>272542</v>
      </c>
      <c r="H39" s="63">
        <f>IF($D39="","",IF([9]設定!$H53="",INDEX([9]第４表!$F$77:$P$133,MATCH([9]設定!$D53,[9]第４表!$C$77:$C$133,0),4),[9]設定!$H53))</f>
        <v>59246</v>
      </c>
      <c r="I39" s="63">
        <f>IF($D39="","",IF([9]設定!$H53="",INDEX([9]第４表!$F$77:$P$133,MATCH([9]設定!$D53,[9]第４表!$C$77:$C$133,0),5),[9]設定!$H53))</f>
        <v>0</v>
      </c>
      <c r="J39" s="63">
        <f>IF($D39="","",IF([9]設定!$H53="",INDEX([9]第４表!$F$77:$P$133,MATCH([9]設定!$D53,[9]第４表!$C$77:$C$133,0),6),[9]設定!$H53))</f>
        <v>366195</v>
      </c>
      <c r="K39" s="63">
        <f>IF($D39="","",IF([9]設定!$H53="",INDEX([9]第４表!$F$77:$P$133,MATCH([9]設定!$D53,[9]第４表!$C$77:$C$133,0),7),[9]設定!$H53))</f>
        <v>366195</v>
      </c>
      <c r="L39" s="63">
        <f>IF($D39="","",IF([9]設定!$H53="",INDEX([9]第４表!$F$77:$P$133,MATCH([9]設定!$D53,[9]第４表!$C$77:$C$133,0),8),[9]設定!$H53))</f>
        <v>0</v>
      </c>
      <c r="M39" s="63">
        <f>IF($D39="","",IF([9]設定!$H53="",INDEX([9]第４表!$F$77:$P$133,MATCH([9]設定!$D53,[9]第４表!$C$77:$C$133,0),9),[9]設定!$H53))</f>
        <v>212594</v>
      </c>
      <c r="N39" s="63">
        <f>IF($D39="","",IF([9]設定!$H53="",INDEX([9]第４表!$F$77:$P$133,MATCH([9]設定!$D53,[9]第４表!$C$77:$C$133,0),10),[9]設定!$H53))</f>
        <v>212594</v>
      </c>
      <c r="O39" s="63">
        <f>IF($D39="","",IF([9]設定!$H53="",INDEX([9]第４表!$F$77:$P$133,MATCH([9]設定!$D53,[9]第４表!$C$77:$C$133,0),11),[9]設定!$H53))</f>
        <v>0</v>
      </c>
    </row>
    <row r="40" spans="2:17" s="2" customFormat="1" ht="18" customHeight="1" x14ac:dyDescent="0.45">
      <c r="B40" s="64" t="str">
        <f>+[10]第５表!B40</f>
        <v>R91</v>
      </c>
      <c r="C40" s="65"/>
      <c r="D40" s="66" t="str">
        <f>+[10]第５表!D40</f>
        <v>職業紹介・労働者派遣業</v>
      </c>
      <c r="E40" s="67">
        <f>IF($D40="","",IF([9]設定!$H54="",INDEX([9]第４表!$F$77:$P$133,MATCH([9]設定!$D54,[9]第４表!$C$77:$C$133,0),1),[9]設定!$H54))</f>
        <v>182143</v>
      </c>
      <c r="F40" s="67">
        <f>IF($D40="","",IF([9]設定!$H54="",INDEX([9]第４表!$F$77:$P$133,MATCH([9]設定!$D54,[9]第４表!$C$77:$C$133,0),2),[9]設定!$H54))</f>
        <v>180818</v>
      </c>
      <c r="G40" s="67">
        <f>IF($D40="","",IF([9]設定!$H54="",INDEX([9]第４表!$F$77:$P$133,MATCH([9]設定!$D54,[9]第４表!$C$77:$C$133,0),3),[9]設定!$H54))</f>
        <v>165805</v>
      </c>
      <c r="H40" s="68">
        <f>IF($D40="","",IF([9]設定!$H54="",INDEX([9]第４表!$F$77:$P$133,MATCH([9]設定!$D54,[9]第４表!$C$77:$C$133,0),4),[9]設定!$H54))</f>
        <v>15013</v>
      </c>
      <c r="I40" s="68">
        <f>IF($D40="","",IF([9]設定!$H54="",INDEX([9]第４表!$F$77:$P$133,MATCH([9]設定!$D54,[9]第４表!$C$77:$C$133,0),5),[9]設定!$H54))</f>
        <v>1325</v>
      </c>
      <c r="J40" s="68">
        <f>IF($D40="","",IF([9]設定!$H54="",INDEX([9]第４表!$F$77:$P$133,MATCH([9]設定!$D54,[9]第４表!$C$77:$C$133,0),6),[9]設定!$H54))</f>
        <v>198683</v>
      </c>
      <c r="K40" s="68">
        <f>IF($D40="","",IF([9]設定!$H54="",INDEX([9]第４表!$F$77:$P$133,MATCH([9]設定!$D54,[9]第４表!$C$77:$C$133,0),7),[9]設定!$H54))</f>
        <v>196638</v>
      </c>
      <c r="L40" s="68">
        <f>IF($D40="","",IF([9]設定!$H54="",INDEX([9]第４表!$F$77:$P$133,MATCH([9]設定!$D54,[9]第４表!$C$77:$C$133,0),8),[9]設定!$H54))</f>
        <v>2045</v>
      </c>
      <c r="M40" s="68">
        <f>IF($D40="","",IF([9]設定!$H54="",INDEX([9]第４表!$F$77:$P$133,MATCH([9]設定!$D54,[9]第４表!$C$77:$C$133,0),9),[9]設定!$H54))</f>
        <v>168138</v>
      </c>
      <c r="N40" s="68">
        <f>IF($D40="","",IF([9]設定!$H54="",INDEX([9]第４表!$F$77:$P$133,MATCH([9]設定!$D54,[9]第４表!$C$77:$C$133,0),10),[9]設定!$H54))</f>
        <v>167423</v>
      </c>
      <c r="O40" s="68">
        <f>IF($D40="","",IF([9]設定!$H54="",INDEX([9]第４表!$F$77:$P$133,MATCH([9]設定!$D54,[9]第４表!$C$77:$C$133,0),11),[9]設定!$H54))</f>
        <v>715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IF($D48="","",IF([9]設定!$I23="",INDEX([9]第４表!$F$9:$P$65,MATCH([9]設定!$D23,[9]第４表!$C$9:$C$65,0),1),[9]設定!$I23))</f>
        <v>245261</v>
      </c>
      <c r="F48" s="34">
        <f>IF($D48="","",IF([9]設定!$I23="",INDEX([9]第４表!$F$9:$P$65,MATCH([9]設定!$D23,[9]第４表!$C$9:$C$65,0),2),[9]設定!$I23))</f>
        <v>239166</v>
      </c>
      <c r="G48" s="35">
        <f>IF($D48="","",IF([9]設定!$I23="",INDEX([9]第４表!$F$9:$P$65,MATCH([9]設定!$D23,[9]第４表!$C$9:$C$65,0),3),[9]設定!$I23))</f>
        <v>223344</v>
      </c>
      <c r="H48" s="36">
        <f>IF($D48="","",IF([9]設定!$I23="",INDEX([9]第４表!$F$9:$P$65,MATCH([9]設定!$D23,[9]第４表!$C$9:$C$65,0),4),[9]設定!$I23))</f>
        <v>15822</v>
      </c>
      <c r="I48" s="37">
        <f>IF($D48="","",IF([9]設定!$I23="",INDEX([9]第４表!$F$9:$P$65,MATCH([9]設定!$D23,[9]第４表!$C$9:$C$65,0),5),[9]設定!$I23))</f>
        <v>6095</v>
      </c>
      <c r="J48" s="38">
        <f>IF($D48="","",IF([9]設定!$I23="",INDEX([9]第４表!$F$9:$P$65,MATCH([9]設定!$D23,[9]第４表!$C$9:$C$65,0),6),[9]設定!$I23))</f>
        <v>301103</v>
      </c>
      <c r="K48" s="35">
        <f>IF($D48="","",IF([9]設定!$I23="",INDEX([9]第４表!$F$9:$P$65,MATCH([9]設定!$D23,[9]第４表!$C$9:$C$65,0),7),[9]設定!$I23))</f>
        <v>290855</v>
      </c>
      <c r="L48" s="36">
        <f>IF($D48="","",IF([9]設定!$I23="",INDEX([9]第４表!$F$9:$P$65,MATCH([9]設定!$D23,[9]第４表!$C$9:$C$65,0),8),[9]設定!$I23))</f>
        <v>10248</v>
      </c>
      <c r="M48" s="39">
        <f>IF($D48="","",IF([9]設定!$I23="",INDEX([9]第４表!$F$9:$P$65,MATCH([9]設定!$D23,[9]第４表!$C$9:$C$65,0),9),[9]設定!$I23))</f>
        <v>190611</v>
      </c>
      <c r="N48" s="39">
        <f>IF($D48="","",IF([9]設定!$I23="",INDEX([9]第４表!$F$9:$P$65,MATCH([9]設定!$D23,[9]第４表!$C$9:$C$65,0),10),[9]設定!$I23))</f>
        <v>188580</v>
      </c>
      <c r="O48" s="37">
        <f>IF($D48="","",IF([9]設定!$I23="",INDEX([9]第４表!$F$9:$P$65,MATCH([9]設定!$D23,[9]第４表!$C$9:$C$65,0),11),[9]設定!$I23))</f>
        <v>2031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IF($D49="","",IF([9]設定!$I24="",INDEX([9]第４表!$F$9:$P$65,MATCH([9]設定!$D24,[9]第４表!$C$9:$C$65,0),1),[9]設定!$I24))</f>
        <v>281172</v>
      </c>
      <c r="F49" s="34">
        <f>IF($D49="","",IF([9]設定!$I24="",INDEX([9]第４表!$F$9:$P$65,MATCH([9]設定!$D24,[9]第４表!$C$9:$C$65,0),2),[9]設定!$I24))</f>
        <v>279807</v>
      </c>
      <c r="G49" s="35">
        <f>IF($D49="","",IF([9]設定!$I24="",INDEX([9]第４表!$F$9:$P$65,MATCH([9]設定!$D24,[9]第４表!$C$9:$C$65,0),3),[9]設定!$I24))</f>
        <v>272042</v>
      </c>
      <c r="H49" s="44">
        <f>IF($D49="","",IF([9]設定!$I24="",INDEX([9]第４表!$F$9:$P$65,MATCH([9]設定!$D24,[9]第４表!$C$9:$C$65,0),4),[9]設定!$I24))</f>
        <v>7765</v>
      </c>
      <c r="I49" s="45">
        <f>IF($D49="","",IF([9]設定!$I24="",INDEX([9]第４表!$F$9:$P$65,MATCH([9]設定!$D24,[9]第４表!$C$9:$C$65,0),5),[9]設定!$I24))</f>
        <v>1365</v>
      </c>
      <c r="J49" s="38">
        <f>IF($D49="","",IF([9]設定!$I24="",INDEX([9]第４表!$F$9:$P$65,MATCH([9]設定!$D24,[9]第４表!$C$9:$C$65,0),6),[9]設定!$I24))</f>
        <v>294036</v>
      </c>
      <c r="K49" s="35">
        <f>IF($D49="","",IF([9]設定!$I24="",INDEX([9]第４表!$F$9:$P$65,MATCH([9]設定!$D24,[9]第４表!$C$9:$C$65,0),7),[9]設定!$I24))</f>
        <v>292463</v>
      </c>
      <c r="L49" s="44">
        <f>IF($D49="","",IF([9]設定!$I24="",INDEX([9]第４表!$F$9:$P$65,MATCH([9]設定!$D24,[9]第４表!$C$9:$C$65,0),8),[9]設定!$I24))</f>
        <v>1573</v>
      </c>
      <c r="M49" s="34">
        <f>IF($D49="","",IF([9]設定!$I24="",INDEX([9]第４表!$F$9:$P$65,MATCH([9]設定!$D24,[9]第４表!$C$9:$C$65,0),9),[9]設定!$I24))</f>
        <v>227987</v>
      </c>
      <c r="N49" s="34">
        <f>IF($D49="","",IF([9]設定!$I24="",INDEX([9]第４表!$F$9:$P$65,MATCH([9]設定!$D24,[9]第４表!$C$9:$C$65,0),10),[9]設定!$I24))</f>
        <v>227484</v>
      </c>
      <c r="O49" s="45">
        <f>IF($D49="","",IF([9]設定!$I24="",INDEX([9]第４表!$F$9:$P$65,MATCH([9]設定!$D24,[9]第４表!$C$9:$C$65,0),11),[9]設定!$I24))</f>
        <v>503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IF($D50="","",IF([9]設定!$I25="",INDEX([9]第４表!$F$9:$P$65,MATCH([9]設定!$D25,[9]第４表!$C$9:$C$65,0),1),[9]設定!$I25))</f>
        <v>257505</v>
      </c>
      <c r="F50" s="34">
        <f>IF($D50="","",IF([9]設定!$I25="",INDEX([9]第４表!$F$9:$P$65,MATCH([9]設定!$D25,[9]第４表!$C$9:$C$65,0),2),[9]設定!$I25))</f>
        <v>252896</v>
      </c>
      <c r="G50" s="35">
        <f>IF($D50="","",IF([9]設定!$I25="",INDEX([9]第４表!$F$9:$P$65,MATCH([9]設定!$D25,[9]第４表!$C$9:$C$65,0),3),[9]設定!$I25))</f>
        <v>226851</v>
      </c>
      <c r="H50" s="44">
        <f>IF($D50="","",IF([9]設定!$I25="",INDEX([9]第４表!$F$9:$P$65,MATCH([9]設定!$D25,[9]第４表!$C$9:$C$65,0),4),[9]設定!$I25))</f>
        <v>26045</v>
      </c>
      <c r="I50" s="45">
        <f>IF($D50="","",IF([9]設定!$I25="",INDEX([9]第４表!$F$9:$P$65,MATCH([9]設定!$D25,[9]第４表!$C$9:$C$65,0),5),[9]設定!$I25))</f>
        <v>4609</v>
      </c>
      <c r="J50" s="38">
        <f>IF($D50="","",IF([9]設定!$I25="",INDEX([9]第４表!$F$9:$P$65,MATCH([9]設定!$D25,[9]第４表!$C$9:$C$65,0),6),[9]設定!$I25))</f>
        <v>304532</v>
      </c>
      <c r="K50" s="35">
        <f>IF($D50="","",IF([9]設定!$I25="",INDEX([9]第４表!$F$9:$P$65,MATCH([9]設定!$D25,[9]第４表!$C$9:$C$65,0),7),[9]設定!$I25))</f>
        <v>298938</v>
      </c>
      <c r="L50" s="44">
        <f>IF($D50="","",IF([9]設定!$I25="",INDEX([9]第４表!$F$9:$P$65,MATCH([9]設定!$D25,[9]第４表!$C$9:$C$65,0),8),[9]設定!$I25))</f>
        <v>5594</v>
      </c>
      <c r="M50" s="34">
        <f>IF($D50="","",IF([9]設定!$I25="",INDEX([9]第４表!$F$9:$P$65,MATCH([9]設定!$D25,[9]第４表!$C$9:$C$65,0),9),[9]設定!$I25))</f>
        <v>174817</v>
      </c>
      <c r="N50" s="34">
        <f>IF($D50="","",IF([9]設定!$I25="",INDEX([9]第４表!$F$9:$P$65,MATCH([9]設定!$D25,[9]第４表!$C$9:$C$65,0),10),[9]設定!$I25))</f>
        <v>171940</v>
      </c>
      <c r="O50" s="45">
        <f>IF($D50="","",IF([9]設定!$I25="",INDEX([9]第４表!$F$9:$P$65,MATCH([9]設定!$D25,[9]第４表!$C$9:$C$65,0),11),[9]設定!$I25))</f>
        <v>2877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IF($D51="","",IF([9]設定!$I26="",INDEX([9]第４表!$F$9:$P$65,MATCH([9]設定!$D26,[9]第４表!$C$9:$C$65,0),1),[9]設定!$I26))</f>
        <v>435146</v>
      </c>
      <c r="F51" s="34">
        <f>IF($D51="","",IF([9]設定!$I26="",INDEX([9]第４表!$F$9:$P$65,MATCH([9]設定!$D26,[9]第４表!$C$9:$C$65,0),2),[9]設定!$I26))</f>
        <v>434874</v>
      </c>
      <c r="G51" s="35">
        <f>IF($D51="","",IF([9]設定!$I26="",INDEX([9]第４表!$F$9:$P$65,MATCH([9]設定!$D26,[9]第４表!$C$9:$C$65,0),3),[9]設定!$I26))</f>
        <v>362142</v>
      </c>
      <c r="H51" s="47">
        <f>IF($D51="","",IF([9]設定!$I26="",INDEX([9]第４表!$F$9:$P$65,MATCH([9]設定!$D26,[9]第４表!$C$9:$C$65,0),4),[9]設定!$I26))</f>
        <v>72732</v>
      </c>
      <c r="I51" s="45">
        <f>IF($D51="","",IF([9]設定!$I26="",INDEX([9]第４表!$F$9:$P$65,MATCH([9]設定!$D26,[9]第４表!$C$9:$C$65,0),5),[9]設定!$I26))</f>
        <v>272</v>
      </c>
      <c r="J51" s="38">
        <f>IF($D51="","",IF([9]設定!$I26="",INDEX([9]第４表!$F$9:$P$65,MATCH([9]設定!$D26,[9]第４表!$C$9:$C$65,0),6),[9]設定!$I26))</f>
        <v>463440</v>
      </c>
      <c r="K51" s="35">
        <f>IF($D51="","",IF([9]設定!$I26="",INDEX([9]第４表!$F$9:$P$65,MATCH([9]設定!$D26,[9]第４表!$C$9:$C$65,0),7),[9]設定!$I26))</f>
        <v>463136</v>
      </c>
      <c r="L51" s="44">
        <f>IF($D51="","",IF([9]設定!$I26="",INDEX([9]第４表!$F$9:$P$65,MATCH([9]設定!$D26,[9]第４表!$C$9:$C$65,0),8),[9]設定!$I26))</f>
        <v>304</v>
      </c>
      <c r="M51" s="34">
        <f>IF($D51="","",IF([9]設定!$I26="",INDEX([9]第４表!$F$9:$P$65,MATCH([9]設定!$D26,[9]第４表!$C$9:$C$65,0),9),[9]設定!$I26))</f>
        <v>255412</v>
      </c>
      <c r="N51" s="34">
        <f>IF($D51="","",IF([9]設定!$I26="",INDEX([9]第４表!$F$9:$P$65,MATCH([9]設定!$D26,[9]第４表!$C$9:$C$65,0),10),[9]設定!$I26))</f>
        <v>255342</v>
      </c>
      <c r="O51" s="45">
        <f>IF($D51="","",IF([9]設定!$I26="",INDEX([9]第４表!$F$9:$P$65,MATCH([9]設定!$D26,[9]第４表!$C$9:$C$65,0),11),[9]設定!$I26))</f>
        <v>70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IF($D52="","",IF([9]設定!$I27="",INDEX([9]第４表!$F$9:$P$65,MATCH([9]設定!$D27,[9]第４表!$C$9:$C$65,0),1),[9]設定!$I27))</f>
        <v>389610</v>
      </c>
      <c r="F52" s="34">
        <f>IF($D52="","",IF([9]設定!$I27="",INDEX([9]第４表!$F$9:$P$65,MATCH([9]設定!$D27,[9]第４表!$C$9:$C$65,0),2),[9]設定!$I27))</f>
        <v>371297</v>
      </c>
      <c r="G52" s="35">
        <f>IF($D52="","",IF([9]設定!$I27="",INDEX([9]第４表!$F$9:$P$65,MATCH([9]設定!$D27,[9]第４表!$C$9:$C$65,0),3),[9]設定!$I27))</f>
        <v>331146</v>
      </c>
      <c r="H52" s="44">
        <f>IF($D52="","",IF([9]設定!$I27="",INDEX([9]第４表!$F$9:$P$65,MATCH([9]設定!$D27,[9]第４表!$C$9:$C$65,0),4),[9]設定!$I27))</f>
        <v>40151</v>
      </c>
      <c r="I52" s="45">
        <f>IF($D52="","",IF([9]設定!$I27="",INDEX([9]第４表!$F$9:$P$65,MATCH([9]設定!$D27,[9]第４表!$C$9:$C$65,0),5),[9]設定!$I27))</f>
        <v>18313</v>
      </c>
      <c r="J52" s="38">
        <f>IF($D52="","",IF([9]設定!$I27="",INDEX([9]第４表!$F$9:$P$65,MATCH([9]設定!$D27,[9]第４表!$C$9:$C$65,0),6),[9]設定!$I27))</f>
        <v>431011</v>
      </c>
      <c r="K52" s="35">
        <f>IF($D52="","",IF([9]設定!$I27="",INDEX([9]第４表!$F$9:$P$65,MATCH([9]設定!$D27,[9]第４表!$C$9:$C$65,0),7),[9]設定!$I27))</f>
        <v>412702</v>
      </c>
      <c r="L52" s="44">
        <f>IF($D52="","",IF([9]設定!$I27="",INDEX([9]第４表!$F$9:$P$65,MATCH([9]設定!$D27,[9]第４表!$C$9:$C$65,0),8),[9]設定!$I27))</f>
        <v>18309</v>
      </c>
      <c r="M52" s="34">
        <f>IF($D52="","",IF([9]設定!$I27="",INDEX([9]第４表!$F$9:$P$65,MATCH([9]設定!$D27,[9]第４表!$C$9:$C$65,0),9),[9]設定!$I27))</f>
        <v>289846</v>
      </c>
      <c r="N52" s="34">
        <f>IF($D52="","",IF([9]設定!$I27="",INDEX([9]第４表!$F$9:$P$65,MATCH([9]設定!$D27,[9]第４表!$C$9:$C$65,0),10),[9]設定!$I27))</f>
        <v>271523</v>
      </c>
      <c r="O52" s="45">
        <f>IF($D52="","",IF([9]設定!$I27="",INDEX([9]第４表!$F$9:$P$65,MATCH([9]設定!$D27,[9]第４表!$C$9:$C$65,0),11),[9]設定!$I27))</f>
        <v>18323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IF($D53="","",IF([9]設定!$I28="",INDEX([9]第４表!$F$9:$P$65,MATCH([9]設定!$D28,[9]第４表!$C$9:$C$65,0),1),[9]設定!$I28))</f>
        <v>287068</v>
      </c>
      <c r="F53" s="34">
        <f>IF($D53="","",IF([9]設定!$I28="",INDEX([9]第４表!$F$9:$P$65,MATCH([9]設定!$D28,[9]第４表!$C$9:$C$65,0),2),[9]設定!$I28))</f>
        <v>229158</v>
      </c>
      <c r="G53" s="35">
        <f>IF($D53="","",IF([9]設定!$I28="",INDEX([9]第４表!$F$9:$P$65,MATCH([9]設定!$D28,[9]第４表!$C$9:$C$65,0),3),[9]設定!$I28))</f>
        <v>199466</v>
      </c>
      <c r="H53" s="44">
        <f>IF($D53="","",IF([9]設定!$I28="",INDEX([9]第４表!$F$9:$P$65,MATCH([9]設定!$D28,[9]第４表!$C$9:$C$65,0),4),[9]設定!$I28))</f>
        <v>29692</v>
      </c>
      <c r="I53" s="45">
        <f>IF($D53="","",IF([9]設定!$I28="",INDEX([9]第４表!$F$9:$P$65,MATCH([9]設定!$D28,[9]第４表!$C$9:$C$65,0),5),[9]設定!$I28))</f>
        <v>57910</v>
      </c>
      <c r="J53" s="38">
        <f>IF($D53="","",IF([9]設定!$I28="",INDEX([9]第４表!$F$9:$P$65,MATCH([9]設定!$D28,[9]第４表!$C$9:$C$65,0),6),[9]設定!$I28))</f>
        <v>303692</v>
      </c>
      <c r="K53" s="35">
        <f>IF($D53="","",IF([9]設定!$I28="",INDEX([9]第４表!$F$9:$P$65,MATCH([9]設定!$D28,[9]第４表!$C$9:$C$65,0),7),[9]設定!$I28))</f>
        <v>241052</v>
      </c>
      <c r="L53" s="44">
        <f>IF($D53="","",IF([9]設定!$I28="",INDEX([9]第４表!$F$9:$P$65,MATCH([9]設定!$D28,[9]第４表!$C$9:$C$65,0),8),[9]設定!$I28))</f>
        <v>62640</v>
      </c>
      <c r="M53" s="34">
        <f>IF($D53="","",IF([9]設定!$I28="",INDEX([9]第４表!$F$9:$P$65,MATCH([9]設定!$D28,[9]第４表!$C$9:$C$65,0),9),[9]設定!$I28))</f>
        <v>199337</v>
      </c>
      <c r="N53" s="34">
        <f>IF($D53="","",IF([9]設定!$I28="",INDEX([9]第４表!$F$9:$P$65,MATCH([9]設定!$D28,[9]第４表!$C$9:$C$65,0),10),[9]設定!$I28))</f>
        <v>166387</v>
      </c>
      <c r="O53" s="45">
        <f>IF($D53="","",IF([9]設定!$I28="",INDEX([9]第４表!$F$9:$P$65,MATCH([9]設定!$D28,[9]第４表!$C$9:$C$65,0),11),[9]設定!$I28))</f>
        <v>32950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IF($D54="","",IF([9]設定!$I29="",INDEX([9]第４表!$F$9:$P$65,MATCH([9]設定!$D29,[9]第４表!$C$9:$C$65,0),1),[9]設定!$I29))</f>
        <v>177971</v>
      </c>
      <c r="F54" s="34">
        <f>IF($D54="","",IF([9]設定!$I29="",INDEX([9]第４表!$F$9:$P$65,MATCH([9]設定!$D29,[9]第４表!$C$9:$C$65,0),2),[9]設定!$I29))</f>
        <v>170820</v>
      </c>
      <c r="G54" s="35">
        <f>IF($D54="","",IF([9]設定!$I29="",INDEX([9]第４表!$F$9:$P$65,MATCH([9]設定!$D29,[9]第４表!$C$9:$C$65,0),3),[9]設定!$I29))</f>
        <v>161016</v>
      </c>
      <c r="H54" s="44">
        <f>IF($D54="","",IF([9]設定!$I29="",INDEX([9]第４表!$F$9:$P$65,MATCH([9]設定!$D29,[9]第４表!$C$9:$C$65,0),4),[9]設定!$I29))</f>
        <v>9804</v>
      </c>
      <c r="I54" s="45">
        <f>IF($D54="","",IF([9]設定!$I29="",INDEX([9]第４表!$F$9:$P$65,MATCH([9]設定!$D29,[9]第４表!$C$9:$C$65,0),5),[9]設定!$I29))</f>
        <v>7151</v>
      </c>
      <c r="J54" s="38">
        <f>IF($D54="","",IF([9]設定!$I29="",INDEX([9]第４表!$F$9:$P$65,MATCH([9]設定!$D29,[9]第４表!$C$9:$C$65,0),6),[9]設定!$I29))</f>
        <v>245886</v>
      </c>
      <c r="K54" s="35">
        <f>IF($D54="","",IF([9]設定!$I29="",INDEX([9]第４表!$F$9:$P$65,MATCH([9]設定!$D29,[9]第４表!$C$9:$C$65,0),7),[9]設定!$I29))</f>
        <v>234414</v>
      </c>
      <c r="L54" s="44">
        <f>IF($D54="","",IF([9]設定!$I29="",INDEX([9]第４表!$F$9:$P$65,MATCH([9]設定!$D29,[9]第４表!$C$9:$C$65,0),8),[9]設定!$I29))</f>
        <v>11472</v>
      </c>
      <c r="M54" s="34">
        <f>IF($D54="","",IF([9]設定!$I29="",INDEX([9]第４表!$F$9:$P$65,MATCH([9]設定!$D29,[9]第４表!$C$9:$C$65,0),9),[9]設定!$I29))</f>
        <v>131991</v>
      </c>
      <c r="N54" s="34">
        <f>IF($D54="","",IF([9]設定!$I29="",INDEX([9]第４表!$F$9:$P$65,MATCH([9]設定!$D29,[9]第４表!$C$9:$C$65,0),10),[9]設定!$I29))</f>
        <v>127765</v>
      </c>
      <c r="O54" s="45">
        <f>IF($D54="","",IF([9]設定!$I29="",INDEX([9]第４表!$F$9:$P$65,MATCH([9]設定!$D29,[9]第４表!$C$9:$C$65,0),11),[9]設定!$I29))</f>
        <v>4226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 t="str">
        <f>IF($D55="","",IF([9]設定!$I30="",INDEX([9]第４表!$F$9:$P$65,MATCH([9]設定!$D30,[9]第４表!$C$9:$C$65,0),1),[9]設定!$I30))</f>
        <v>x</v>
      </c>
      <c r="F55" s="34" t="str">
        <f>IF($D55="","",IF([9]設定!$I30="",INDEX([9]第４表!$F$9:$P$65,MATCH([9]設定!$D30,[9]第４表!$C$9:$C$65,0),2),[9]設定!$I30))</f>
        <v>x</v>
      </c>
      <c r="G55" s="35" t="str">
        <f>IF($D55="","",IF([9]設定!$I30="",INDEX([9]第４表!$F$9:$P$65,MATCH([9]設定!$D30,[9]第４表!$C$9:$C$65,0),3),[9]設定!$I30))</f>
        <v>x</v>
      </c>
      <c r="H55" s="44" t="str">
        <f>IF($D55="","",IF([9]設定!$I30="",INDEX([9]第４表!$F$9:$P$65,MATCH([9]設定!$D30,[9]第４表!$C$9:$C$65,0),4),[9]設定!$I30))</f>
        <v>x</v>
      </c>
      <c r="I55" s="45" t="str">
        <f>IF($D55="","",IF([9]設定!$I30="",INDEX([9]第４表!$F$9:$P$65,MATCH([9]設定!$D30,[9]第４表!$C$9:$C$65,0),5),[9]設定!$I30))</f>
        <v>x</v>
      </c>
      <c r="J55" s="38" t="str">
        <f>IF($D55="","",IF([9]設定!$I30="",INDEX([9]第４表!$F$9:$P$65,MATCH([9]設定!$D30,[9]第４表!$C$9:$C$65,0),6),[9]設定!$I30))</f>
        <v>x</v>
      </c>
      <c r="K55" s="35" t="str">
        <f>IF($D55="","",IF([9]設定!$I30="",INDEX([9]第４表!$F$9:$P$65,MATCH([9]設定!$D30,[9]第４表!$C$9:$C$65,0),7),[9]設定!$I30))</f>
        <v>x</v>
      </c>
      <c r="L55" s="44" t="str">
        <f>IF($D55="","",IF([9]設定!$I30="",INDEX([9]第４表!$F$9:$P$65,MATCH([9]設定!$D30,[9]第４表!$C$9:$C$65,0),8),[9]設定!$I30))</f>
        <v>x</v>
      </c>
      <c r="M55" s="34" t="str">
        <f>IF($D55="","",IF([9]設定!$I30="",INDEX([9]第４表!$F$9:$P$65,MATCH([9]設定!$D30,[9]第４表!$C$9:$C$65,0),9),[9]設定!$I30))</f>
        <v>x</v>
      </c>
      <c r="N55" s="34" t="str">
        <f>IF($D55="","",IF([9]設定!$I30="",INDEX([9]第４表!$F$9:$P$65,MATCH([9]設定!$D30,[9]第４表!$C$9:$C$65,0),10),[9]設定!$I30))</f>
        <v>x</v>
      </c>
      <c r="O55" s="45" t="str">
        <f>IF($D55="","",IF([9]設定!$I30="",INDEX([9]第４表!$F$9:$P$65,MATCH([9]設定!$D30,[9]第４表!$C$9:$C$65,0),11),[9]設定!$I30))</f>
        <v>x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IF($D56="","",IF([9]設定!$I31="",INDEX([9]第４表!$F$9:$P$65,MATCH([9]設定!$D31,[9]第４表!$C$9:$C$65,0),1),[9]設定!$I31))</f>
        <v>308207</v>
      </c>
      <c r="F56" s="34">
        <f>IF($D56="","",IF([9]設定!$I31="",INDEX([9]第４表!$F$9:$P$65,MATCH([9]設定!$D31,[9]第４表!$C$9:$C$65,0),2),[9]設定!$I31))</f>
        <v>258756</v>
      </c>
      <c r="G56" s="35">
        <f>IF($D56="","",IF([9]設定!$I31="",INDEX([9]第４表!$F$9:$P$65,MATCH([9]設定!$D31,[9]第４表!$C$9:$C$65,0),3),[9]設定!$I31))</f>
        <v>248893</v>
      </c>
      <c r="H56" s="44">
        <f>IF($D56="","",IF([9]設定!$I31="",INDEX([9]第４表!$F$9:$P$65,MATCH([9]設定!$D31,[9]第４表!$C$9:$C$65,0),4),[9]設定!$I31))</f>
        <v>9863</v>
      </c>
      <c r="I56" s="45">
        <f>IF($D56="","",IF([9]設定!$I31="",INDEX([9]第４表!$F$9:$P$65,MATCH([9]設定!$D31,[9]第４表!$C$9:$C$65,0),5),[9]設定!$I31))</f>
        <v>49451</v>
      </c>
      <c r="J56" s="38">
        <f>IF($D56="","",IF([9]設定!$I31="",INDEX([9]第４表!$F$9:$P$65,MATCH([9]設定!$D31,[9]第４表!$C$9:$C$65,0),6),[9]設定!$I31))</f>
        <v>362330</v>
      </c>
      <c r="K56" s="35">
        <f>IF($D56="","",IF([9]設定!$I31="",INDEX([9]第４表!$F$9:$P$65,MATCH([9]設定!$D31,[9]第４表!$C$9:$C$65,0),7),[9]設定!$I31))</f>
        <v>292673</v>
      </c>
      <c r="L56" s="44">
        <f>IF($D56="","",IF([9]設定!$I31="",INDEX([9]第４表!$F$9:$P$65,MATCH([9]設定!$D31,[9]第４表!$C$9:$C$65,0),8),[9]設定!$I31))</f>
        <v>69657</v>
      </c>
      <c r="M56" s="34">
        <f>IF($D56="","",IF([9]設定!$I31="",INDEX([9]第４表!$F$9:$P$65,MATCH([9]設定!$D31,[9]第４表!$C$9:$C$65,0),9),[9]設定!$I31))</f>
        <v>213558</v>
      </c>
      <c r="N56" s="34">
        <f>IF($D56="","",IF([9]設定!$I31="",INDEX([9]第４表!$F$9:$P$65,MATCH([9]設定!$D31,[9]第４表!$C$9:$C$65,0),10),[9]設定!$I31))</f>
        <v>199443</v>
      </c>
      <c r="O56" s="45">
        <f>IF($D56="","",IF([9]設定!$I31="",INDEX([9]第４表!$F$9:$P$65,MATCH([9]設定!$D31,[9]第４表!$C$9:$C$65,0),11),[9]設定!$I31))</f>
        <v>14115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IF($D57="","",IF([9]設定!$I32="",INDEX([9]第４表!$F$9:$P$65,MATCH([9]設定!$D32,[9]第４表!$C$9:$C$65,0),1),[9]設定!$I32))</f>
        <v>362086</v>
      </c>
      <c r="F57" s="34">
        <f>IF($D57="","",IF([9]設定!$I32="",INDEX([9]第４表!$F$9:$P$65,MATCH([9]設定!$D32,[9]第４表!$C$9:$C$65,0),2),[9]設定!$I32))</f>
        <v>361995</v>
      </c>
      <c r="G57" s="35">
        <f>IF($D57="","",IF([9]設定!$I32="",INDEX([9]第４表!$F$9:$P$65,MATCH([9]設定!$D32,[9]第４表!$C$9:$C$65,0),3),[9]設定!$I32))</f>
        <v>338034</v>
      </c>
      <c r="H57" s="44">
        <f>IF($D57="","",IF([9]設定!$I32="",INDEX([9]第４表!$F$9:$P$65,MATCH([9]設定!$D32,[9]第４表!$C$9:$C$65,0),4),[9]設定!$I32))</f>
        <v>23961</v>
      </c>
      <c r="I57" s="45">
        <f>IF($D57="","",IF([9]設定!$I32="",INDEX([9]第４表!$F$9:$P$65,MATCH([9]設定!$D32,[9]第４表!$C$9:$C$65,0),5),[9]設定!$I32))</f>
        <v>91</v>
      </c>
      <c r="J57" s="38">
        <f>IF($D57="","",IF([9]設定!$I32="",INDEX([9]第４表!$F$9:$P$65,MATCH([9]設定!$D32,[9]第４表!$C$9:$C$65,0),6),[9]設定!$I32))</f>
        <v>396705</v>
      </c>
      <c r="K57" s="35">
        <f>IF($D57="","",IF([9]設定!$I32="",INDEX([9]第４表!$F$9:$P$65,MATCH([9]設定!$D32,[9]第４表!$C$9:$C$65,0),7),[9]設定!$I32))</f>
        <v>396605</v>
      </c>
      <c r="L57" s="44">
        <f>IF($D57="","",IF([9]設定!$I32="",INDEX([9]第４表!$F$9:$P$65,MATCH([9]設定!$D32,[9]第４表!$C$9:$C$65,0),8),[9]設定!$I32))</f>
        <v>100</v>
      </c>
      <c r="M57" s="34">
        <f>IF($D57="","",IF([9]設定!$I32="",INDEX([9]第４表!$F$9:$P$65,MATCH([9]設定!$D32,[9]第４表!$C$9:$C$65,0),9),[9]設定!$I32))</f>
        <v>230851</v>
      </c>
      <c r="N57" s="34">
        <f>IF($D57="","",IF([9]設定!$I32="",INDEX([9]第４表!$F$9:$P$65,MATCH([9]設定!$D32,[9]第４表!$C$9:$C$65,0),10),[9]設定!$I32))</f>
        <v>230794</v>
      </c>
      <c r="O57" s="45">
        <f>IF($D57="","",IF([9]設定!$I32="",INDEX([9]第４表!$F$9:$P$65,MATCH([9]設定!$D32,[9]第４表!$C$9:$C$65,0),11),[9]設定!$I32))</f>
        <v>57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IF($D58="","",IF([9]設定!$I33="",INDEX([9]第４表!$F$9:$P$65,MATCH([9]設定!$D33,[9]第４表!$C$9:$C$65,0),1),[9]設定!$I33))</f>
        <v>119043</v>
      </c>
      <c r="F58" s="34">
        <f>IF($D58="","",IF([9]設定!$I33="",INDEX([9]第４表!$F$9:$P$65,MATCH([9]設定!$D33,[9]第４表!$C$9:$C$65,0),2),[9]設定!$I33))</f>
        <v>118161</v>
      </c>
      <c r="G58" s="35">
        <f>IF($D58="","",IF([9]設定!$I33="",INDEX([9]第４表!$F$9:$P$65,MATCH([9]設定!$D33,[9]第４表!$C$9:$C$65,0),3),[9]設定!$I33))</f>
        <v>111877</v>
      </c>
      <c r="H58" s="44">
        <f>IF($D58="","",IF([9]設定!$I33="",INDEX([9]第４表!$F$9:$P$65,MATCH([9]設定!$D33,[9]第４表!$C$9:$C$65,0),4),[9]設定!$I33))</f>
        <v>6284</v>
      </c>
      <c r="I58" s="45">
        <f>IF($D58="","",IF([9]設定!$I33="",INDEX([9]第４表!$F$9:$P$65,MATCH([9]設定!$D33,[9]第４表!$C$9:$C$65,0),5),[9]設定!$I33))</f>
        <v>882</v>
      </c>
      <c r="J58" s="38">
        <f>IF($D58="","",IF([9]設定!$I33="",INDEX([9]第４表!$F$9:$P$65,MATCH([9]設定!$D33,[9]第４表!$C$9:$C$65,0),6),[9]設定!$I33))</f>
        <v>151362</v>
      </c>
      <c r="K58" s="35">
        <f>IF($D58="","",IF([9]設定!$I33="",INDEX([9]第４表!$F$9:$P$65,MATCH([9]設定!$D33,[9]第４表!$C$9:$C$65,0),7),[9]設定!$I33))</f>
        <v>150403</v>
      </c>
      <c r="L58" s="44">
        <f>IF($D58="","",IF([9]設定!$I33="",INDEX([9]第４表!$F$9:$P$65,MATCH([9]設定!$D33,[9]第４表!$C$9:$C$65,0),8),[9]設定!$I33))</f>
        <v>959</v>
      </c>
      <c r="M58" s="34">
        <f>IF($D58="","",IF([9]設定!$I33="",INDEX([9]第４表!$F$9:$P$65,MATCH([9]設定!$D33,[9]第４表!$C$9:$C$65,0),9),[9]設定!$I33))</f>
        <v>101429</v>
      </c>
      <c r="N58" s="34">
        <f>IF($D58="","",IF([9]設定!$I33="",INDEX([9]第４表!$F$9:$P$65,MATCH([9]設定!$D33,[9]第４表!$C$9:$C$65,0),10),[9]設定!$I33))</f>
        <v>100589</v>
      </c>
      <c r="O58" s="45">
        <f>IF($D58="","",IF([9]設定!$I33="",INDEX([9]第４表!$F$9:$P$65,MATCH([9]設定!$D33,[9]第４表!$C$9:$C$65,0),11),[9]設定!$I33))</f>
        <v>840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IF($D59="","",IF([9]設定!$I34="",INDEX([9]第４表!$F$9:$P$65,MATCH([9]設定!$D34,[9]第４表!$C$9:$C$65,0),1),[9]設定!$I34))</f>
        <v>184259</v>
      </c>
      <c r="F59" s="34">
        <f>IF($D59="","",IF([9]設定!$I34="",INDEX([9]第４表!$F$9:$P$65,MATCH([9]設定!$D34,[9]第４表!$C$9:$C$65,0),2),[9]設定!$I34))</f>
        <v>184259</v>
      </c>
      <c r="G59" s="35">
        <f>IF($D59="","",IF([9]設定!$I34="",INDEX([9]第４表!$F$9:$P$65,MATCH([9]設定!$D34,[9]第４表!$C$9:$C$65,0),3),[9]設定!$I34))</f>
        <v>174424</v>
      </c>
      <c r="H59" s="44">
        <f>IF($D59="","",IF([9]設定!$I34="",INDEX([9]第４表!$F$9:$P$65,MATCH([9]設定!$D34,[9]第４表!$C$9:$C$65,0),4),[9]設定!$I34))</f>
        <v>9835</v>
      </c>
      <c r="I59" s="45">
        <f>IF($D59="","",IF([9]設定!$I34="",INDEX([9]第４表!$F$9:$P$65,MATCH([9]設定!$D34,[9]第４表!$C$9:$C$65,0),5),[9]設定!$I34))</f>
        <v>0</v>
      </c>
      <c r="J59" s="38">
        <f>IF($D59="","",IF([9]設定!$I34="",INDEX([9]第４表!$F$9:$P$65,MATCH([9]設定!$D34,[9]第４表!$C$9:$C$65,0),6),[9]設定!$I34))</f>
        <v>195702</v>
      </c>
      <c r="K59" s="35">
        <f>IF($D59="","",IF([9]設定!$I34="",INDEX([9]第４表!$F$9:$P$65,MATCH([9]設定!$D34,[9]第４表!$C$9:$C$65,0),7),[9]設定!$I34))</f>
        <v>195702</v>
      </c>
      <c r="L59" s="44">
        <f>IF($D59="","",IF([9]設定!$I34="",INDEX([9]第４表!$F$9:$P$65,MATCH([9]設定!$D34,[9]第４表!$C$9:$C$65,0),8),[9]設定!$I34))</f>
        <v>0</v>
      </c>
      <c r="M59" s="34">
        <f>IF($D59="","",IF([9]設定!$I34="",INDEX([9]第４表!$F$9:$P$65,MATCH([9]設定!$D34,[9]第４表!$C$9:$C$65,0),9),[9]設定!$I34))</f>
        <v>165171</v>
      </c>
      <c r="N59" s="34">
        <f>IF($D59="","",IF([9]設定!$I34="",INDEX([9]第４表!$F$9:$P$65,MATCH([9]設定!$D34,[9]第４表!$C$9:$C$65,0),10),[9]設定!$I34))</f>
        <v>165171</v>
      </c>
      <c r="O59" s="45">
        <f>IF($D59="","",IF([9]設定!$I34="",INDEX([9]第４表!$F$9:$P$65,MATCH([9]設定!$D34,[9]第４表!$C$9:$C$65,0),11),[9]設定!$I34))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IF($D60="","",IF([9]設定!$I35="",INDEX([9]第４表!$F$9:$P$65,MATCH([9]設定!$D35,[9]第４表!$C$9:$C$65,0),1),[9]設定!$I35))</f>
        <v>330266</v>
      </c>
      <c r="F60" s="38">
        <f>IF($D60="","",IF([9]設定!$I35="",INDEX([9]第４表!$F$9:$P$65,MATCH([9]設定!$D35,[9]第４表!$C$9:$C$65,0),2),[9]設定!$I35))</f>
        <v>330266</v>
      </c>
      <c r="G60" s="35">
        <f>IF($D60="","",IF([9]設定!$I35="",INDEX([9]第４表!$F$9:$P$65,MATCH([9]設定!$D35,[9]第４表!$C$9:$C$65,0),3),[9]設定!$I35))</f>
        <v>327627</v>
      </c>
      <c r="H60" s="44">
        <f>IF($D60="","",IF([9]設定!$I35="",INDEX([9]第４表!$F$9:$P$65,MATCH([9]設定!$D35,[9]第４表!$C$9:$C$65,0),4),[9]設定!$I35))</f>
        <v>2639</v>
      </c>
      <c r="I60" s="45">
        <f>IF($D60="","",IF([9]設定!$I35="",INDEX([9]第４表!$F$9:$P$65,MATCH([9]設定!$D35,[9]第４表!$C$9:$C$65,0),5),[9]設定!$I35))</f>
        <v>0</v>
      </c>
      <c r="J60" s="38">
        <f>IF($D60="","",IF([9]設定!$I35="",INDEX([9]第４表!$F$9:$P$65,MATCH([9]設定!$D35,[9]第４表!$C$9:$C$65,0),6),[9]設定!$I35))</f>
        <v>377644</v>
      </c>
      <c r="K60" s="35">
        <f>IF($D60="","",IF([9]設定!$I35="",INDEX([9]第４表!$F$9:$P$65,MATCH([9]設定!$D35,[9]第４表!$C$9:$C$65,0),7),[9]設定!$I35))</f>
        <v>377644</v>
      </c>
      <c r="L60" s="44">
        <f>IF($D60="","",IF([9]設定!$I35="",INDEX([9]第４表!$F$9:$P$65,MATCH([9]設定!$D35,[9]第４表!$C$9:$C$65,0),8),[9]設定!$I35))</f>
        <v>0</v>
      </c>
      <c r="M60" s="34">
        <f>IF($D60="","",IF([9]設定!$I35="",INDEX([9]第４表!$F$9:$P$65,MATCH([9]設定!$D35,[9]第４表!$C$9:$C$65,0),9),[9]設定!$I35))</f>
        <v>288105</v>
      </c>
      <c r="N60" s="34">
        <f>IF($D60="","",IF([9]設定!$I35="",INDEX([9]第４表!$F$9:$P$65,MATCH([9]設定!$D35,[9]第４表!$C$9:$C$65,0),10),[9]設定!$I35))</f>
        <v>288105</v>
      </c>
      <c r="O60" s="45">
        <f>IF($D60="","",IF([9]設定!$I35="",INDEX([9]第４表!$F$9:$P$65,MATCH([9]設定!$D35,[9]第４表!$C$9:$C$65,0),11),[9]設定!$I35))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IF($D61="","",IF([9]設定!$I36="",INDEX([9]第４表!$F$9:$P$65,MATCH([9]設定!$D36,[9]第４表!$C$9:$C$65,0),1),[9]設定!$I36))</f>
        <v>242734</v>
      </c>
      <c r="F61" s="38">
        <f>IF($D61="","",IF([9]設定!$I36="",INDEX([9]第４表!$F$9:$P$65,MATCH([9]設定!$D36,[9]第４表!$C$9:$C$65,0),2),[9]設定!$I36))</f>
        <v>242714</v>
      </c>
      <c r="G61" s="35">
        <f>IF($D61="","",IF([9]設定!$I36="",INDEX([9]第４表!$F$9:$P$65,MATCH([9]設定!$D36,[9]第４表!$C$9:$C$65,0),3),[9]設定!$I36))</f>
        <v>229789</v>
      </c>
      <c r="H61" s="44">
        <f>IF($D61="","",IF([9]設定!$I36="",INDEX([9]第４表!$F$9:$P$65,MATCH([9]設定!$D36,[9]第４表!$C$9:$C$65,0),4),[9]設定!$I36))</f>
        <v>12925</v>
      </c>
      <c r="I61" s="45">
        <f>IF($D61="","",IF([9]設定!$I36="",INDEX([9]第４表!$F$9:$P$65,MATCH([9]設定!$D36,[9]第４表!$C$9:$C$65,0),5),[9]設定!$I36))</f>
        <v>20</v>
      </c>
      <c r="J61" s="38">
        <f>IF($D61="","",IF([9]設定!$I36="",INDEX([9]第４表!$F$9:$P$65,MATCH([9]設定!$D36,[9]第４表!$C$9:$C$65,0),6),[9]設定!$I36))</f>
        <v>329945</v>
      </c>
      <c r="K61" s="35">
        <f>IF($D61="","",IF([9]設定!$I36="",INDEX([9]第４表!$F$9:$P$65,MATCH([9]設定!$D36,[9]第４表!$C$9:$C$65,0),7),[9]設定!$I36))</f>
        <v>329930</v>
      </c>
      <c r="L61" s="44">
        <f>IF($D61="","",IF([9]設定!$I36="",INDEX([9]第４表!$F$9:$P$65,MATCH([9]設定!$D36,[9]第４表!$C$9:$C$65,0),8),[9]設定!$I36))</f>
        <v>15</v>
      </c>
      <c r="M61" s="34">
        <f>IF($D61="","",IF([9]設定!$I36="",INDEX([9]第４表!$F$9:$P$65,MATCH([9]設定!$D36,[9]第４表!$C$9:$C$65,0),9),[9]設定!$I36))</f>
        <v>212866</v>
      </c>
      <c r="N61" s="35">
        <f>IF($D61="","",IF([9]設定!$I36="",INDEX([9]第４表!$F$9:$P$65,MATCH([9]設定!$D36,[9]第４表!$C$9:$C$65,0),10),[9]設定!$I36))</f>
        <v>212844</v>
      </c>
      <c r="O61" s="45">
        <f>IF($D61="","",IF([9]設定!$I36="",INDEX([9]第４表!$F$9:$P$65,MATCH([9]設定!$D36,[9]第４表!$C$9:$C$65,0),11),[9]設定!$I36))</f>
        <v>22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IF($D62="","",IF([9]設定!$I37="",INDEX([9]第４表!$F$9:$P$65,MATCH([9]設定!$D37,[9]第４表!$C$9:$C$65,0),1),[9]設定!$I37))</f>
        <v>258936</v>
      </c>
      <c r="F62" s="38">
        <f>IF($D62="","",IF([9]設定!$I37="",INDEX([9]第４表!$F$9:$P$65,MATCH([9]設定!$D37,[9]第４表!$C$9:$C$65,0),2),[9]設定!$I37))</f>
        <v>251598</v>
      </c>
      <c r="G62" s="35">
        <f>IF($D62="","",IF([9]設定!$I37="",INDEX([9]第４表!$F$9:$P$65,MATCH([9]設定!$D37,[9]第４表!$C$9:$C$65,0),3),[9]設定!$I37))</f>
        <v>247857</v>
      </c>
      <c r="H62" s="44">
        <f>IF($D62="","",IF([9]設定!$I37="",INDEX([9]第４表!$F$9:$P$65,MATCH([9]設定!$D37,[9]第４表!$C$9:$C$65,0),4),[9]設定!$I37))</f>
        <v>3741</v>
      </c>
      <c r="I62" s="45">
        <f>IF($D62="","",IF([9]設定!$I37="",INDEX([9]第４表!$F$9:$P$65,MATCH([9]設定!$D37,[9]第４表!$C$9:$C$65,0),5),[9]設定!$I37))</f>
        <v>7338</v>
      </c>
      <c r="J62" s="38">
        <f>IF($D62="","",IF([9]設定!$I37="",INDEX([9]第４表!$F$9:$P$65,MATCH([9]設定!$D37,[9]第４表!$C$9:$C$65,0),6),[9]設定!$I37))</f>
        <v>293151</v>
      </c>
      <c r="K62" s="35">
        <f>IF($D62="","",IF([9]設定!$I37="",INDEX([9]第４表!$F$9:$P$65,MATCH([9]設定!$D37,[9]第４表!$C$9:$C$65,0),7),[9]設定!$I37))</f>
        <v>282961</v>
      </c>
      <c r="L62" s="44">
        <f>IF($D62="","",IF([9]設定!$I37="",INDEX([9]第４表!$F$9:$P$65,MATCH([9]設定!$D37,[9]第４表!$C$9:$C$65,0),8),[9]設定!$I37))</f>
        <v>10190</v>
      </c>
      <c r="M62" s="34">
        <f>IF($D62="","",IF([9]設定!$I37="",INDEX([9]第４表!$F$9:$P$65,MATCH([9]設定!$D37,[9]第４表!$C$9:$C$65,0),9),[9]設定!$I37))</f>
        <v>207423</v>
      </c>
      <c r="N62" s="35">
        <f>IF($D62="","",IF([9]設定!$I37="",INDEX([9]第４表!$F$9:$P$65,MATCH([9]設定!$D37,[9]第４表!$C$9:$C$65,0),10),[9]設定!$I37))</f>
        <v>204378</v>
      </c>
      <c r="O62" s="45">
        <f>IF($D62="","",IF([9]設定!$I37="",INDEX([9]第４表!$F$9:$P$65,MATCH([9]設定!$D37,[9]第４表!$C$9:$C$65,0),11),[9]設定!$I37))</f>
        <v>3045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IF($D63="","",IF([9]設定!$I38="",INDEX([9]第４表!$F$9:$P$65,MATCH([9]設定!$D38,[9]第４表!$C$9:$C$65,0),1),[9]設定!$I38))</f>
        <v>163328</v>
      </c>
      <c r="F63" s="38">
        <f>IF($D63="","",IF([9]設定!$I38="",INDEX([9]第４表!$F$9:$P$65,MATCH([9]設定!$D38,[9]第４表!$C$9:$C$65,0),2),[9]設定!$I38))</f>
        <v>162841</v>
      </c>
      <c r="G63" s="35">
        <f>IF($D63="","",IF([9]設定!$I38="",INDEX([9]第４表!$F$9:$P$65,MATCH([9]設定!$D38,[9]第４表!$C$9:$C$65,0),3),[9]設定!$I38))</f>
        <v>150265</v>
      </c>
      <c r="H63" s="44">
        <f>IF($D63="","",IF([9]設定!$I38="",INDEX([9]第４表!$F$9:$P$65,MATCH([9]設定!$D38,[9]第４表!$C$9:$C$65,0),4),[9]設定!$I38))</f>
        <v>12576</v>
      </c>
      <c r="I63" s="45">
        <f>IF($D63="","",IF([9]設定!$I38="",INDEX([9]第４表!$F$9:$P$65,MATCH([9]設定!$D38,[9]第４表!$C$9:$C$65,0),5),[9]設定!$I38))</f>
        <v>487</v>
      </c>
      <c r="J63" s="38">
        <f>IF($D63="","",IF([9]設定!$I38="",INDEX([9]第４表!$F$9:$P$65,MATCH([9]設定!$D38,[9]第４表!$C$9:$C$65,0),6),[9]設定!$I38))</f>
        <v>192619</v>
      </c>
      <c r="K63" s="35">
        <f>IF($D63="","",IF([9]設定!$I38="",INDEX([9]第４表!$F$9:$P$65,MATCH([9]設定!$D38,[9]第４表!$C$9:$C$65,0),7),[9]設定!$I38))</f>
        <v>192020</v>
      </c>
      <c r="L63" s="44">
        <f>IF($D63="","",IF([9]設定!$I38="",INDEX([9]第４表!$F$9:$P$65,MATCH([9]設定!$D38,[9]第４表!$C$9:$C$65,0),8),[9]設定!$I38))</f>
        <v>599</v>
      </c>
      <c r="M63" s="34">
        <f>IF($D63="","",IF([9]設定!$I38="",INDEX([9]第４表!$F$9:$P$65,MATCH([9]設定!$D38,[9]第４表!$C$9:$C$65,0),9),[9]設定!$I38))</f>
        <v>132257</v>
      </c>
      <c r="N63" s="35">
        <f>IF($D63="","",IF([9]設定!$I38="",INDEX([9]第４表!$F$9:$P$65,MATCH([9]設定!$D38,[9]第４表!$C$9:$C$65,0),10),[9]設定!$I38))</f>
        <v>131888</v>
      </c>
      <c r="O63" s="45">
        <f>IF($D63="","",IF([9]設定!$I38="",INDEX([9]第４表!$F$9:$P$65,MATCH([9]設定!$D38,[9]第４表!$C$9:$C$65,0),11),[9]設定!$I38))</f>
        <v>369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IF($D64="","",IF([9]設定!$I39="",INDEX([9]第４表!$F$9:$P$65,MATCH([9]設定!$D39,[9]第４表!$C$9:$C$65,0),1),[9]設定!$I39))</f>
        <v>227136</v>
      </c>
      <c r="F64" s="56">
        <f>IF($D64="","",IF([9]設定!$I39="",INDEX([9]第４表!$F$9:$P$65,MATCH([9]設定!$D39,[9]第４表!$C$9:$C$65,0),2),[9]設定!$I39))</f>
        <v>217125</v>
      </c>
      <c r="G64" s="56">
        <f>IF($D64="","",IF([9]設定!$I39="",INDEX([9]第４表!$F$9:$P$65,MATCH([9]設定!$D39,[9]第４表!$C$9:$C$65,0),3),[9]設定!$I39))</f>
        <v>199304</v>
      </c>
      <c r="H64" s="56">
        <f>IF($D64="","",IF([9]設定!$I39="",INDEX([9]第４表!$F$9:$P$65,MATCH([9]設定!$D39,[9]第４表!$C$9:$C$65,0),4),[9]設定!$I39))</f>
        <v>17821</v>
      </c>
      <c r="I64" s="56">
        <f>IF($D64="","",IF([9]設定!$I39="",INDEX([9]第４表!$F$9:$P$65,MATCH([9]設定!$D39,[9]第４表!$C$9:$C$65,0),5),[9]設定!$I39))</f>
        <v>10011</v>
      </c>
      <c r="J64" s="56">
        <f>IF($D64="","",IF([9]設定!$I39="",INDEX([9]第４表!$F$9:$P$65,MATCH([9]設定!$D39,[9]第４表!$C$9:$C$65,0),6),[9]設定!$I39))</f>
        <v>285420</v>
      </c>
      <c r="K64" s="56">
        <f>IF($D64="","",IF([9]設定!$I39="",INDEX([9]第４表!$F$9:$P$65,MATCH([9]設定!$D39,[9]第４表!$C$9:$C$65,0),7),[9]設定!$I39))</f>
        <v>270283</v>
      </c>
      <c r="L64" s="56">
        <f>IF($D64="","",IF([9]設定!$I39="",INDEX([9]第４表!$F$9:$P$65,MATCH([9]設定!$D39,[9]第４表!$C$9:$C$65,0),8),[9]設定!$I39))</f>
        <v>15137</v>
      </c>
      <c r="M64" s="56">
        <f>IF($D64="","",IF([9]設定!$I39="",INDEX([9]第４表!$F$9:$P$65,MATCH([9]設定!$D39,[9]第４表!$C$9:$C$65,0),9),[9]設定!$I39))</f>
        <v>173130</v>
      </c>
      <c r="N64" s="56">
        <f>IF($D64="","",IF([9]設定!$I39="",INDEX([9]第４表!$F$9:$P$65,MATCH([9]設定!$D39,[9]第４表!$C$9:$C$65,0),10),[9]設定!$I39))</f>
        <v>167868</v>
      </c>
      <c r="O64" s="56">
        <f>IF($D64="","",IF([9]設定!$I39="",INDEX([9]第４表!$F$9:$P$65,MATCH([9]設定!$D39,[9]第４表!$C$9:$C$65,0),11),[9]設定!$I39))</f>
        <v>5262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IF($D65="","",IF([9]設定!$I40="",INDEX([9]第４表!$F$9:$P$65,MATCH([9]設定!$D40,[9]第４表!$C$9:$C$65,0),1),[9]設定!$I40))</f>
        <v>225806</v>
      </c>
      <c r="F65" s="53">
        <f>IF($D65="","",IF([9]設定!$I40="",INDEX([9]第４表!$F$9:$P$65,MATCH([9]設定!$D40,[9]第４表!$C$9:$C$65,0),2),[9]設定!$I40))</f>
        <v>225719</v>
      </c>
      <c r="G65" s="53">
        <f>IF($D65="","",IF([9]設定!$I40="",INDEX([9]第４表!$F$9:$P$65,MATCH([9]設定!$D40,[9]第４表!$C$9:$C$65,0),3),[9]設定!$I40))</f>
        <v>201456</v>
      </c>
      <c r="H65" s="53">
        <f>IF($D65="","",IF([9]設定!$I40="",INDEX([9]第４表!$F$9:$P$65,MATCH([9]設定!$D40,[9]第４表!$C$9:$C$65,0),4),[9]設定!$I40))</f>
        <v>24263</v>
      </c>
      <c r="I65" s="53">
        <f>IF($D65="","",IF([9]設定!$I40="",INDEX([9]第４表!$F$9:$P$65,MATCH([9]設定!$D40,[9]第４表!$C$9:$C$65,0),5),[9]設定!$I40))</f>
        <v>87</v>
      </c>
      <c r="J65" s="53">
        <f>IF($D65="","",IF([9]設定!$I40="",INDEX([9]第４表!$F$9:$P$65,MATCH([9]設定!$D40,[9]第４表!$C$9:$C$65,0),6),[9]設定!$I40))</f>
        <v>324383</v>
      </c>
      <c r="K65" s="53">
        <f>IF($D65="","",IF([9]設定!$I40="",INDEX([9]第４表!$F$9:$P$65,MATCH([9]設定!$D40,[9]第４表!$C$9:$C$65,0),7),[9]設定!$I40))</f>
        <v>324179</v>
      </c>
      <c r="L65" s="53">
        <f>IF($D65="","",IF([9]設定!$I40="",INDEX([9]第４表!$F$9:$P$65,MATCH([9]設定!$D40,[9]第４表!$C$9:$C$65,0),8),[9]設定!$I40))</f>
        <v>204</v>
      </c>
      <c r="M65" s="53">
        <f>IF($D65="","",IF([9]設定!$I40="",INDEX([9]第４表!$F$9:$P$65,MATCH([9]設定!$D40,[9]第４表!$C$9:$C$65,0),9),[9]設定!$I40))</f>
        <v>153188</v>
      </c>
      <c r="N65" s="53">
        <f>IF($D65="","",IF([9]設定!$I40="",INDEX([9]第４表!$F$9:$P$65,MATCH([9]設定!$D40,[9]第４表!$C$9:$C$65,0),10),[9]設定!$I40))</f>
        <v>153188</v>
      </c>
      <c r="O65" s="53">
        <f>IF($D65="","",IF([9]設定!$I40="",INDEX([9]第４表!$F$9:$P$65,MATCH([9]設定!$D40,[9]第４表!$C$9:$C$65,0),11),[9]設定!$I40))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IF($D66="","",IF([9]設定!$I41="",INDEX([9]第４表!$F$9:$P$65,MATCH([9]設定!$D41,[9]第４表!$C$9:$C$65,0),1),[9]設定!$I41))</f>
        <v>219196</v>
      </c>
      <c r="F66" s="53">
        <f>IF($D66="","",IF([9]設定!$I41="",INDEX([9]第４表!$F$9:$P$65,MATCH([9]設定!$D41,[9]第４表!$C$9:$C$65,0),2),[9]設定!$I41))</f>
        <v>218080</v>
      </c>
      <c r="G66" s="53">
        <f>IF($D66="","",IF([9]設定!$I41="",INDEX([9]第４表!$F$9:$P$65,MATCH([9]設定!$D41,[9]第４表!$C$9:$C$65,0),3),[9]設定!$I41))</f>
        <v>198189</v>
      </c>
      <c r="H66" s="53">
        <f>IF($D66="","",IF([9]設定!$I41="",INDEX([9]第４表!$F$9:$P$65,MATCH([9]設定!$D41,[9]第４表!$C$9:$C$65,0),4),[9]設定!$I41))</f>
        <v>19891</v>
      </c>
      <c r="I66" s="53">
        <f>IF($D66="","",IF([9]設定!$I41="",INDEX([9]第４表!$F$9:$P$65,MATCH([9]設定!$D41,[9]第４表!$C$9:$C$65,0),5),[9]設定!$I41))</f>
        <v>1116</v>
      </c>
      <c r="J66" s="53">
        <f>IF($D66="","",IF([9]設定!$I41="",INDEX([9]第４表!$F$9:$P$65,MATCH([9]設定!$D41,[9]第４表!$C$9:$C$65,0),6),[9]設定!$I41))</f>
        <v>232224</v>
      </c>
      <c r="K66" s="53">
        <f>IF($D66="","",IF([9]設定!$I41="",INDEX([9]第４表!$F$9:$P$65,MATCH([9]設定!$D41,[9]第４表!$C$9:$C$65,0),7),[9]設定!$I41))</f>
        <v>230974</v>
      </c>
      <c r="L66" s="53">
        <f>IF($D66="","",IF([9]設定!$I41="",INDEX([9]第４表!$F$9:$P$65,MATCH([9]設定!$D41,[9]第４表!$C$9:$C$65,0),8),[9]設定!$I41))</f>
        <v>1250</v>
      </c>
      <c r="M66" s="53">
        <f>IF($D66="","",IF([9]設定!$I41="",INDEX([9]第４表!$F$9:$P$65,MATCH([9]設定!$D41,[9]第４表!$C$9:$C$65,0),9),[9]設定!$I41))</f>
        <v>166437</v>
      </c>
      <c r="N66" s="53">
        <f>IF($D66="","",IF([9]設定!$I41="",INDEX([9]第４表!$F$9:$P$65,MATCH([9]設定!$D41,[9]第４表!$C$9:$C$65,0),10),[9]設定!$I41))</f>
        <v>165862</v>
      </c>
      <c r="O66" s="53">
        <f>IF($D66="","",IF([9]設定!$I41="",INDEX([9]第４表!$F$9:$P$65,MATCH([9]設定!$D41,[9]第４表!$C$9:$C$65,0),11),[9]設定!$I41))</f>
        <v>575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IF($D67="","",IF([9]設定!$I42="",INDEX([9]第４表!$F$9:$P$65,MATCH([9]設定!$D42,[9]第４表!$C$9:$C$65,0),1),[9]設定!$I42))</f>
        <v>x</v>
      </c>
      <c r="F67" s="53" t="str">
        <f>IF($D67="","",IF([9]設定!$I42="",INDEX([9]第４表!$F$9:$P$65,MATCH([9]設定!$D42,[9]第４表!$C$9:$C$65,0),2),[9]設定!$I42))</f>
        <v>x</v>
      </c>
      <c r="G67" s="53" t="str">
        <f>IF($D67="","",IF([9]設定!$I42="",INDEX([9]第４表!$F$9:$P$65,MATCH([9]設定!$D42,[9]第４表!$C$9:$C$65,0),3),[9]設定!$I42))</f>
        <v>x</v>
      </c>
      <c r="H67" s="53" t="str">
        <f>IF($D67="","",IF([9]設定!$I42="",INDEX([9]第４表!$F$9:$P$65,MATCH([9]設定!$D42,[9]第４表!$C$9:$C$65,0),4),[9]設定!$I42))</f>
        <v>x</v>
      </c>
      <c r="I67" s="53" t="str">
        <f>IF($D67="","",IF([9]設定!$I42="",INDEX([9]第４表!$F$9:$P$65,MATCH([9]設定!$D42,[9]第４表!$C$9:$C$65,0),5),[9]設定!$I42))</f>
        <v>x</v>
      </c>
      <c r="J67" s="53" t="str">
        <f>IF($D67="","",IF([9]設定!$I42="",INDEX([9]第４表!$F$9:$P$65,MATCH([9]設定!$D42,[9]第４表!$C$9:$C$65,0),6),[9]設定!$I42))</f>
        <v>x</v>
      </c>
      <c r="K67" s="53" t="str">
        <f>IF($D67="","",IF([9]設定!$I42="",INDEX([9]第４表!$F$9:$P$65,MATCH([9]設定!$D42,[9]第４表!$C$9:$C$65,0),7),[9]設定!$I42))</f>
        <v>x</v>
      </c>
      <c r="L67" s="53" t="str">
        <f>IF($D67="","",IF([9]設定!$I42="",INDEX([9]第４表!$F$9:$P$65,MATCH([9]設定!$D42,[9]第４表!$C$9:$C$65,0),8),[9]設定!$I42))</f>
        <v>x</v>
      </c>
      <c r="M67" s="53" t="str">
        <f>IF($D67="","",IF([9]設定!$I42="",INDEX([9]第４表!$F$9:$P$65,MATCH([9]設定!$D42,[9]第４表!$C$9:$C$65,0),9),[9]設定!$I42))</f>
        <v>x</v>
      </c>
      <c r="N67" s="53" t="str">
        <f>IF($D67="","",IF([9]設定!$I42="",INDEX([9]第４表!$F$9:$P$65,MATCH([9]設定!$D42,[9]第４表!$C$9:$C$65,0),10),[9]設定!$I42))</f>
        <v>x</v>
      </c>
      <c r="O67" s="53" t="str">
        <f>IF($D67="","",IF([9]設定!$I42="",INDEX([9]第４表!$F$9:$P$65,MATCH([9]設定!$D42,[9]第４表!$C$9:$C$65,0),11),[9]設定!$I42))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 t="str">
        <f>IF($D68="","",IF([9]設定!$I43="",INDEX([9]第４表!$F$9:$P$65,MATCH([9]設定!$D43,[9]第４表!$C$9:$C$65,0),1),[9]設定!$I43))</f>
        <v>x</v>
      </c>
      <c r="F68" s="53" t="str">
        <f>IF($D68="","",IF([9]設定!$I43="",INDEX([9]第４表!$F$9:$P$65,MATCH([9]設定!$D43,[9]第４表!$C$9:$C$65,0),2),[9]設定!$I43))</f>
        <v>x</v>
      </c>
      <c r="G68" s="53" t="str">
        <f>IF($D68="","",IF([9]設定!$I43="",INDEX([9]第４表!$F$9:$P$65,MATCH([9]設定!$D43,[9]第４表!$C$9:$C$65,0),3),[9]設定!$I43))</f>
        <v>x</v>
      </c>
      <c r="H68" s="53" t="str">
        <f>IF($D68="","",IF([9]設定!$I43="",INDEX([9]第４表!$F$9:$P$65,MATCH([9]設定!$D43,[9]第４表!$C$9:$C$65,0),4),[9]設定!$I43))</f>
        <v>x</v>
      </c>
      <c r="I68" s="53" t="str">
        <f>IF($D68="","",IF([9]設定!$I43="",INDEX([9]第４表!$F$9:$P$65,MATCH([9]設定!$D43,[9]第４表!$C$9:$C$65,0),5),[9]設定!$I43))</f>
        <v>x</v>
      </c>
      <c r="J68" s="53" t="str">
        <f>IF($D68="","",IF([9]設定!$I43="",INDEX([9]第４表!$F$9:$P$65,MATCH([9]設定!$D43,[9]第４表!$C$9:$C$65,0),6),[9]設定!$I43))</f>
        <v>x</v>
      </c>
      <c r="K68" s="53" t="str">
        <f>IF($D68="","",IF([9]設定!$I43="",INDEX([9]第４表!$F$9:$P$65,MATCH([9]設定!$D43,[9]第４表!$C$9:$C$65,0),7),[9]設定!$I43))</f>
        <v>x</v>
      </c>
      <c r="L68" s="53" t="str">
        <f>IF($D68="","",IF([9]設定!$I43="",INDEX([9]第４表!$F$9:$P$65,MATCH([9]設定!$D43,[9]第４表!$C$9:$C$65,0),8),[9]設定!$I43))</f>
        <v>x</v>
      </c>
      <c r="M68" s="53" t="str">
        <f>IF($D68="","",IF([9]設定!$I43="",INDEX([9]第４表!$F$9:$P$65,MATCH([9]設定!$D43,[9]第４表!$C$9:$C$65,0),9),[9]設定!$I43))</f>
        <v>x</v>
      </c>
      <c r="N68" s="53" t="str">
        <f>IF($D68="","",IF([9]設定!$I43="",INDEX([9]第４表!$F$9:$P$65,MATCH([9]設定!$D43,[9]第４表!$C$9:$C$65,0),10),[9]設定!$I43))</f>
        <v>x</v>
      </c>
      <c r="O68" s="53" t="str">
        <f>IF($D68="","",IF([9]設定!$I43="",INDEX([9]第４表!$F$9:$P$65,MATCH([9]設定!$D43,[9]第４表!$C$9:$C$65,0),11),[9]設定!$I43))</f>
        <v>x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IF($D69="","",IF([9]設定!$I44="",INDEX([9]第４表!$F$9:$P$65,MATCH([9]設定!$D44,[9]第４表!$C$9:$C$65,0),1),[9]設定!$I44))</f>
        <v>379665</v>
      </c>
      <c r="F69" s="53">
        <f>IF($D69="","",IF([9]設定!$I44="",INDEX([9]第４表!$F$9:$P$65,MATCH([9]設定!$D44,[9]第４表!$C$9:$C$65,0),2),[9]設定!$I44))</f>
        <v>379665</v>
      </c>
      <c r="G69" s="53">
        <f>IF($D69="","",IF([9]設定!$I44="",INDEX([9]第４表!$F$9:$P$65,MATCH([9]設定!$D44,[9]第４表!$C$9:$C$65,0),3),[9]設定!$I44))</f>
        <v>332016</v>
      </c>
      <c r="H69" s="53">
        <f>IF($D69="","",IF([9]設定!$I44="",INDEX([9]第４表!$F$9:$P$65,MATCH([9]設定!$D44,[9]第４表!$C$9:$C$65,0),4),[9]設定!$I44))</f>
        <v>47649</v>
      </c>
      <c r="I69" s="53">
        <f>IF($D69="","",IF([9]設定!$I44="",INDEX([9]第４表!$F$9:$P$65,MATCH([9]設定!$D44,[9]第４表!$C$9:$C$65,0),5),[9]設定!$I44))</f>
        <v>0</v>
      </c>
      <c r="J69" s="53">
        <f>IF($D69="","",IF([9]設定!$I44="",INDEX([9]第４表!$F$9:$P$65,MATCH([9]設定!$D44,[9]第４表!$C$9:$C$65,0),6),[9]設定!$I44))</f>
        <v>390269</v>
      </c>
      <c r="K69" s="53">
        <f>IF($D69="","",IF([9]設定!$I44="",INDEX([9]第４表!$F$9:$P$65,MATCH([9]設定!$D44,[9]第４表!$C$9:$C$65,0),7),[9]設定!$I44))</f>
        <v>390269</v>
      </c>
      <c r="L69" s="53">
        <f>IF($D69="","",IF([9]設定!$I44="",INDEX([9]第４表!$F$9:$P$65,MATCH([9]設定!$D44,[9]第４表!$C$9:$C$65,0),8),[9]設定!$I44))</f>
        <v>0</v>
      </c>
      <c r="M69" s="53">
        <f>IF($D69="","",IF([9]設定!$I44="",INDEX([9]第４表!$F$9:$P$65,MATCH([9]設定!$D44,[9]第４表!$C$9:$C$65,0),9),[9]設定!$I44))</f>
        <v>242699</v>
      </c>
      <c r="N69" s="53">
        <f>IF($D69="","",IF([9]設定!$I44="",INDEX([9]第４表!$F$9:$P$65,MATCH([9]設定!$D44,[9]第４表!$C$9:$C$65,0),10),[9]設定!$I44))</f>
        <v>242699</v>
      </c>
      <c r="O69" s="53">
        <f>IF($D69="","",IF([9]設定!$I44="",INDEX([9]第４表!$F$9:$P$65,MATCH([9]設定!$D44,[9]第４表!$C$9:$C$65,0),11),[9]設定!$I44))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IF($D70="","",IF([9]設定!$I45="",INDEX([9]第４表!$F$9:$P$65,MATCH([9]設定!$D45,[9]第４表!$C$9:$C$65,0),1),[9]設定!$I45))</f>
        <v>229912</v>
      </c>
      <c r="F70" s="53">
        <f>IF($D70="","",IF([9]設定!$I45="",INDEX([9]第４表!$F$9:$P$65,MATCH([9]設定!$D45,[9]第４表!$C$9:$C$65,0),2),[9]設定!$I45))</f>
        <v>229912</v>
      </c>
      <c r="G70" s="53">
        <f>IF($D70="","",IF([9]設定!$I45="",INDEX([9]第４表!$F$9:$P$65,MATCH([9]設定!$D45,[9]第４表!$C$9:$C$65,0),3),[9]設定!$I45))</f>
        <v>205955</v>
      </c>
      <c r="H70" s="53">
        <f>IF($D70="","",IF([9]設定!$I45="",INDEX([9]第４表!$F$9:$P$65,MATCH([9]設定!$D45,[9]第４表!$C$9:$C$65,0),4),[9]設定!$I45))</f>
        <v>23957</v>
      </c>
      <c r="I70" s="53">
        <f>IF($D70="","",IF([9]設定!$I45="",INDEX([9]第４表!$F$9:$P$65,MATCH([9]設定!$D45,[9]第４表!$C$9:$C$65,0),5),[9]設定!$I45))</f>
        <v>0</v>
      </c>
      <c r="J70" s="53">
        <f>IF($D70="","",IF([9]設定!$I45="",INDEX([9]第４表!$F$9:$P$65,MATCH([9]設定!$D45,[9]第４表!$C$9:$C$65,0),6),[9]設定!$I45))</f>
        <v>268861</v>
      </c>
      <c r="K70" s="53">
        <f>IF($D70="","",IF([9]設定!$I45="",INDEX([9]第４表!$F$9:$P$65,MATCH([9]設定!$D45,[9]第４表!$C$9:$C$65,0),7),[9]設定!$I45))</f>
        <v>268861</v>
      </c>
      <c r="L70" s="53">
        <f>IF($D70="","",IF([9]設定!$I45="",INDEX([9]第４表!$F$9:$P$65,MATCH([9]設定!$D45,[9]第４表!$C$9:$C$65,0),8),[9]設定!$I45))</f>
        <v>0</v>
      </c>
      <c r="M70" s="53">
        <f>IF($D70="","",IF([9]設定!$I45="",INDEX([9]第４表!$F$9:$P$65,MATCH([9]設定!$D45,[9]第４表!$C$9:$C$65,0),9),[9]設定!$I45))</f>
        <v>128289</v>
      </c>
      <c r="N70" s="53">
        <f>IF($D70="","",IF([9]設定!$I45="",INDEX([9]第４表!$F$9:$P$65,MATCH([9]設定!$D45,[9]第４表!$C$9:$C$65,0),10),[9]設定!$I45))</f>
        <v>128289</v>
      </c>
      <c r="O70" s="53">
        <f>IF($D70="","",IF([9]設定!$I45="",INDEX([9]第４表!$F$9:$P$65,MATCH([9]設定!$D45,[9]第４表!$C$9:$C$65,0),11),[9]設定!$I45))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IF($D71="","",IF([9]設定!$I46="",INDEX([9]第４表!$F$9:$P$65,MATCH([9]設定!$D46,[9]第４表!$C$9:$C$65,0),1),[9]設定!$I46))</f>
        <v>325591</v>
      </c>
      <c r="F71" s="53">
        <f>IF($D71="","",IF([9]設定!$I46="",INDEX([9]第４表!$F$9:$P$65,MATCH([9]設定!$D46,[9]第４表!$C$9:$C$65,0),2),[9]設定!$I46))</f>
        <v>325591</v>
      </c>
      <c r="G71" s="53">
        <f>IF($D71="","",IF([9]設定!$I46="",INDEX([9]第４表!$F$9:$P$65,MATCH([9]設定!$D46,[9]第４表!$C$9:$C$65,0),3),[9]設定!$I46))</f>
        <v>261050</v>
      </c>
      <c r="H71" s="53">
        <f>IF($D71="","",IF([9]設定!$I46="",INDEX([9]第４表!$F$9:$P$65,MATCH([9]設定!$D46,[9]第４表!$C$9:$C$65,0),4),[9]設定!$I46))</f>
        <v>64541</v>
      </c>
      <c r="I71" s="53">
        <f>IF($D71="","",IF([9]設定!$I46="",INDEX([9]第４表!$F$9:$P$65,MATCH([9]設定!$D46,[9]第４表!$C$9:$C$65,0),5),[9]設定!$I46))</f>
        <v>0</v>
      </c>
      <c r="J71" s="53">
        <f>IF($D71="","",IF([9]設定!$I46="",INDEX([9]第４表!$F$9:$P$65,MATCH([9]設定!$D46,[9]第４表!$C$9:$C$65,0),6),[9]設定!$I46))</f>
        <v>344960</v>
      </c>
      <c r="K71" s="53">
        <f>IF($D71="","",IF([9]設定!$I46="",INDEX([9]第４表!$F$9:$P$65,MATCH([9]設定!$D46,[9]第４表!$C$9:$C$65,0),7),[9]設定!$I46))</f>
        <v>344960</v>
      </c>
      <c r="L71" s="53">
        <f>IF($D71="","",IF([9]設定!$I46="",INDEX([9]第４表!$F$9:$P$65,MATCH([9]設定!$D46,[9]第４表!$C$9:$C$65,0),8),[9]設定!$I46))</f>
        <v>0</v>
      </c>
      <c r="M71" s="53">
        <f>IF($D71="","",IF([9]設定!$I46="",INDEX([9]第４表!$F$9:$P$65,MATCH([9]設定!$D46,[9]第４表!$C$9:$C$65,0),9),[9]設定!$I46))</f>
        <v>195787</v>
      </c>
      <c r="N71" s="53">
        <f>IF($D71="","",IF([9]設定!$I46="",INDEX([9]第４表!$F$9:$P$65,MATCH([9]設定!$D46,[9]第４表!$C$9:$C$65,0),10),[9]設定!$I46))</f>
        <v>195787</v>
      </c>
      <c r="O71" s="53">
        <f>IF($D71="","",IF([9]設定!$I46="",INDEX([9]第４表!$F$9:$P$65,MATCH([9]設定!$D46,[9]第４表!$C$9:$C$65,0),11),[9]設定!$I46))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IF($D72="","",IF([9]設定!$I47="",INDEX([9]第４表!$F$9:$P$65,MATCH([9]設定!$D47,[9]第４表!$C$9:$C$65,0),1),[9]設定!$I47))</f>
        <v>257558</v>
      </c>
      <c r="F72" s="53">
        <f>IF($D72="","",IF([9]設定!$I47="",INDEX([9]第４表!$F$9:$P$65,MATCH([9]設定!$D47,[9]第４表!$C$9:$C$65,0),2),[9]設定!$I47))</f>
        <v>257558</v>
      </c>
      <c r="G72" s="53">
        <f>IF($D72="","",IF([9]設定!$I47="",INDEX([9]第４表!$F$9:$P$65,MATCH([9]設定!$D47,[9]第４表!$C$9:$C$65,0),3),[9]設定!$I47))</f>
        <v>244276</v>
      </c>
      <c r="H72" s="53">
        <f>IF($D72="","",IF([9]設定!$I47="",INDEX([9]第４表!$F$9:$P$65,MATCH([9]設定!$D47,[9]第４表!$C$9:$C$65,0),4),[9]設定!$I47))</f>
        <v>13282</v>
      </c>
      <c r="I72" s="53">
        <f>IF($D72="","",IF([9]設定!$I47="",INDEX([9]第４表!$F$9:$P$65,MATCH([9]設定!$D47,[9]第４表!$C$9:$C$65,0),5),[9]設定!$I47))</f>
        <v>0</v>
      </c>
      <c r="J72" s="53">
        <f>IF($D72="","",IF([9]設定!$I47="",INDEX([9]第４表!$F$9:$P$65,MATCH([9]設定!$D47,[9]第４表!$C$9:$C$65,0),6),[9]設定!$I47))</f>
        <v>279275</v>
      </c>
      <c r="K72" s="53">
        <f>IF($D72="","",IF([9]設定!$I47="",INDEX([9]第４表!$F$9:$P$65,MATCH([9]設定!$D47,[9]第４表!$C$9:$C$65,0),7),[9]設定!$I47))</f>
        <v>279275</v>
      </c>
      <c r="L72" s="53">
        <f>IF($D72="","",IF([9]設定!$I47="",INDEX([9]第４表!$F$9:$P$65,MATCH([9]設定!$D47,[9]第４表!$C$9:$C$65,0),8),[9]設定!$I47))</f>
        <v>0</v>
      </c>
      <c r="M72" s="53">
        <f>IF($D72="","",IF([9]設定!$I47="",INDEX([9]第４表!$F$9:$P$65,MATCH([9]設定!$D47,[9]第４表!$C$9:$C$65,0),9),[9]設定!$I47))</f>
        <v>185503</v>
      </c>
      <c r="N72" s="53">
        <f>IF($D72="","",IF([9]設定!$I47="",INDEX([9]第４表!$F$9:$P$65,MATCH([9]設定!$D47,[9]第４表!$C$9:$C$65,0),10),[9]設定!$I47))</f>
        <v>185503</v>
      </c>
      <c r="O72" s="53">
        <f>IF($D72="","",IF([9]設定!$I47="",INDEX([9]第４表!$F$9:$P$65,MATCH([9]設定!$D47,[9]第４表!$C$9:$C$65,0),11),[9]設定!$I47))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IF($D73="","",IF([9]設定!$I48="",INDEX([9]第４表!$F$9:$P$65,MATCH([9]設定!$D48,[9]第４表!$C$9:$C$65,0),1),[9]設定!$I48))</f>
        <v>282429</v>
      </c>
      <c r="F73" s="58">
        <f>IF($D73="","",IF([9]設定!$I48="",INDEX([9]第４表!$F$9:$P$65,MATCH([9]設定!$D48,[9]第４表!$C$9:$C$65,0),2),[9]設定!$I48))</f>
        <v>253178</v>
      </c>
      <c r="G73" s="58">
        <f>IF($D73="","",IF([9]設定!$I48="",INDEX([9]第４表!$F$9:$P$65,MATCH([9]設定!$D48,[9]第４表!$C$9:$C$65,0),3),[9]設定!$I48))</f>
        <v>236561</v>
      </c>
      <c r="H73" s="53">
        <f>IF($D73="","",IF([9]設定!$I48="",INDEX([9]第４表!$F$9:$P$65,MATCH([9]設定!$D48,[9]第４表!$C$9:$C$65,0),4),[9]設定!$I48))</f>
        <v>16617</v>
      </c>
      <c r="I73" s="53">
        <f>IF($D73="","",IF([9]設定!$I48="",INDEX([9]第４表!$F$9:$P$65,MATCH([9]設定!$D48,[9]第４表!$C$9:$C$65,0),5),[9]設定!$I48))</f>
        <v>29251</v>
      </c>
      <c r="J73" s="53">
        <f>IF($D73="","",IF([9]設定!$I48="",INDEX([9]第４表!$F$9:$P$65,MATCH([9]設定!$D48,[9]第４表!$C$9:$C$65,0),6),[9]設定!$I48))</f>
        <v>299894</v>
      </c>
      <c r="K73" s="53">
        <f>IF($D73="","",IF([9]設定!$I48="",INDEX([9]第４表!$F$9:$P$65,MATCH([9]設定!$D48,[9]第４表!$C$9:$C$65,0),7),[9]設定!$I48))</f>
        <v>268506</v>
      </c>
      <c r="L73" s="53">
        <f>IF($D73="","",IF([9]設定!$I48="",INDEX([9]第４表!$F$9:$P$65,MATCH([9]設定!$D48,[9]第４表!$C$9:$C$65,0),8),[9]設定!$I48))</f>
        <v>31388</v>
      </c>
      <c r="M73" s="53">
        <f>IF($D73="","",IF([9]設定!$I48="",INDEX([9]第４表!$F$9:$P$65,MATCH([9]設定!$D48,[9]第４表!$C$9:$C$65,0),9),[9]設定!$I48))</f>
        <v>204178</v>
      </c>
      <c r="N73" s="53">
        <f>IF($D73="","",IF([9]設定!$I48="",INDEX([9]第４表!$F$9:$P$65,MATCH([9]設定!$D48,[9]第４表!$C$9:$C$65,0),10),[9]設定!$I48))</f>
        <v>184503</v>
      </c>
      <c r="O73" s="53">
        <f>IF($D73="","",IF([9]設定!$I48="",INDEX([9]第４表!$F$9:$P$65,MATCH([9]設定!$D48,[9]第４表!$C$9:$C$65,0),11),[9]設定!$I48))</f>
        <v>19675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IF($D74="","",IF([9]設定!$I49="",INDEX([9]第４表!$F$9:$P$65,MATCH([9]設定!$D49,[9]第４表!$C$9:$C$65,0),1),[9]設定!$I49))</f>
        <v>236530</v>
      </c>
      <c r="F74" s="58">
        <f>IF($D74="","",IF([9]設定!$I49="",INDEX([9]第４表!$F$9:$P$65,MATCH([9]設定!$D49,[9]第４表!$C$9:$C$65,0),2),[9]設定!$I49))</f>
        <v>236530</v>
      </c>
      <c r="G74" s="58">
        <f>IF($D74="","",IF([9]設定!$I49="",INDEX([9]第４表!$F$9:$P$65,MATCH([9]設定!$D49,[9]第４表!$C$9:$C$65,0),3),[9]設定!$I49))</f>
        <v>213710</v>
      </c>
      <c r="H74" s="53">
        <f>IF($D74="","",IF([9]設定!$I49="",INDEX([9]第４表!$F$9:$P$65,MATCH([9]設定!$D49,[9]第４表!$C$9:$C$65,0),4),[9]設定!$I49))</f>
        <v>22820</v>
      </c>
      <c r="I74" s="53">
        <f>IF($D74="","",IF([9]設定!$I49="",INDEX([9]第４表!$F$9:$P$65,MATCH([9]設定!$D49,[9]第４表!$C$9:$C$65,0),5),[9]設定!$I49))</f>
        <v>0</v>
      </c>
      <c r="J74" s="53">
        <f>IF($D74="","",IF([9]設定!$I49="",INDEX([9]第４表!$F$9:$P$65,MATCH([9]設定!$D49,[9]第４表!$C$9:$C$65,0),6),[9]設定!$I49))</f>
        <v>305297</v>
      </c>
      <c r="K74" s="53">
        <f>IF($D74="","",IF([9]設定!$I49="",INDEX([9]第４表!$F$9:$P$65,MATCH([9]設定!$D49,[9]第４表!$C$9:$C$65,0),7),[9]設定!$I49))</f>
        <v>305297</v>
      </c>
      <c r="L74" s="53">
        <f>IF($D74="","",IF([9]設定!$I49="",INDEX([9]第４表!$F$9:$P$65,MATCH([9]設定!$D49,[9]第４表!$C$9:$C$65,0),8),[9]設定!$I49))</f>
        <v>0</v>
      </c>
      <c r="M74" s="53">
        <f>IF($D74="","",IF([9]設定!$I49="",INDEX([9]第４表!$F$9:$P$65,MATCH([9]設定!$D49,[9]第４表!$C$9:$C$65,0),9),[9]設定!$I49))</f>
        <v>172213</v>
      </c>
      <c r="N74" s="53">
        <f>IF($D74="","",IF([9]設定!$I49="",INDEX([9]第４表!$F$9:$P$65,MATCH([9]設定!$D49,[9]第４表!$C$9:$C$65,0),10),[9]設定!$I49))</f>
        <v>172213</v>
      </c>
      <c r="O74" s="53">
        <f>IF($D74="","",IF([9]設定!$I49="",INDEX([9]第４表!$F$9:$P$65,MATCH([9]設定!$D49,[9]第４表!$C$9:$C$65,0),11),[9]設定!$I49))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IF($D75="","",IF([9]設定!$I50="",INDEX([9]第４表!$F$9:$P$65,MATCH([9]設定!$D50,[9]第４表!$C$9:$C$65,0),1),[9]設定!$I50))</f>
        <v>225978</v>
      </c>
      <c r="F75" s="58">
        <f>IF($D75="","",IF([9]設定!$I50="",INDEX([9]第４表!$F$9:$P$65,MATCH([9]設定!$D50,[9]第４表!$C$9:$C$65,0),2),[9]設定!$I50))</f>
        <v>225685</v>
      </c>
      <c r="G75" s="58">
        <f>IF($D75="","",IF([9]設定!$I50="",INDEX([9]第４表!$F$9:$P$65,MATCH([9]設定!$D50,[9]第４表!$C$9:$C$65,0),3),[9]設定!$I50))</f>
        <v>201825</v>
      </c>
      <c r="H75" s="53">
        <f>IF($D75="","",IF([9]設定!$I50="",INDEX([9]第４表!$F$9:$P$65,MATCH([9]設定!$D50,[9]第４表!$C$9:$C$65,0),4),[9]設定!$I50))</f>
        <v>23860</v>
      </c>
      <c r="I75" s="53">
        <f>IF($D75="","",IF([9]設定!$I50="",INDEX([9]第４表!$F$9:$P$65,MATCH([9]設定!$D50,[9]第４表!$C$9:$C$65,0),5),[9]設定!$I50))</f>
        <v>293</v>
      </c>
      <c r="J75" s="53">
        <f>IF($D75="","",IF([9]設定!$I50="",INDEX([9]第４表!$F$9:$P$65,MATCH([9]設定!$D50,[9]第４表!$C$9:$C$65,0),6),[9]設定!$I50))</f>
        <v>251350</v>
      </c>
      <c r="K75" s="53">
        <f>IF($D75="","",IF([9]設定!$I50="",INDEX([9]第４表!$F$9:$P$65,MATCH([9]設定!$D50,[9]第４表!$C$9:$C$65,0),7),[9]設定!$I50))</f>
        <v>251266</v>
      </c>
      <c r="L75" s="53">
        <f>IF($D75="","",IF([9]設定!$I50="",INDEX([9]第４表!$F$9:$P$65,MATCH([9]設定!$D50,[9]第４表!$C$9:$C$65,0),8),[9]設定!$I50))</f>
        <v>84</v>
      </c>
      <c r="M75" s="53">
        <f>IF($D75="","",IF([9]設定!$I50="",INDEX([9]第４表!$F$9:$P$65,MATCH([9]設定!$D50,[9]第４表!$C$9:$C$65,0),9),[9]設定!$I50))</f>
        <v>177661</v>
      </c>
      <c r="N75" s="53">
        <f>IF($D75="","",IF([9]設定!$I50="",INDEX([9]第４表!$F$9:$P$65,MATCH([9]設定!$D50,[9]第４表!$C$9:$C$65,0),10),[9]設定!$I50))</f>
        <v>176969</v>
      </c>
      <c r="O75" s="53">
        <f>IF($D75="","",IF([9]設定!$I50="",INDEX([9]第４表!$F$9:$P$65,MATCH([9]設定!$D50,[9]第４表!$C$9:$C$65,0),11),[9]設定!$I50))</f>
        <v>692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IF($D76="","",IF([9]設定!$I51="",INDEX([9]第４表!$F$9:$P$65,MATCH([9]設定!$D51,[9]第４表!$C$9:$C$65,0),1),[9]設定!$I51))</f>
        <v>239319</v>
      </c>
      <c r="F76" s="58">
        <f>IF($D76="","",IF([9]設定!$I51="",INDEX([9]第４表!$F$9:$P$65,MATCH([9]設定!$D51,[9]第４表!$C$9:$C$65,0),2),[9]設定!$I51))</f>
        <v>239319</v>
      </c>
      <c r="G76" s="58">
        <f>IF($D76="","",IF([9]設定!$I51="",INDEX([9]第４表!$F$9:$P$65,MATCH([9]設定!$D51,[9]第４表!$C$9:$C$65,0),3),[9]設定!$I51))</f>
        <v>231151</v>
      </c>
      <c r="H76" s="53">
        <f>IF($D76="","",IF([9]設定!$I51="",INDEX([9]第４表!$F$9:$P$65,MATCH([9]設定!$D51,[9]第４表!$C$9:$C$65,0),4),[9]設定!$I51))</f>
        <v>8168</v>
      </c>
      <c r="I76" s="53">
        <f>IF($D76="","",IF([9]設定!$I51="",INDEX([9]第４表!$F$9:$P$65,MATCH([9]設定!$D51,[9]第４表!$C$9:$C$65,0),5),[9]設定!$I51))</f>
        <v>0</v>
      </c>
      <c r="J76" s="53">
        <f>IF($D76="","",IF([9]設定!$I51="",INDEX([9]第４表!$F$9:$P$65,MATCH([9]設定!$D51,[9]第４表!$C$9:$C$65,0),6),[9]設定!$I51))</f>
        <v>279379</v>
      </c>
      <c r="K76" s="53">
        <f>IF($D76="","",IF([9]設定!$I51="",INDEX([9]第４表!$F$9:$P$65,MATCH([9]設定!$D51,[9]第４表!$C$9:$C$65,0),7),[9]設定!$I51))</f>
        <v>279379</v>
      </c>
      <c r="L76" s="53">
        <f>IF($D76="","",IF([9]設定!$I51="",INDEX([9]第４表!$F$9:$P$65,MATCH([9]設定!$D51,[9]第４表!$C$9:$C$65,0),8),[9]設定!$I51))</f>
        <v>0</v>
      </c>
      <c r="M76" s="53">
        <f>IF($D76="","",IF([9]設定!$I51="",INDEX([9]第４表!$F$9:$P$65,MATCH([9]設定!$D51,[9]第４表!$C$9:$C$65,0),9),[9]設定!$I51))</f>
        <v>156692</v>
      </c>
      <c r="N76" s="53">
        <f>IF($D76="","",IF([9]設定!$I51="",INDEX([9]第４表!$F$9:$P$65,MATCH([9]設定!$D51,[9]第４表!$C$9:$C$65,0),10),[9]設定!$I51))</f>
        <v>156692</v>
      </c>
      <c r="O76" s="53">
        <f>IF($D76="","",IF([9]設定!$I51="",INDEX([9]第４表!$F$9:$P$65,MATCH([9]設定!$D51,[9]第４表!$C$9:$C$65,0),11),[9]設定!$I51))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IF($D77="","",IF([9]設定!$I52="",INDEX([9]第４表!$F$9:$P$65,MATCH([9]設定!$D52,[9]第４表!$C$9:$C$65,0),1),[9]設定!$I52))</f>
        <v>306347</v>
      </c>
      <c r="F77" s="58">
        <f>IF($D77="","",IF([9]設定!$I52="",INDEX([9]第４表!$F$9:$P$65,MATCH([9]設定!$D52,[9]第４表!$C$9:$C$65,0),2),[9]設定!$I52))</f>
        <v>305983</v>
      </c>
      <c r="G77" s="58">
        <f>IF($D77="","",IF([9]設定!$I52="",INDEX([9]第４表!$F$9:$P$65,MATCH([9]設定!$D52,[9]第４表!$C$9:$C$65,0),3),[9]設定!$I52))</f>
        <v>270011</v>
      </c>
      <c r="H77" s="53">
        <f>IF($D77="","",IF([9]設定!$I52="",INDEX([9]第４表!$F$9:$P$65,MATCH([9]設定!$D52,[9]第４表!$C$9:$C$65,0),4),[9]設定!$I52))</f>
        <v>35972</v>
      </c>
      <c r="I77" s="53">
        <f>IF($D77="","",IF([9]設定!$I52="",INDEX([9]第４表!$F$9:$P$65,MATCH([9]設定!$D52,[9]第４表!$C$9:$C$65,0),5),[9]設定!$I52))</f>
        <v>364</v>
      </c>
      <c r="J77" s="53">
        <f>IF($D77="","",IF([9]設定!$I52="",INDEX([9]第４表!$F$9:$P$65,MATCH([9]設定!$D52,[9]第４表!$C$9:$C$65,0),6),[9]設定!$I52))</f>
        <v>318273</v>
      </c>
      <c r="K77" s="53">
        <f>IF($D77="","",IF([9]設定!$I52="",INDEX([9]第４表!$F$9:$P$65,MATCH([9]設定!$D52,[9]第４表!$C$9:$C$65,0),7),[9]設定!$I52))</f>
        <v>318088</v>
      </c>
      <c r="L77" s="53">
        <f>IF($D77="","",IF([9]設定!$I52="",INDEX([9]第４表!$F$9:$P$65,MATCH([9]設定!$D52,[9]第４表!$C$9:$C$65,0),8),[9]設定!$I52))</f>
        <v>185</v>
      </c>
      <c r="M77" s="53">
        <f>IF($D77="","",IF([9]設定!$I52="",INDEX([9]第４表!$F$9:$P$65,MATCH([9]設定!$D52,[9]第４表!$C$9:$C$65,0),9),[9]設定!$I52))</f>
        <v>255545</v>
      </c>
      <c r="N77" s="53">
        <f>IF($D77="","",IF([9]設定!$I52="",INDEX([9]第４表!$F$9:$P$65,MATCH([9]設定!$D52,[9]第４表!$C$9:$C$65,0),10),[9]設定!$I52))</f>
        <v>254418</v>
      </c>
      <c r="O77" s="53">
        <f>IF($D77="","",IF([9]設定!$I52="",INDEX([9]第４表!$F$9:$P$65,MATCH([9]設定!$D52,[9]第４表!$C$9:$C$65,0),11),[9]設定!$I52))</f>
        <v>1127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IF($D78="","",IF([9]設定!$I53="",INDEX([9]第４表!$F$9:$P$65,MATCH([9]設定!$D53,[9]第４表!$C$9:$C$65,0),1),[9]設定!$I53))</f>
        <v>285607</v>
      </c>
      <c r="F78" s="62">
        <f>IF($D78="","",IF([9]設定!$I53="",INDEX([9]第４表!$F$9:$P$65,MATCH([9]設定!$D53,[9]第４表!$C$9:$C$65,0),2),[9]設定!$I53))</f>
        <v>285607</v>
      </c>
      <c r="G78" s="62">
        <f>IF($D78="","",IF([9]設定!$I53="",INDEX([9]第４表!$F$9:$P$65,MATCH([9]設定!$D53,[9]第４表!$C$9:$C$65,0),3),[9]設定!$I53))</f>
        <v>258948</v>
      </c>
      <c r="H78" s="63">
        <f>IF($D78="","",IF([9]設定!$I53="",INDEX([9]第４表!$F$9:$P$65,MATCH([9]設定!$D53,[9]第４表!$C$9:$C$65,0),4),[9]設定!$I53))</f>
        <v>26659</v>
      </c>
      <c r="I78" s="63">
        <f>IF($D78="","",IF([9]設定!$I53="",INDEX([9]第４表!$F$9:$P$65,MATCH([9]設定!$D53,[9]第４表!$C$9:$C$65,0),5),[9]設定!$I53))</f>
        <v>0</v>
      </c>
      <c r="J78" s="63">
        <f>IF($D78="","",IF([9]設定!$I53="",INDEX([9]第４表!$F$9:$P$65,MATCH([9]設定!$D53,[9]第４表!$C$9:$C$65,0),6),[9]設定!$I53))</f>
        <v>303131</v>
      </c>
      <c r="K78" s="63">
        <f>IF($D78="","",IF([9]設定!$I53="",INDEX([9]第４表!$F$9:$P$65,MATCH([9]設定!$D53,[9]第４表!$C$9:$C$65,0),7),[9]設定!$I53))</f>
        <v>303131</v>
      </c>
      <c r="L78" s="63">
        <f>IF($D78="","",IF([9]設定!$I53="",INDEX([9]第４表!$F$9:$P$65,MATCH([9]設定!$D53,[9]第４表!$C$9:$C$65,0),8),[9]設定!$I53))</f>
        <v>0</v>
      </c>
      <c r="M78" s="63">
        <f>IF($D78="","",IF([9]設定!$I53="",INDEX([9]第４表!$F$9:$P$65,MATCH([9]設定!$D53,[9]第４表!$C$9:$C$65,0),9),[9]設定!$I53))</f>
        <v>227968</v>
      </c>
      <c r="N78" s="63">
        <f>IF($D78="","",IF([9]設定!$I53="",INDEX([9]第４表!$F$9:$P$65,MATCH([9]設定!$D53,[9]第４表!$C$9:$C$65,0),10),[9]設定!$I53))</f>
        <v>227968</v>
      </c>
      <c r="O78" s="63">
        <f>IF($D78="","",IF([9]設定!$I53="",INDEX([9]第４表!$F$9:$P$65,MATCH([9]設定!$D53,[9]第４表!$C$9:$C$65,0),11),[9]設定!$I53))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IF($D79="","",IF([9]設定!$I54="",INDEX([9]第４表!$F$9:$P$65,MATCH([9]設定!$D54,[9]第４表!$C$9:$C$65,0),1),[9]設定!$I54))</f>
        <v>175691</v>
      </c>
      <c r="F79" s="67">
        <f>IF($D79="","",IF([9]設定!$I54="",INDEX([9]第４表!$F$9:$P$65,MATCH([9]設定!$D54,[9]第４表!$C$9:$C$65,0),2),[9]設定!$I54))</f>
        <v>174221</v>
      </c>
      <c r="G79" s="67">
        <f>IF($D79="","",IF([9]設定!$I54="",INDEX([9]第４表!$F$9:$P$65,MATCH([9]設定!$D54,[9]第４表!$C$9:$C$65,0),3),[9]設定!$I54))</f>
        <v>159771</v>
      </c>
      <c r="H79" s="68">
        <f>IF($D79="","",IF([9]設定!$I54="",INDEX([9]第４表!$F$9:$P$65,MATCH([9]設定!$D54,[9]第４表!$C$9:$C$65,0),4),[9]設定!$I54))</f>
        <v>14450</v>
      </c>
      <c r="I79" s="68">
        <f>IF($D79="","",IF([9]設定!$I54="",INDEX([9]第４表!$F$9:$P$65,MATCH([9]設定!$D54,[9]第４表!$C$9:$C$65,0),5),[9]設定!$I54))</f>
        <v>1470</v>
      </c>
      <c r="J79" s="68">
        <f>IF($D79="","",IF([9]設定!$I54="",INDEX([9]第４表!$F$9:$P$65,MATCH([9]設定!$D54,[9]第４表!$C$9:$C$65,0),6),[9]設定!$I54))</f>
        <v>200762</v>
      </c>
      <c r="K79" s="68">
        <f>IF($D79="","",IF([9]設定!$I54="",INDEX([9]第４表!$F$9:$P$65,MATCH([9]設定!$D54,[9]第４表!$C$9:$C$65,0),7),[9]設定!$I54))</f>
        <v>198430</v>
      </c>
      <c r="L79" s="68">
        <f>IF($D79="","",IF([9]設定!$I54="",INDEX([9]第４表!$F$9:$P$65,MATCH([9]設定!$D54,[9]第４表!$C$9:$C$65,0),8),[9]設定!$I54))</f>
        <v>2332</v>
      </c>
      <c r="M79" s="68">
        <f>IF($D79="","",IF([9]設定!$I54="",INDEX([9]第４表!$F$9:$P$65,MATCH([9]設定!$D54,[9]第４表!$C$9:$C$65,0),9),[9]設定!$I54))</f>
        <v>155506</v>
      </c>
      <c r="N79" s="68">
        <f>IF($D79="","",IF([9]設定!$I54="",INDEX([9]第４表!$F$9:$P$65,MATCH([9]設定!$D54,[9]第４表!$C$9:$C$65,0),10),[9]設定!$I54))</f>
        <v>154731</v>
      </c>
      <c r="O79" s="68">
        <f>IF($D79="","",IF([9]設定!$I54="",INDEX([9]第４表!$F$9:$P$65,MATCH([9]設定!$D54,[9]第４表!$C$9:$C$65,0),11),[9]設定!$I54))</f>
        <v>775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7B13-2786-4FD2-85D1-ED73F98793C0}">
  <sheetPr codeName="Sheet6"/>
  <dimension ref="B1:Q79"/>
  <sheetViews>
    <sheetView showGridLines="0" view="pageBreakPreview" topLeftCell="A61" zoomScale="80" zoomScaleNormal="80" zoomScaleSheetLayoutView="80" workbookViewId="0">
      <selection activeCell="I83" sqref="I83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超過労働給与及び特別に支払われた給与（"&amp;[11]設定!D8&amp;DBCS([11]設定!E8)&amp;"年"&amp;DBCS([11]設定!F8)&amp;"月）"</f>
        <v xml:space="preserve">        超過労働給与及び特別に支払われた給与（令和５年６月）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+[12]第５表!B9</f>
        <v>TL</v>
      </c>
      <c r="C9" s="32"/>
      <c r="D9" s="33" t="str">
        <f>+[12]第５表!D9</f>
        <v>調査産業計</v>
      </c>
      <c r="E9" s="34">
        <f>IF($D9="","",IF([11]設定!$H23="",INDEX([11]第４表!$F$77:$P$133,MATCH([11]設定!$D23,[11]第４表!$C$77:$C$133,0),1),[11]設定!$H23))</f>
        <v>356629</v>
      </c>
      <c r="F9" s="34">
        <f>IF($D9="","",IF([11]設定!$H23="",INDEX([11]第４表!$F$77:$P$133,MATCH([11]設定!$D23,[11]第４表!$C$77:$C$133,0),2),[11]設定!$H23))</f>
        <v>224696</v>
      </c>
      <c r="G9" s="35">
        <f>IF($D9="","",IF([11]設定!$H23="",INDEX([11]第４表!$F$77:$P$133,MATCH([11]設定!$D23,[11]第４表!$C$77:$C$133,0),3),[11]設定!$H23))</f>
        <v>211883</v>
      </c>
      <c r="H9" s="36">
        <f>IF($D9="","",IF([11]設定!$H23="",INDEX([11]第４表!$F$77:$P$133,MATCH([11]設定!$D23,[11]第４表!$C$77:$C$133,0),4),[11]設定!$H23))</f>
        <v>12813</v>
      </c>
      <c r="I9" s="37">
        <f>IF($D9="","",IF([11]設定!$H23="",INDEX([11]第４表!$F$77:$P$133,MATCH([11]設定!$D23,[11]第４表!$C$77:$C$133,0),5),[11]設定!$H23))</f>
        <v>131933</v>
      </c>
      <c r="J9" s="38">
        <f>IF($D9="","",IF([11]設定!$H23="",INDEX([11]第４表!$F$77:$P$133,MATCH([11]設定!$D23,[11]第４表!$C$77:$C$133,0),6),[11]設定!$H23))</f>
        <v>439642</v>
      </c>
      <c r="K9" s="35">
        <f>IF($D9="","",IF([11]設定!$H23="",INDEX([11]第４表!$F$77:$P$133,MATCH([11]設定!$D23,[11]第４表!$C$77:$C$133,0),7),[11]設定!$H23))</f>
        <v>274830</v>
      </c>
      <c r="L9" s="36">
        <f>IF($D9="","",IF([11]設定!$H23="",INDEX([11]第４表!$F$77:$P$133,MATCH([11]設定!$D23,[11]第４表!$C$77:$C$133,0),8),[11]設定!$H23))</f>
        <v>164812</v>
      </c>
      <c r="M9" s="39">
        <f>IF($D9="","",IF([11]設定!$H23="",INDEX([11]第４表!$F$77:$P$133,MATCH([11]設定!$D23,[11]第４表!$C$77:$C$133,0),9),[11]設定!$H23))</f>
        <v>277044</v>
      </c>
      <c r="N9" s="39">
        <f>IF($D9="","",IF([11]設定!$H23="",INDEX([11]第４表!$F$77:$P$133,MATCH([11]設定!$D23,[11]第４表!$C$77:$C$133,0),10),[11]設定!$H23))</f>
        <v>176632</v>
      </c>
      <c r="O9" s="37">
        <f>IF($D9="","",IF([11]設定!$H23="",INDEX([11]第４表!$F$77:$P$133,MATCH([11]設定!$D23,[11]第４表!$C$77:$C$133,0),11),[11]設定!$H23))</f>
        <v>100412</v>
      </c>
      <c r="P9" s="4"/>
      <c r="Q9" s="40"/>
    </row>
    <row r="10" spans="2:17" s="2" customFormat="1" ht="18" customHeight="1" x14ac:dyDescent="0.2">
      <c r="B10" s="41" t="str">
        <f>+[12]第５表!B10</f>
        <v>D</v>
      </c>
      <c r="C10" s="42"/>
      <c r="D10" s="43" t="str">
        <f>+[12]第５表!D10</f>
        <v>建設業</v>
      </c>
      <c r="E10" s="34">
        <f>IF($D10="","",IF([11]設定!$H24="",INDEX([11]第４表!$F$77:$P$133,MATCH([11]設定!$D24,[11]第４表!$C$77:$C$133,0),1),[11]設定!$H24))</f>
        <v>352461</v>
      </c>
      <c r="F10" s="34">
        <f>IF($D10="","",IF([11]設定!$H24="",INDEX([11]第４表!$F$77:$P$133,MATCH([11]設定!$D24,[11]第４表!$C$77:$C$133,0),2),[11]設定!$H24))</f>
        <v>273763</v>
      </c>
      <c r="G10" s="35">
        <f>IF($D10="","",IF([11]設定!$H24="",INDEX([11]第４表!$F$77:$P$133,MATCH([11]設定!$D24,[11]第４表!$C$77:$C$133,0),3),[11]設定!$H24))</f>
        <v>265988</v>
      </c>
      <c r="H10" s="44">
        <f>IF($D10="","",IF([11]設定!$H24="",INDEX([11]第４表!$F$77:$P$133,MATCH([11]設定!$D24,[11]第４表!$C$77:$C$133,0),4),[11]設定!$H24))</f>
        <v>7775</v>
      </c>
      <c r="I10" s="45">
        <f>IF($D10="","",IF([11]設定!$H24="",INDEX([11]第４表!$F$77:$P$133,MATCH([11]設定!$D24,[11]第４表!$C$77:$C$133,0),5),[11]設定!$H24))</f>
        <v>78698</v>
      </c>
      <c r="J10" s="38">
        <f>IF($D10="","",IF([11]設定!$H24="",INDEX([11]第４表!$F$77:$P$133,MATCH([11]設定!$D24,[11]第４表!$C$77:$C$133,0),6),[11]設定!$H24))</f>
        <v>365166</v>
      </c>
      <c r="K10" s="35">
        <f>IF($D10="","",IF([11]設定!$H24="",INDEX([11]第４表!$F$77:$P$133,MATCH([11]設定!$D24,[11]第４表!$C$77:$C$133,0),7),[11]設定!$H24))</f>
        <v>287175</v>
      </c>
      <c r="L10" s="44">
        <f>IF($D10="","",IF([11]設定!$H24="",INDEX([11]第４表!$F$77:$P$133,MATCH([11]設定!$D24,[11]第４表!$C$77:$C$133,0),8),[11]設定!$H24))</f>
        <v>77991</v>
      </c>
      <c r="M10" s="34">
        <f>IF($D10="","",IF([11]設定!$H24="",INDEX([11]第４表!$F$77:$P$133,MATCH([11]設定!$D24,[11]第４表!$C$77:$C$133,0),9),[11]設定!$H24))</f>
        <v>286999</v>
      </c>
      <c r="N10" s="34">
        <f>IF($D10="","",IF([11]設定!$H24="",INDEX([11]第４表!$F$77:$P$133,MATCH([11]設定!$D24,[11]第４表!$C$77:$C$133,0),10),[11]設定!$H24))</f>
        <v>204663</v>
      </c>
      <c r="O10" s="45">
        <f>IF($D10="","",IF([11]設定!$H24="",INDEX([11]第４表!$F$77:$P$133,MATCH([11]設定!$D24,[11]第４表!$C$77:$C$133,0),11),[11]設定!$H24))</f>
        <v>82336</v>
      </c>
      <c r="P10" s="4"/>
      <c r="Q10" s="40"/>
    </row>
    <row r="11" spans="2:17" s="2" customFormat="1" ht="18" customHeight="1" x14ac:dyDescent="0.2">
      <c r="B11" s="41" t="str">
        <f>+[12]第５表!B11</f>
        <v>E</v>
      </c>
      <c r="C11" s="42"/>
      <c r="D11" s="43" t="str">
        <f>+[12]第５表!D11</f>
        <v>製造業</v>
      </c>
      <c r="E11" s="34">
        <f>IF($D11="","",IF([11]設定!$H25="",INDEX([11]第４表!$F$77:$P$133,MATCH([11]設定!$D25,[11]第４表!$C$77:$C$133,0),1),[11]設定!$H25))</f>
        <v>385505</v>
      </c>
      <c r="F11" s="34">
        <f>IF($D11="","",IF([11]設定!$H25="",INDEX([11]第４表!$F$77:$P$133,MATCH([11]設定!$D25,[11]第４表!$C$77:$C$133,0),2),[11]設定!$H25))</f>
        <v>239621</v>
      </c>
      <c r="G11" s="35">
        <f>IF($D11="","",IF([11]設定!$H25="",INDEX([11]第４表!$F$77:$P$133,MATCH([11]設定!$D25,[11]第４表!$C$77:$C$133,0),3),[11]設定!$H25))</f>
        <v>218222</v>
      </c>
      <c r="H11" s="44">
        <f>IF($D11="","",IF([11]設定!$H25="",INDEX([11]第４表!$F$77:$P$133,MATCH([11]設定!$D25,[11]第４表!$C$77:$C$133,0),4),[11]設定!$H25))</f>
        <v>21399</v>
      </c>
      <c r="I11" s="45">
        <f>IF($D11="","",IF([11]設定!$H25="",INDEX([11]第４表!$F$77:$P$133,MATCH([11]設定!$D25,[11]第４表!$C$77:$C$133,0),5),[11]設定!$H25))</f>
        <v>145884</v>
      </c>
      <c r="J11" s="38">
        <f>IF($D11="","",IF([11]設定!$H25="",INDEX([11]第４表!$F$77:$P$133,MATCH([11]設定!$D25,[11]第４表!$C$77:$C$133,0),6),[11]設定!$H25))</f>
        <v>498419</v>
      </c>
      <c r="K11" s="35">
        <f>IF($D11="","",IF([11]設定!$H25="",INDEX([11]第４表!$F$77:$P$133,MATCH([11]設定!$D25,[11]第４表!$C$77:$C$133,0),7),[11]設定!$H25))</f>
        <v>293137</v>
      </c>
      <c r="L11" s="44">
        <f>IF($D11="","",IF([11]設定!$H25="",INDEX([11]第４表!$F$77:$P$133,MATCH([11]設定!$D25,[11]第４表!$C$77:$C$133,0),8),[11]設定!$H25))</f>
        <v>205282</v>
      </c>
      <c r="M11" s="34">
        <f>IF($D11="","",IF([11]設定!$H25="",INDEX([11]第４表!$F$77:$P$133,MATCH([11]設定!$D25,[11]第４表!$C$77:$C$133,0),9),[11]設定!$H25))</f>
        <v>227602</v>
      </c>
      <c r="N11" s="34">
        <f>IF($D11="","",IF([11]設定!$H25="",INDEX([11]第４表!$F$77:$P$133,MATCH([11]設定!$D25,[11]第４表!$C$77:$C$133,0),10),[11]設定!$H25))</f>
        <v>164782</v>
      </c>
      <c r="O11" s="45">
        <f>IF($D11="","",IF([11]設定!$H25="",INDEX([11]第４表!$F$77:$P$133,MATCH([11]設定!$D25,[11]第４表!$C$77:$C$133,0),11),[11]設定!$H25))</f>
        <v>62820</v>
      </c>
      <c r="P11" s="4"/>
      <c r="Q11" s="40"/>
    </row>
    <row r="12" spans="2:17" s="2" customFormat="1" ht="18" customHeight="1" x14ac:dyDescent="0.2">
      <c r="B12" s="41" t="str">
        <f>+[12]第５表!B12</f>
        <v>F</v>
      </c>
      <c r="C12" s="42"/>
      <c r="D12" s="46" t="str">
        <f>+[12]第５表!D12</f>
        <v>電気・ガス・熱供給・水道業</v>
      </c>
      <c r="E12" s="34">
        <f>IF($D12="","",IF([11]設定!$H26="",INDEX([11]第４表!$F$77:$P$133,MATCH([11]設定!$D26,[11]第４表!$C$77:$C$133,0),1),[11]設定!$H26))</f>
        <v>1113895</v>
      </c>
      <c r="F12" s="34">
        <f>IF($D12="","",IF([11]設定!$H26="",INDEX([11]第４表!$F$77:$P$133,MATCH([11]設定!$D26,[11]第４表!$C$77:$C$133,0),2),[11]設定!$H26))</f>
        <v>431894</v>
      </c>
      <c r="G12" s="35">
        <f>IF($D12="","",IF([11]設定!$H26="",INDEX([11]第４表!$F$77:$P$133,MATCH([11]設定!$D26,[11]第４表!$C$77:$C$133,0),3),[11]設定!$H26))</f>
        <v>376283</v>
      </c>
      <c r="H12" s="47">
        <f>IF($D12="","",IF([11]設定!$H26="",INDEX([11]第４表!$F$77:$P$133,MATCH([11]設定!$D26,[11]第４表!$C$77:$C$133,0),4),[11]設定!$H26))</f>
        <v>55611</v>
      </c>
      <c r="I12" s="45">
        <f>IF($D12="","",IF([11]設定!$H26="",INDEX([11]第４表!$F$77:$P$133,MATCH([11]設定!$D26,[11]第４表!$C$77:$C$133,0),5),[11]設定!$H26))</f>
        <v>682001</v>
      </c>
      <c r="J12" s="38">
        <f>IF($D12="","",IF([11]設定!$H26="",INDEX([11]第４表!$F$77:$P$133,MATCH([11]設定!$D26,[11]第４表!$C$77:$C$133,0),6),[11]設定!$H26))</f>
        <v>1192133</v>
      </c>
      <c r="K12" s="35">
        <f>IF($D12="","",IF([11]設定!$H26="",INDEX([11]第４表!$F$77:$P$133,MATCH([11]設定!$D26,[11]第４表!$C$77:$C$133,0),7),[11]設定!$H26))</f>
        <v>456865</v>
      </c>
      <c r="L12" s="44">
        <f>IF($D12="","",IF([11]設定!$H26="",INDEX([11]第４表!$F$77:$P$133,MATCH([11]設定!$D26,[11]第４表!$C$77:$C$133,0),8),[11]設定!$H26))</f>
        <v>735268</v>
      </c>
      <c r="M12" s="34">
        <f>IF($D12="","",IF([11]設定!$H26="",INDEX([11]第４表!$F$77:$P$133,MATCH([11]設定!$D26,[11]第４表!$C$77:$C$133,0),9),[11]設定!$H26))</f>
        <v>560362</v>
      </c>
      <c r="N12" s="34">
        <f>IF($D12="","",IF([11]設定!$H26="",INDEX([11]第４表!$F$77:$P$133,MATCH([11]設定!$D26,[11]第４表!$C$77:$C$133,0),10),[11]設定!$H26))</f>
        <v>255225</v>
      </c>
      <c r="O12" s="45">
        <f>IF($D12="","",IF([11]設定!$H26="",INDEX([11]第４表!$F$77:$P$133,MATCH([11]設定!$D26,[11]第４表!$C$77:$C$133,0),11),[11]設定!$H26))</f>
        <v>305137</v>
      </c>
      <c r="P12" s="4"/>
      <c r="Q12" s="40"/>
    </row>
    <row r="13" spans="2:17" s="2" customFormat="1" ht="18" customHeight="1" x14ac:dyDescent="0.45">
      <c r="B13" s="41" t="str">
        <f>+[12]第５表!B13</f>
        <v>G</v>
      </c>
      <c r="C13" s="42"/>
      <c r="D13" s="43" t="str">
        <f>+[12]第５表!D13</f>
        <v>情報通信業</v>
      </c>
      <c r="E13" s="34">
        <f>IF($D13="","",IF([11]設定!$H27="",INDEX([11]第４表!$F$77:$P$133,MATCH([11]設定!$D27,[11]第４表!$C$77:$C$133,0),1),[11]設定!$H27))</f>
        <v>766150</v>
      </c>
      <c r="F13" s="34">
        <f>IF($D13="","",IF([11]設定!$H27="",INDEX([11]第４表!$F$77:$P$133,MATCH([11]設定!$D27,[11]第４表!$C$77:$C$133,0),2),[11]設定!$H27))</f>
        <v>362332</v>
      </c>
      <c r="G13" s="35">
        <f>IF($D13="","",IF([11]設定!$H27="",INDEX([11]第４表!$F$77:$P$133,MATCH([11]設定!$D27,[11]第４表!$C$77:$C$133,0),3),[11]設定!$H27))</f>
        <v>335530</v>
      </c>
      <c r="H13" s="44">
        <f>IF($D13="","",IF([11]設定!$H27="",INDEX([11]第４表!$F$77:$P$133,MATCH([11]設定!$D27,[11]第４表!$C$77:$C$133,0),4),[11]設定!$H27))</f>
        <v>26802</v>
      </c>
      <c r="I13" s="45">
        <f>IF($D13="","",IF([11]設定!$H27="",INDEX([11]第４表!$F$77:$P$133,MATCH([11]設定!$D27,[11]第４表!$C$77:$C$133,0),5),[11]設定!$H27))</f>
        <v>403818</v>
      </c>
      <c r="J13" s="38">
        <f>IF($D13="","",IF([11]設定!$H27="",INDEX([11]第４表!$F$77:$P$133,MATCH([11]設定!$D27,[11]第４表!$C$77:$C$133,0),6),[11]設定!$H27))</f>
        <v>887626</v>
      </c>
      <c r="K13" s="35">
        <f>IF($D13="","",IF([11]設定!$H27="",INDEX([11]第４表!$F$77:$P$133,MATCH([11]設定!$D27,[11]第４表!$C$77:$C$133,0),7),[11]設定!$H27))</f>
        <v>401071</v>
      </c>
      <c r="L13" s="44">
        <f>IF($D13="","",IF([11]設定!$H27="",INDEX([11]第４表!$F$77:$P$133,MATCH([11]設定!$D27,[11]第４表!$C$77:$C$133,0),8),[11]設定!$H27))</f>
        <v>486555</v>
      </c>
      <c r="M13" s="34">
        <f>IF($D13="","",IF([11]設定!$H27="",INDEX([11]第４表!$F$77:$P$133,MATCH([11]設定!$D27,[11]第４表!$C$77:$C$133,0),9),[11]設定!$H27))</f>
        <v>483048</v>
      </c>
      <c r="N13" s="34">
        <f>IF($D13="","",IF([11]設定!$H27="",INDEX([11]第４表!$F$77:$P$133,MATCH([11]設定!$D27,[11]第４表!$C$77:$C$133,0),10),[11]設定!$H27))</f>
        <v>272051</v>
      </c>
      <c r="O13" s="45">
        <f>IF($D13="","",IF([11]設定!$H27="",INDEX([11]第４表!$F$77:$P$133,MATCH([11]設定!$D27,[11]第４表!$C$77:$C$133,0),11),[11]設定!$H27))</f>
        <v>210997</v>
      </c>
      <c r="Q13" s="48"/>
    </row>
    <row r="14" spans="2:17" s="2" customFormat="1" ht="18" customHeight="1" x14ac:dyDescent="0.45">
      <c r="B14" s="41" t="str">
        <f>+[12]第５表!B14</f>
        <v>H</v>
      </c>
      <c r="C14" s="42"/>
      <c r="D14" s="43" t="str">
        <f>+[12]第５表!D14</f>
        <v>運輸業，郵便業</v>
      </c>
      <c r="E14" s="34">
        <f>IF($D14="","",IF([11]設定!$H28="",INDEX([11]第４表!$F$77:$P$133,MATCH([11]設定!$D28,[11]第４表!$C$77:$C$133,0),1),[11]設定!$H28))</f>
        <v>291745</v>
      </c>
      <c r="F14" s="34">
        <f>IF($D14="","",IF([11]設定!$H28="",INDEX([11]第４表!$F$77:$P$133,MATCH([11]設定!$D28,[11]第４表!$C$77:$C$133,0),2),[11]設定!$H28))</f>
        <v>250024</v>
      </c>
      <c r="G14" s="35">
        <f>IF($D14="","",IF([11]設定!$H28="",INDEX([11]第４表!$F$77:$P$133,MATCH([11]設定!$D28,[11]第４表!$C$77:$C$133,0),3),[11]設定!$H28))</f>
        <v>217216</v>
      </c>
      <c r="H14" s="44">
        <f>IF($D14="","",IF([11]設定!$H28="",INDEX([11]第４表!$F$77:$P$133,MATCH([11]設定!$D28,[11]第４表!$C$77:$C$133,0),4),[11]設定!$H28))</f>
        <v>32808</v>
      </c>
      <c r="I14" s="45">
        <f>IF($D14="","",IF([11]設定!$H28="",INDEX([11]第４表!$F$77:$P$133,MATCH([11]設定!$D28,[11]第４表!$C$77:$C$133,0),5),[11]設定!$H28))</f>
        <v>41721</v>
      </c>
      <c r="J14" s="38">
        <f>IF($D14="","",IF([11]設定!$H28="",INDEX([11]第４表!$F$77:$P$133,MATCH([11]設定!$D28,[11]第４表!$C$77:$C$133,0),6),[11]設定!$H28))</f>
        <v>304210</v>
      </c>
      <c r="K14" s="35">
        <f>IF($D14="","",IF([11]設定!$H28="",INDEX([11]第４表!$F$77:$P$133,MATCH([11]設定!$D28,[11]第４表!$C$77:$C$133,0),7),[11]設定!$H28))</f>
        <v>259740</v>
      </c>
      <c r="L14" s="44">
        <f>IF($D14="","",IF([11]設定!$H28="",INDEX([11]第４表!$F$77:$P$133,MATCH([11]設定!$D28,[11]第４表!$C$77:$C$133,0),8),[11]設定!$H28))</f>
        <v>44470</v>
      </c>
      <c r="M14" s="34">
        <f>IF($D14="","",IF([11]設定!$H28="",INDEX([11]第４表!$F$77:$P$133,MATCH([11]設定!$D28,[11]第４表!$C$77:$C$133,0),9),[11]設定!$H28))</f>
        <v>210159</v>
      </c>
      <c r="N14" s="34">
        <f>IF($D14="","",IF([11]設定!$H28="",INDEX([11]第４表!$F$77:$P$133,MATCH([11]設定!$D28,[11]第４表!$C$77:$C$133,0),10),[11]設定!$H28))</f>
        <v>186432</v>
      </c>
      <c r="O14" s="45">
        <f>IF($D14="","",IF([11]設定!$H28="",INDEX([11]第４表!$F$77:$P$133,MATCH([11]設定!$D28,[11]第４表!$C$77:$C$133,0),11),[11]設定!$H28))</f>
        <v>23727</v>
      </c>
      <c r="P14" s="4"/>
    </row>
    <row r="15" spans="2:17" s="2" customFormat="1" ht="18" customHeight="1" x14ac:dyDescent="0.45">
      <c r="B15" s="41" t="str">
        <f>+[12]第５表!B15</f>
        <v>I</v>
      </c>
      <c r="C15" s="42"/>
      <c r="D15" s="43" t="str">
        <f>+[12]第５表!D15</f>
        <v>卸売業，小売業</v>
      </c>
      <c r="E15" s="34">
        <f>IF($D15="","",IF([11]設定!$H29="",INDEX([11]第４表!$F$77:$P$133,MATCH([11]設定!$D29,[11]第４表!$C$77:$C$133,0),1),[11]設定!$H29))</f>
        <v>212689</v>
      </c>
      <c r="F15" s="34">
        <f>IF($D15="","",IF([11]設定!$H29="",INDEX([11]第４表!$F$77:$P$133,MATCH([11]設定!$D29,[11]第４表!$C$77:$C$133,0),2),[11]設定!$H29))</f>
        <v>191652</v>
      </c>
      <c r="G15" s="35">
        <f>IF($D15="","",IF([11]設定!$H29="",INDEX([11]第４表!$F$77:$P$133,MATCH([11]設定!$D29,[11]第４表!$C$77:$C$133,0),3),[11]設定!$H29))</f>
        <v>181894</v>
      </c>
      <c r="H15" s="44">
        <f>IF($D15="","",IF([11]設定!$H29="",INDEX([11]第４表!$F$77:$P$133,MATCH([11]設定!$D29,[11]第４表!$C$77:$C$133,0),4),[11]設定!$H29))</f>
        <v>9758</v>
      </c>
      <c r="I15" s="45">
        <f>IF($D15="","",IF([11]設定!$H29="",INDEX([11]第４表!$F$77:$P$133,MATCH([11]設定!$D29,[11]第４表!$C$77:$C$133,0),5),[11]設定!$H29))</f>
        <v>21037</v>
      </c>
      <c r="J15" s="38">
        <f>IF($D15="","",IF([11]設定!$H29="",INDEX([11]第４表!$F$77:$P$133,MATCH([11]設定!$D29,[11]第４表!$C$77:$C$133,0),6),[11]設定!$H29))</f>
        <v>269943</v>
      </c>
      <c r="K15" s="35">
        <f>IF($D15="","",IF([11]設定!$H29="",INDEX([11]第４表!$F$77:$P$133,MATCH([11]設定!$D29,[11]第４表!$C$77:$C$133,0),7),[11]設定!$H29))</f>
        <v>241377</v>
      </c>
      <c r="L15" s="44">
        <f>IF($D15="","",IF([11]設定!$H29="",INDEX([11]第４表!$F$77:$P$133,MATCH([11]設定!$D29,[11]第４表!$C$77:$C$133,0),8),[11]設定!$H29))</f>
        <v>28566</v>
      </c>
      <c r="M15" s="34">
        <f>IF($D15="","",IF([11]設定!$H29="",INDEX([11]第４表!$F$77:$P$133,MATCH([11]設定!$D29,[11]第４表!$C$77:$C$133,0),9),[11]設定!$H29))</f>
        <v>144506</v>
      </c>
      <c r="N15" s="34">
        <f>IF($D15="","",IF([11]設定!$H29="",INDEX([11]第４表!$F$77:$P$133,MATCH([11]設定!$D29,[11]第４表!$C$77:$C$133,0),10),[11]設定!$H29))</f>
        <v>132436</v>
      </c>
      <c r="O15" s="45">
        <f>IF($D15="","",IF([11]設定!$H29="",INDEX([11]第４表!$F$77:$P$133,MATCH([11]設定!$D29,[11]第４表!$C$77:$C$133,0),11),[11]設定!$H29))</f>
        <v>12070</v>
      </c>
      <c r="P15" s="4"/>
    </row>
    <row r="16" spans="2:17" s="2" customFormat="1" ht="18" customHeight="1" x14ac:dyDescent="0.45">
      <c r="B16" s="41" t="str">
        <f>+[12]第５表!B16</f>
        <v>J</v>
      </c>
      <c r="C16" s="42"/>
      <c r="D16" s="43" t="str">
        <f>+[12]第５表!D16</f>
        <v>金融業，保険業</v>
      </c>
      <c r="E16" s="34">
        <f>IF($D16="","",IF([11]設定!$H30="",INDEX([11]第４表!$F$77:$P$133,MATCH([11]設定!$D30,[11]第４表!$C$77:$C$133,0),1),[11]設定!$H30))</f>
        <v>689417</v>
      </c>
      <c r="F16" s="34">
        <f>IF($D16="","",IF([11]設定!$H30="",INDEX([11]第４表!$F$77:$P$133,MATCH([11]設定!$D30,[11]第４表!$C$77:$C$133,0),2),[11]設定!$H30))</f>
        <v>324205</v>
      </c>
      <c r="G16" s="35">
        <f>IF($D16="","",IF([11]設定!$H30="",INDEX([11]第４表!$F$77:$P$133,MATCH([11]設定!$D30,[11]第４表!$C$77:$C$133,0),3),[11]設定!$H30))</f>
        <v>317019</v>
      </c>
      <c r="H16" s="44">
        <f>IF($D16="","",IF([11]設定!$H30="",INDEX([11]第４表!$F$77:$P$133,MATCH([11]設定!$D30,[11]第４表!$C$77:$C$133,0),4),[11]設定!$H30))</f>
        <v>7186</v>
      </c>
      <c r="I16" s="45">
        <f>IF($D16="","",IF([11]設定!$H30="",INDEX([11]第４表!$F$77:$P$133,MATCH([11]設定!$D30,[11]第４表!$C$77:$C$133,0),5),[11]設定!$H30))</f>
        <v>365212</v>
      </c>
      <c r="J16" s="38">
        <f>IF($D16="","",IF([11]設定!$H30="",INDEX([11]第４表!$F$77:$P$133,MATCH([11]設定!$D30,[11]第４表!$C$77:$C$133,0),6),[11]設定!$H30))</f>
        <v>1076022</v>
      </c>
      <c r="K16" s="35">
        <f>IF($D16="","",IF([11]設定!$H30="",INDEX([11]第４表!$F$77:$P$133,MATCH([11]設定!$D30,[11]第４表!$C$77:$C$133,0),7),[11]設定!$H30))</f>
        <v>444641</v>
      </c>
      <c r="L16" s="44">
        <f>IF($D16="","",IF([11]設定!$H30="",INDEX([11]第４表!$F$77:$P$133,MATCH([11]設定!$D30,[11]第４表!$C$77:$C$133,0),8),[11]設定!$H30))</f>
        <v>631381</v>
      </c>
      <c r="M16" s="34">
        <f>IF($D16="","",IF([11]設定!$H30="",INDEX([11]第４表!$F$77:$P$133,MATCH([11]設定!$D30,[11]第４表!$C$77:$C$133,0),9),[11]設定!$H30))</f>
        <v>422440</v>
      </c>
      <c r="N16" s="34">
        <f>IF($D16="","",IF([11]設定!$H30="",INDEX([11]第４表!$F$77:$P$133,MATCH([11]設定!$D30,[11]第４表!$C$77:$C$133,0),10),[11]設定!$H30))</f>
        <v>241036</v>
      </c>
      <c r="O16" s="45">
        <f>IF($D16="","",IF([11]設定!$H30="",INDEX([11]第４表!$F$77:$P$133,MATCH([11]設定!$D30,[11]第４表!$C$77:$C$133,0),11),[11]設定!$H30))</f>
        <v>181404</v>
      </c>
      <c r="P16" s="4"/>
    </row>
    <row r="17" spans="2:16" s="2" customFormat="1" ht="18" customHeight="1" x14ac:dyDescent="0.45">
      <c r="B17" s="41" t="str">
        <f>+[12]第５表!B17</f>
        <v>K</v>
      </c>
      <c r="C17" s="42"/>
      <c r="D17" s="49" t="str">
        <f>+[12]第５表!D17</f>
        <v>不動産業，物品賃貸業</v>
      </c>
      <c r="E17" s="34">
        <f>IF($D17="","",IF([11]設定!$H31="",INDEX([11]第４表!$F$77:$P$133,MATCH([11]設定!$D31,[11]第４表!$C$77:$C$133,0),1),[11]設定!$H31))</f>
        <v>212029</v>
      </c>
      <c r="F17" s="34">
        <f>IF($D17="","",IF([11]設定!$H31="",INDEX([11]第４表!$F$77:$P$133,MATCH([11]設定!$D31,[11]第４表!$C$77:$C$133,0),2),[11]設定!$H31))</f>
        <v>185602</v>
      </c>
      <c r="G17" s="35">
        <f>IF($D17="","",IF([11]設定!$H31="",INDEX([11]第４表!$F$77:$P$133,MATCH([11]設定!$D31,[11]第４表!$C$77:$C$133,0),3),[11]設定!$H31))</f>
        <v>183030</v>
      </c>
      <c r="H17" s="44">
        <f>IF($D17="","",IF([11]設定!$H31="",INDEX([11]第４表!$F$77:$P$133,MATCH([11]設定!$D31,[11]第４表!$C$77:$C$133,0),4),[11]設定!$H31))</f>
        <v>2572</v>
      </c>
      <c r="I17" s="45">
        <f>IF($D17="","",IF([11]設定!$H31="",INDEX([11]第４表!$F$77:$P$133,MATCH([11]設定!$D31,[11]第４表!$C$77:$C$133,0),5),[11]設定!$H31))</f>
        <v>26427</v>
      </c>
      <c r="J17" s="38">
        <f>IF($D17="","",IF([11]設定!$H31="",INDEX([11]第４表!$F$77:$P$133,MATCH([11]設定!$D31,[11]第４表!$C$77:$C$133,0),6),[11]設定!$H31))</f>
        <v>306909</v>
      </c>
      <c r="K17" s="35">
        <f>IF($D17="","",IF([11]設定!$H31="",INDEX([11]第４表!$F$77:$P$133,MATCH([11]設定!$D31,[11]第４表!$C$77:$C$133,0),7),[11]設定!$H31))</f>
        <v>256242</v>
      </c>
      <c r="L17" s="44">
        <f>IF($D17="","",IF([11]設定!$H31="",INDEX([11]第４表!$F$77:$P$133,MATCH([11]設定!$D31,[11]第４表!$C$77:$C$133,0),8),[11]設定!$H31))</f>
        <v>50667</v>
      </c>
      <c r="M17" s="34">
        <f>IF($D17="","",IF([11]設定!$H31="",INDEX([11]第４表!$F$77:$P$133,MATCH([11]設定!$D31,[11]第４表!$C$77:$C$133,0),9),[11]設定!$H31))</f>
        <v>144292</v>
      </c>
      <c r="N17" s="34">
        <f>IF($D17="","",IF([11]設定!$H31="",INDEX([11]第４表!$F$77:$P$133,MATCH([11]設定!$D31,[11]第４表!$C$77:$C$133,0),10),[11]設定!$H31))</f>
        <v>135171</v>
      </c>
      <c r="O17" s="45">
        <f>IF($D17="","",IF([11]設定!$H31="",INDEX([11]第４表!$F$77:$P$133,MATCH([11]設定!$D31,[11]第４表!$C$77:$C$133,0),11),[11]設定!$H31))</f>
        <v>9121</v>
      </c>
      <c r="P17" s="4"/>
    </row>
    <row r="18" spans="2:16" s="2" customFormat="1" ht="18" customHeight="1" x14ac:dyDescent="0.45">
      <c r="B18" s="41" t="str">
        <f>+[12]第５表!B18</f>
        <v>L</v>
      </c>
      <c r="C18" s="42"/>
      <c r="D18" s="50" t="str">
        <f>+[12]第５表!D18</f>
        <v>学術研究，専門・技術サービス業</v>
      </c>
      <c r="E18" s="34">
        <f>IF($D18="","",IF([11]設定!$H32="",INDEX([11]第４表!$F$77:$P$133,MATCH([11]設定!$D32,[11]第４表!$C$77:$C$133,0),1),[11]設定!$H32))</f>
        <v>503603</v>
      </c>
      <c r="F18" s="34">
        <f>IF($D18="","",IF([11]設定!$H32="",INDEX([11]第４表!$F$77:$P$133,MATCH([11]設定!$D32,[11]第４表!$C$77:$C$133,0),2),[11]設定!$H32))</f>
        <v>297324</v>
      </c>
      <c r="G18" s="35">
        <f>IF($D18="","",IF([11]設定!$H32="",INDEX([11]第４表!$F$77:$P$133,MATCH([11]設定!$D32,[11]第４表!$C$77:$C$133,0),3),[11]設定!$H32))</f>
        <v>282767</v>
      </c>
      <c r="H18" s="44">
        <f>IF($D18="","",IF([11]設定!$H32="",INDEX([11]第４表!$F$77:$P$133,MATCH([11]設定!$D32,[11]第４表!$C$77:$C$133,0),4),[11]設定!$H32))</f>
        <v>14557</v>
      </c>
      <c r="I18" s="45">
        <f>IF($D18="","",IF([11]設定!$H32="",INDEX([11]第４表!$F$77:$P$133,MATCH([11]設定!$D32,[11]第４表!$C$77:$C$133,0),5),[11]設定!$H32))</f>
        <v>206279</v>
      </c>
      <c r="J18" s="38">
        <f>IF($D18="","",IF([11]設定!$H32="",INDEX([11]第４表!$F$77:$P$133,MATCH([11]設定!$D32,[11]第４表!$C$77:$C$133,0),6),[11]設定!$H32))</f>
        <v>595170</v>
      </c>
      <c r="K18" s="35">
        <f>IF($D18="","",IF([11]設定!$H32="",INDEX([11]第４表!$F$77:$P$133,MATCH([11]設定!$D32,[11]第４表!$C$77:$C$133,0),7),[11]設定!$H32))</f>
        <v>327955</v>
      </c>
      <c r="L18" s="44">
        <f>IF($D18="","",IF([11]設定!$H32="",INDEX([11]第４表!$F$77:$P$133,MATCH([11]設定!$D32,[11]第４表!$C$77:$C$133,0),8),[11]設定!$H32))</f>
        <v>267215</v>
      </c>
      <c r="M18" s="34">
        <f>IF($D18="","",IF([11]設定!$H32="",INDEX([11]第４表!$F$77:$P$133,MATCH([11]設定!$D32,[11]第４表!$C$77:$C$133,0),9),[11]設定!$H32))</f>
        <v>324682</v>
      </c>
      <c r="N18" s="34">
        <f>IF($D18="","",IF([11]設定!$H32="",INDEX([11]第４表!$F$77:$P$133,MATCH([11]設定!$D32,[11]第４表!$C$77:$C$133,0),10),[11]設定!$H32))</f>
        <v>237473</v>
      </c>
      <c r="O18" s="45">
        <f>IF($D18="","",IF([11]設定!$H32="",INDEX([11]第４表!$F$77:$P$133,MATCH([11]設定!$D32,[11]第４表!$C$77:$C$133,0),11),[11]設定!$H32))</f>
        <v>87209</v>
      </c>
    </row>
    <row r="19" spans="2:16" s="2" customFormat="1" ht="18" customHeight="1" x14ac:dyDescent="0.45">
      <c r="B19" s="41" t="str">
        <f>+[12]第５表!B19</f>
        <v>M</v>
      </c>
      <c r="C19" s="42"/>
      <c r="D19" s="51" t="str">
        <f>+[12]第５表!D19</f>
        <v>宿泊業，飲食サービス業</v>
      </c>
      <c r="E19" s="34">
        <f>IF($D19="","",IF([11]設定!$H33="",INDEX([11]第４表!$F$77:$P$133,MATCH([11]設定!$D33,[11]第４表!$C$77:$C$133,0),1),[11]設定!$H33))</f>
        <v>98565</v>
      </c>
      <c r="F19" s="34">
        <f>IF($D19="","",IF([11]設定!$H33="",INDEX([11]第４表!$F$77:$P$133,MATCH([11]設定!$D33,[11]第４表!$C$77:$C$133,0),2),[11]設定!$H33))</f>
        <v>98347</v>
      </c>
      <c r="G19" s="35">
        <f>IF($D19="","",IF([11]設定!$H33="",INDEX([11]第４表!$F$77:$P$133,MATCH([11]設定!$D33,[11]第４表!$C$77:$C$133,0),3),[11]設定!$H33))</f>
        <v>93013</v>
      </c>
      <c r="H19" s="44">
        <f>IF($D19="","",IF([11]設定!$H33="",INDEX([11]第４表!$F$77:$P$133,MATCH([11]設定!$D33,[11]第４表!$C$77:$C$133,0),4),[11]設定!$H33))</f>
        <v>5334</v>
      </c>
      <c r="I19" s="45">
        <f>IF($D19="","",IF([11]設定!$H33="",INDEX([11]第４表!$F$77:$P$133,MATCH([11]設定!$D33,[11]第４表!$C$77:$C$133,0),5),[11]設定!$H33))</f>
        <v>218</v>
      </c>
      <c r="J19" s="38">
        <f>IF($D19="","",IF([11]設定!$H33="",INDEX([11]第４表!$F$77:$P$133,MATCH([11]設定!$D33,[11]第４表!$C$77:$C$133,0),6),[11]設定!$H33))</f>
        <v>135483</v>
      </c>
      <c r="K19" s="35">
        <f>IF($D19="","",IF([11]設定!$H33="",INDEX([11]第４表!$F$77:$P$133,MATCH([11]設定!$D33,[11]第４表!$C$77:$C$133,0),7),[11]設定!$H33))</f>
        <v>134911</v>
      </c>
      <c r="L19" s="44">
        <f>IF($D19="","",IF([11]設定!$H33="",INDEX([11]第４表!$F$77:$P$133,MATCH([11]設定!$D33,[11]第４表!$C$77:$C$133,0),8),[11]設定!$H33))</f>
        <v>572</v>
      </c>
      <c r="M19" s="34">
        <f>IF($D19="","",IF([11]設定!$H33="",INDEX([11]第４表!$F$77:$P$133,MATCH([11]設定!$D33,[11]第４表!$C$77:$C$133,0),9),[11]設定!$H33))</f>
        <v>77505</v>
      </c>
      <c r="N19" s="34">
        <f>IF($D19="","",IF([11]設定!$H33="",INDEX([11]第４表!$F$77:$P$133,MATCH([11]設定!$D33,[11]第４表!$C$77:$C$133,0),10),[11]設定!$H33))</f>
        <v>77489</v>
      </c>
      <c r="O19" s="45">
        <f>IF($D19="","",IF([11]設定!$H33="",INDEX([11]第４表!$F$77:$P$133,MATCH([11]設定!$D33,[11]第４表!$C$77:$C$133,0),11),[11]設定!$H33))</f>
        <v>16</v>
      </c>
    </row>
    <row r="20" spans="2:16" s="2" customFormat="1" ht="18" customHeight="1" x14ac:dyDescent="0.45">
      <c r="B20" s="41" t="str">
        <f>+[12]第５表!B20</f>
        <v>N</v>
      </c>
      <c r="C20" s="42"/>
      <c r="D20" s="52" t="str">
        <f>+[12]第５表!D20</f>
        <v>生活関連サービス業，娯楽業</v>
      </c>
      <c r="E20" s="34">
        <f>IF($D20="","",IF([11]設定!$H34="",INDEX([11]第４表!$F$77:$P$133,MATCH([11]設定!$D34,[11]第４表!$C$77:$C$133,0),1),[11]設定!$H34))</f>
        <v>323369</v>
      </c>
      <c r="F20" s="34">
        <f>IF($D20="","",IF([11]設定!$H34="",INDEX([11]第４表!$F$77:$P$133,MATCH([11]設定!$D34,[11]第４表!$C$77:$C$133,0),2),[11]設定!$H34))</f>
        <v>188271</v>
      </c>
      <c r="G20" s="35">
        <f>IF($D20="","",IF([11]設定!$H34="",INDEX([11]第４表!$F$77:$P$133,MATCH([11]設定!$D34,[11]第４表!$C$77:$C$133,0),3),[11]設定!$H34))</f>
        <v>180481</v>
      </c>
      <c r="H20" s="44">
        <f>IF($D20="","",IF([11]設定!$H34="",INDEX([11]第４表!$F$77:$P$133,MATCH([11]設定!$D34,[11]第４表!$C$77:$C$133,0),4),[11]設定!$H34))</f>
        <v>7790</v>
      </c>
      <c r="I20" s="45">
        <f>IF($D20="","",IF([11]設定!$H34="",INDEX([11]第４表!$F$77:$P$133,MATCH([11]設定!$D34,[11]第４表!$C$77:$C$133,0),5),[11]設定!$H34))</f>
        <v>135098</v>
      </c>
      <c r="J20" s="38">
        <f>IF($D20="","",IF([11]設定!$H34="",INDEX([11]第４表!$F$77:$P$133,MATCH([11]設定!$D34,[11]第４表!$C$77:$C$133,0),6),[11]設定!$H34))</f>
        <v>435642</v>
      </c>
      <c r="K20" s="35">
        <f>IF($D20="","",IF([11]設定!$H34="",INDEX([11]第４表!$F$77:$P$133,MATCH([11]設定!$D34,[11]第４表!$C$77:$C$133,0),7),[11]設定!$H34))</f>
        <v>230557</v>
      </c>
      <c r="L20" s="44">
        <f>IF($D20="","",IF([11]設定!$H34="",INDEX([11]第４表!$F$77:$P$133,MATCH([11]設定!$D34,[11]第４表!$C$77:$C$133,0),8),[11]設定!$H34))</f>
        <v>205085</v>
      </c>
      <c r="M20" s="34">
        <f>IF($D20="","",IF([11]設定!$H34="",INDEX([11]第４表!$F$77:$P$133,MATCH([11]設定!$D34,[11]第４表!$C$77:$C$133,0),9),[11]設定!$H34))</f>
        <v>224735</v>
      </c>
      <c r="N20" s="34">
        <f>IF($D20="","",IF([11]設定!$H34="",INDEX([11]第４表!$F$77:$P$133,MATCH([11]設定!$D34,[11]第４表!$C$77:$C$133,0),10),[11]設定!$H34))</f>
        <v>151121</v>
      </c>
      <c r="O20" s="45">
        <f>IF($D20="","",IF([11]設定!$H34="",INDEX([11]第４表!$F$77:$P$133,MATCH([11]設定!$D34,[11]第４表!$C$77:$C$133,0),11),[11]設定!$H34))</f>
        <v>73614</v>
      </c>
    </row>
    <row r="21" spans="2:16" s="2" customFormat="1" ht="18" customHeight="1" x14ac:dyDescent="0.45">
      <c r="B21" s="41" t="str">
        <f>+[12]第５表!B21</f>
        <v>O</v>
      </c>
      <c r="C21" s="42"/>
      <c r="D21" s="43" t="str">
        <f>+[12]第５表!D21</f>
        <v>教育，学習支援業</v>
      </c>
      <c r="E21" s="53">
        <f>IF($D21="","",IF([11]設定!$H35="",INDEX([11]第４表!$F$77:$P$133,MATCH([11]設定!$D35,[11]第４表!$C$77:$C$133,0),1),[11]設定!$H35))</f>
        <v>687747</v>
      </c>
      <c r="F21" s="38">
        <f>IF($D21="","",IF([11]設定!$H35="",INDEX([11]第４表!$F$77:$P$133,MATCH([11]設定!$D35,[11]第４表!$C$77:$C$133,0),2),[11]設定!$H35))</f>
        <v>277633</v>
      </c>
      <c r="G21" s="35">
        <f>IF($D21="","",IF([11]設定!$H35="",INDEX([11]第４表!$F$77:$P$133,MATCH([11]設定!$D35,[11]第４表!$C$77:$C$133,0),3),[11]設定!$H35))</f>
        <v>273417</v>
      </c>
      <c r="H21" s="44">
        <f>IF($D21="","",IF([11]設定!$H35="",INDEX([11]第４表!$F$77:$P$133,MATCH([11]設定!$D35,[11]第４表!$C$77:$C$133,0),4),[11]設定!$H35))</f>
        <v>4216</v>
      </c>
      <c r="I21" s="45">
        <f>IF($D21="","",IF([11]設定!$H35="",INDEX([11]第４表!$F$77:$P$133,MATCH([11]設定!$D35,[11]第４表!$C$77:$C$133,0),5),[11]設定!$H35))</f>
        <v>410114</v>
      </c>
      <c r="J21" s="38">
        <f>IF($D21="","",IF([11]設定!$H35="",INDEX([11]第４表!$F$77:$P$133,MATCH([11]設定!$D35,[11]第４表!$C$77:$C$133,0),6),[11]設定!$H35))</f>
        <v>776479</v>
      </c>
      <c r="K21" s="35">
        <f>IF($D21="","",IF([11]設定!$H35="",INDEX([11]第４表!$F$77:$P$133,MATCH([11]設定!$D35,[11]第４表!$C$77:$C$133,0),7),[11]設定!$H35))</f>
        <v>315145</v>
      </c>
      <c r="L21" s="44">
        <f>IF($D21="","",IF([11]設定!$H35="",INDEX([11]第４表!$F$77:$P$133,MATCH([11]設定!$D35,[11]第４表!$C$77:$C$133,0),8),[11]設定!$H35))</f>
        <v>461334</v>
      </c>
      <c r="M21" s="34">
        <f>IF($D21="","",IF([11]設定!$H35="",INDEX([11]第４表!$F$77:$P$133,MATCH([11]設定!$D35,[11]第４表!$C$77:$C$133,0),9),[11]設定!$H35))</f>
        <v>604670</v>
      </c>
      <c r="N21" s="34">
        <f>IF($D21="","",IF([11]設定!$H35="",INDEX([11]第４表!$F$77:$P$133,MATCH([11]設定!$D35,[11]第４表!$C$77:$C$133,0),10),[11]設定!$H35))</f>
        <v>242512</v>
      </c>
      <c r="O21" s="45">
        <f>IF($D21="","",IF([11]設定!$H35="",INDEX([11]第４表!$F$77:$P$133,MATCH([11]設定!$D35,[11]第４表!$C$77:$C$133,0),11),[11]設定!$H35))</f>
        <v>362158</v>
      </c>
    </row>
    <row r="22" spans="2:16" s="2" customFormat="1" ht="18" customHeight="1" x14ac:dyDescent="0.45">
      <c r="B22" s="41" t="str">
        <f>+[12]第５表!B22</f>
        <v>P</v>
      </c>
      <c r="C22" s="42"/>
      <c r="D22" s="43" t="str">
        <f>+[12]第５表!D22</f>
        <v>医療，福祉</v>
      </c>
      <c r="E22" s="53">
        <f>IF($D22="","",IF([11]設定!$H36="",INDEX([11]第４表!$F$77:$P$133,MATCH([11]設定!$D36,[11]第４表!$C$77:$C$133,0),1),[11]設定!$H36))</f>
        <v>390281</v>
      </c>
      <c r="F22" s="38">
        <f>IF($D22="","",IF([11]設定!$H36="",INDEX([11]第４表!$F$77:$P$133,MATCH([11]設定!$D36,[11]第４表!$C$77:$C$133,0),2),[11]設定!$H36))</f>
        <v>232196</v>
      </c>
      <c r="G22" s="35">
        <f>IF($D22="","",IF([11]設定!$H36="",INDEX([11]第４表!$F$77:$P$133,MATCH([11]設定!$D36,[11]第４表!$C$77:$C$133,0),3),[11]設定!$H36))</f>
        <v>219563</v>
      </c>
      <c r="H22" s="44">
        <f>IF($D22="","",IF([11]設定!$H36="",INDEX([11]第４表!$F$77:$P$133,MATCH([11]設定!$D36,[11]第４表!$C$77:$C$133,0),4),[11]設定!$H36))</f>
        <v>12633</v>
      </c>
      <c r="I22" s="45">
        <f>IF($D22="","",IF([11]設定!$H36="",INDEX([11]第４表!$F$77:$P$133,MATCH([11]設定!$D36,[11]第４表!$C$77:$C$133,0),5),[11]設定!$H36))</f>
        <v>158085</v>
      </c>
      <c r="J22" s="38">
        <f>IF($D22="","",IF([11]設定!$H36="",INDEX([11]第４表!$F$77:$P$133,MATCH([11]設定!$D36,[11]第４表!$C$77:$C$133,0),6),[11]設定!$H36))</f>
        <v>543150</v>
      </c>
      <c r="K22" s="35">
        <f>IF($D22="","",IF([11]設定!$H36="",INDEX([11]第４表!$F$77:$P$133,MATCH([11]設定!$D36,[11]第４表!$C$77:$C$133,0),7),[11]設定!$H36))</f>
        <v>311211</v>
      </c>
      <c r="L22" s="44">
        <f>IF($D22="","",IF([11]設定!$H36="",INDEX([11]第４表!$F$77:$P$133,MATCH([11]設定!$D36,[11]第４表!$C$77:$C$133,0),8),[11]設定!$H36))</f>
        <v>231939</v>
      </c>
      <c r="M22" s="34">
        <f>IF($D22="","",IF([11]設定!$H36="",INDEX([11]第４表!$F$77:$P$133,MATCH([11]設定!$D36,[11]第４表!$C$77:$C$133,0),9),[11]設定!$H36))</f>
        <v>344096</v>
      </c>
      <c r="N22" s="35">
        <f>IF($D22="","",IF([11]設定!$H36="",INDEX([11]第４表!$F$77:$P$133,MATCH([11]設定!$D36,[11]第４表!$C$77:$C$133,0),10),[11]設定!$H36))</f>
        <v>208324</v>
      </c>
      <c r="O22" s="45">
        <f>IF($D22="","",IF([11]設定!$H36="",INDEX([11]第４表!$F$77:$P$133,MATCH([11]設定!$D36,[11]第４表!$C$77:$C$133,0),11),[11]設定!$H36))</f>
        <v>135772</v>
      </c>
    </row>
    <row r="23" spans="2:16" s="2" customFormat="1" ht="18" customHeight="1" x14ac:dyDescent="0.45">
      <c r="B23" s="41" t="str">
        <f>+[12]第５表!B23</f>
        <v>Q</v>
      </c>
      <c r="C23" s="42"/>
      <c r="D23" s="43" t="str">
        <f>+[12]第５表!D23</f>
        <v>複合サービス事業</v>
      </c>
      <c r="E23" s="53">
        <f>IF($D23="","",IF([11]設定!$H37="",INDEX([11]第４表!$F$77:$P$133,MATCH([11]設定!$D37,[11]第４表!$C$77:$C$133,0),1),[11]設定!$H37))</f>
        <v>414953</v>
      </c>
      <c r="F23" s="38">
        <f>IF($D23="","",IF([11]設定!$H37="",INDEX([11]第４表!$F$77:$P$133,MATCH([11]設定!$D37,[11]第４表!$C$77:$C$133,0),2),[11]設定!$H37))</f>
        <v>268090</v>
      </c>
      <c r="G23" s="35">
        <f>IF($D23="","",IF([11]設定!$H37="",INDEX([11]第４表!$F$77:$P$133,MATCH([11]設定!$D37,[11]第４表!$C$77:$C$133,0),3),[11]設定!$H37))</f>
        <v>264448</v>
      </c>
      <c r="H23" s="44">
        <f>IF($D23="","",IF([11]設定!$H37="",INDEX([11]第４表!$F$77:$P$133,MATCH([11]設定!$D37,[11]第４表!$C$77:$C$133,0),4),[11]設定!$H37))</f>
        <v>3642</v>
      </c>
      <c r="I23" s="45">
        <f>IF($D23="","",IF([11]設定!$H37="",INDEX([11]第４表!$F$77:$P$133,MATCH([11]設定!$D37,[11]第４表!$C$77:$C$133,0),5),[11]設定!$H37))</f>
        <v>146863</v>
      </c>
      <c r="J23" s="38">
        <f>IF($D23="","",IF([11]設定!$H37="",INDEX([11]第４表!$F$77:$P$133,MATCH([11]設定!$D37,[11]第４表!$C$77:$C$133,0),6),[11]設定!$H37))</f>
        <v>493596</v>
      </c>
      <c r="K23" s="35">
        <f>IF($D23="","",IF([11]設定!$H37="",INDEX([11]第４表!$F$77:$P$133,MATCH([11]設定!$D37,[11]第４表!$C$77:$C$133,0),7),[11]設定!$H37))</f>
        <v>303777</v>
      </c>
      <c r="L23" s="44">
        <f>IF($D23="","",IF([11]設定!$H37="",INDEX([11]第４表!$F$77:$P$133,MATCH([11]設定!$D37,[11]第４表!$C$77:$C$133,0),8),[11]設定!$H37))</f>
        <v>189819</v>
      </c>
      <c r="M23" s="34">
        <f>IF($D23="","",IF([11]設定!$H37="",INDEX([11]第４表!$F$77:$P$133,MATCH([11]設定!$D37,[11]第４表!$C$77:$C$133,0),9),[11]設定!$H37))</f>
        <v>279711</v>
      </c>
      <c r="N23" s="35">
        <f>IF($D23="","",IF([11]設定!$H37="",INDEX([11]第４表!$F$77:$P$133,MATCH([11]設定!$D37,[11]第４表!$C$77:$C$133,0),10),[11]設定!$H37))</f>
        <v>206720</v>
      </c>
      <c r="O23" s="45">
        <f>IF($D23="","",IF([11]設定!$H37="",INDEX([11]第４表!$F$77:$P$133,MATCH([11]設定!$D37,[11]第４表!$C$77:$C$133,0),11),[11]設定!$H37))</f>
        <v>72991</v>
      </c>
    </row>
    <row r="24" spans="2:16" s="2" customFormat="1" ht="18" customHeight="1" x14ac:dyDescent="0.45">
      <c r="B24" s="41" t="str">
        <f>+[12]第５表!B24</f>
        <v>R</v>
      </c>
      <c r="C24" s="42"/>
      <c r="D24" s="54" t="str">
        <f>+[12]第５表!D24</f>
        <v>サービス業（他に分類されないもの）</v>
      </c>
      <c r="E24" s="53">
        <f>IF($D24="","",IF([11]設定!$H38="",INDEX([11]第４表!$F$77:$P$133,MATCH([11]設定!$D38,[11]第４表!$C$77:$C$133,0),1),[11]設定!$H38))</f>
        <v>231723</v>
      </c>
      <c r="F24" s="38">
        <f>IF($D24="","",IF([11]設定!$H38="",INDEX([11]第４表!$F$77:$P$133,MATCH([11]設定!$D38,[11]第４表!$C$77:$C$133,0),2),[11]設定!$H38))</f>
        <v>184282</v>
      </c>
      <c r="G24" s="35">
        <f>IF($D24="","",IF([11]設定!$H38="",INDEX([11]第４表!$F$77:$P$133,MATCH([11]設定!$D38,[11]第４表!$C$77:$C$133,0),3),[11]設定!$H38))</f>
        <v>172553</v>
      </c>
      <c r="H24" s="44">
        <f>IF($D24="","",IF([11]設定!$H38="",INDEX([11]第４表!$F$77:$P$133,MATCH([11]設定!$D38,[11]第４表!$C$77:$C$133,0),4),[11]設定!$H38))</f>
        <v>11729</v>
      </c>
      <c r="I24" s="45">
        <f>IF($D24="","",IF([11]設定!$H38="",INDEX([11]第４表!$F$77:$P$133,MATCH([11]設定!$D38,[11]第４表!$C$77:$C$133,0),5),[11]設定!$H38))</f>
        <v>47441</v>
      </c>
      <c r="J24" s="38">
        <f>IF($D24="","",IF([11]設定!$H38="",INDEX([11]第４表!$F$77:$P$133,MATCH([11]設定!$D38,[11]第４表!$C$77:$C$133,0),6),[11]設定!$H38))</f>
        <v>275592</v>
      </c>
      <c r="K24" s="35">
        <f>IF($D24="","",IF([11]設定!$H38="",INDEX([11]第４表!$F$77:$P$133,MATCH([11]設定!$D38,[11]第４表!$C$77:$C$133,0),7),[11]設定!$H38))</f>
        <v>214152</v>
      </c>
      <c r="L24" s="44">
        <f>IF($D24="","",IF([11]設定!$H38="",INDEX([11]第４表!$F$77:$P$133,MATCH([11]設定!$D38,[11]第４表!$C$77:$C$133,0),8),[11]設定!$H38))</f>
        <v>61440</v>
      </c>
      <c r="M24" s="34">
        <f>IF($D24="","",IF([11]設定!$H38="",INDEX([11]第４表!$F$77:$P$133,MATCH([11]設定!$D38,[11]第４表!$C$77:$C$133,0),9),[11]設定!$H38))</f>
        <v>188126</v>
      </c>
      <c r="N24" s="35">
        <f>IF($D24="","",IF([11]設定!$H38="",INDEX([11]第４表!$F$77:$P$133,MATCH([11]設定!$D38,[11]第４表!$C$77:$C$133,0),10),[11]設定!$H38))</f>
        <v>154597</v>
      </c>
      <c r="O24" s="45">
        <f>IF($D24="","",IF([11]設定!$H38="",INDEX([11]第４表!$F$77:$P$133,MATCH([11]設定!$D38,[11]第４表!$C$77:$C$133,0),11),[11]設定!$H38))</f>
        <v>33529</v>
      </c>
    </row>
    <row r="25" spans="2:16" s="2" customFormat="1" ht="18" customHeight="1" x14ac:dyDescent="0.45">
      <c r="B25" s="31" t="str">
        <f>+[12]第５表!B25</f>
        <v>E09,10</v>
      </c>
      <c r="C25" s="32"/>
      <c r="D25" s="55" t="str">
        <f>+[12]第５表!D25</f>
        <v>食料品・たばこ</v>
      </c>
      <c r="E25" s="56">
        <f>IF($D25="","",IF([11]設定!$H39="",INDEX([11]第４表!$F$77:$P$133,MATCH([11]設定!$D39,[11]第４表!$C$77:$C$133,0),1),[11]設定!$H39))</f>
        <v>233484</v>
      </c>
      <c r="F25" s="56">
        <f>IF($D25="","",IF([11]設定!$H39="",INDEX([11]第４表!$F$77:$P$133,MATCH([11]設定!$D39,[11]第４表!$C$77:$C$133,0),2),[11]設定!$H39))</f>
        <v>190394</v>
      </c>
      <c r="G25" s="56">
        <f>IF($D25="","",IF([11]設定!$H39="",INDEX([11]第４表!$F$77:$P$133,MATCH([11]設定!$D39,[11]第４表!$C$77:$C$133,0),3),[11]設定!$H39))</f>
        <v>178233</v>
      </c>
      <c r="H25" s="56">
        <f>IF($D25="","",IF([11]設定!$H39="",INDEX([11]第４表!$F$77:$P$133,MATCH([11]設定!$D39,[11]第４表!$C$77:$C$133,0),4),[11]設定!$H39))</f>
        <v>12161</v>
      </c>
      <c r="I25" s="56">
        <f>IF($D25="","",IF([11]設定!$H39="",INDEX([11]第４表!$F$77:$P$133,MATCH([11]設定!$D39,[11]第４表!$C$77:$C$133,0),5),[11]設定!$H39))</f>
        <v>43090</v>
      </c>
      <c r="J25" s="56">
        <f>IF($D25="","",IF([11]設定!$H39="",INDEX([11]第４表!$F$77:$P$133,MATCH([11]設定!$D39,[11]第４表!$C$77:$C$133,0),6),[11]設定!$H39))</f>
        <v>296323</v>
      </c>
      <c r="K25" s="56">
        <f>IF($D25="","",IF([11]設定!$H39="",INDEX([11]第４表!$F$77:$P$133,MATCH([11]設定!$D39,[11]第４表!$C$77:$C$133,0),7),[11]設定!$H39))</f>
        <v>250842</v>
      </c>
      <c r="L25" s="56">
        <f>IF($D25="","",IF([11]設定!$H39="",INDEX([11]第４表!$F$77:$P$133,MATCH([11]設定!$D39,[11]第４表!$C$77:$C$133,0),8),[11]設定!$H39))</f>
        <v>45481</v>
      </c>
      <c r="M25" s="56">
        <f>IF($D25="","",IF([11]設定!$H39="",INDEX([11]第４表!$F$77:$P$133,MATCH([11]設定!$D39,[11]第４表!$C$77:$C$133,0),9),[11]設定!$H39))</f>
        <v>190109</v>
      </c>
      <c r="N25" s="56">
        <f>IF($D25="","",IF([11]設定!$H39="",INDEX([11]第４表!$F$77:$P$133,MATCH([11]設定!$D39,[11]第４表!$C$77:$C$133,0),10),[11]設定!$H39))</f>
        <v>148669</v>
      </c>
      <c r="O25" s="56">
        <f>IF($D25="","",IF([11]設定!$H39="",INDEX([11]第４表!$F$77:$P$133,MATCH([11]設定!$D39,[11]第４表!$C$77:$C$133,0),11),[11]設定!$H39))</f>
        <v>41440</v>
      </c>
    </row>
    <row r="26" spans="2:16" s="2" customFormat="1" ht="18" customHeight="1" x14ac:dyDescent="0.45">
      <c r="B26" s="41" t="str">
        <f>+[12]第５表!B26</f>
        <v>E11</v>
      </c>
      <c r="C26" s="42"/>
      <c r="D26" s="57" t="str">
        <f>+[12]第５表!D26</f>
        <v>繊維工業</v>
      </c>
      <c r="E26" s="53">
        <f>IF($D26="","",IF([11]設定!$H40="",INDEX([11]第４表!$F$77:$P$133,MATCH([11]設定!$D40,[11]第４表!$C$77:$C$133,0),1),[11]設定!$H40))</f>
        <v>460882</v>
      </c>
      <c r="F26" s="53">
        <f>IF($D26="","",IF([11]設定!$H40="",INDEX([11]第４表!$F$77:$P$133,MATCH([11]設定!$D40,[11]第４表!$C$77:$C$133,0),2),[11]設定!$H40))</f>
        <v>231786</v>
      </c>
      <c r="G26" s="53">
        <f>IF($D26="","",IF([11]設定!$H40="",INDEX([11]第４表!$F$77:$P$133,MATCH([11]設定!$D40,[11]第４表!$C$77:$C$133,0),3),[11]設定!$H40))</f>
        <v>203305</v>
      </c>
      <c r="H26" s="53">
        <f>IF($D26="","",IF([11]設定!$H40="",INDEX([11]第４表!$F$77:$P$133,MATCH([11]設定!$D40,[11]第４表!$C$77:$C$133,0),4),[11]設定!$H40))</f>
        <v>28481</v>
      </c>
      <c r="I26" s="53">
        <f>IF($D26="","",IF([11]設定!$H40="",INDEX([11]第４表!$F$77:$P$133,MATCH([11]設定!$D40,[11]第４表!$C$77:$C$133,0),5),[11]設定!$H40))</f>
        <v>229096</v>
      </c>
      <c r="J26" s="53">
        <f>IF($D26="","",IF([11]設定!$H40="",INDEX([11]第４表!$F$77:$P$133,MATCH([11]設定!$D40,[11]第４表!$C$77:$C$133,0),6),[11]設定!$H40))</f>
        <v>813866</v>
      </c>
      <c r="K26" s="53">
        <f>IF($D26="","",IF([11]設定!$H40="",INDEX([11]第４表!$F$77:$P$133,MATCH([11]設定!$D40,[11]第４表!$C$77:$C$133,0),7),[11]設定!$H40))</f>
        <v>324672</v>
      </c>
      <c r="L26" s="53">
        <f>IF($D26="","",IF([11]設定!$H40="",INDEX([11]第４表!$F$77:$P$133,MATCH([11]設定!$D40,[11]第４表!$C$77:$C$133,0),8),[11]設定!$H40))</f>
        <v>489194</v>
      </c>
      <c r="M26" s="53">
        <f>IF($D26="","",IF([11]設定!$H40="",INDEX([11]第４表!$F$77:$P$133,MATCH([11]設定!$D40,[11]第４表!$C$77:$C$133,0),9),[11]設定!$H40))</f>
        <v>204746</v>
      </c>
      <c r="N26" s="53">
        <f>IF($D26="","",IF([11]設定!$H40="",INDEX([11]第４表!$F$77:$P$133,MATCH([11]設定!$D40,[11]第４表!$C$77:$C$133,0),10),[11]設定!$H40))</f>
        <v>164385</v>
      </c>
      <c r="O26" s="53">
        <f>IF($D26="","",IF([11]設定!$H40="",INDEX([11]第４表!$F$77:$P$133,MATCH([11]設定!$D40,[11]第４表!$C$77:$C$133,0),11),[11]設定!$H40))</f>
        <v>40361</v>
      </c>
    </row>
    <row r="27" spans="2:16" s="2" customFormat="1" ht="18" customHeight="1" x14ac:dyDescent="0.45">
      <c r="B27" s="41" t="str">
        <f>+[12]第５表!B27</f>
        <v>E12</v>
      </c>
      <c r="C27" s="42"/>
      <c r="D27" s="57" t="str">
        <f>+[12]第５表!D27</f>
        <v>木材・木製品</v>
      </c>
      <c r="E27" s="53">
        <f>IF($D27="","",IF([11]設定!$H41="",INDEX([11]第４表!$F$77:$P$133,MATCH([11]設定!$D41,[11]第４表!$C$77:$C$133,0),1),[11]設定!$H41))</f>
        <v>338290</v>
      </c>
      <c r="F27" s="53">
        <f>IF($D27="","",IF([11]設定!$H41="",INDEX([11]第４表!$F$77:$P$133,MATCH([11]設定!$D41,[11]第４表!$C$77:$C$133,0),2),[11]設定!$H41))</f>
        <v>239573</v>
      </c>
      <c r="G27" s="53">
        <f>IF($D27="","",IF([11]設定!$H41="",INDEX([11]第４表!$F$77:$P$133,MATCH([11]設定!$D41,[11]第４表!$C$77:$C$133,0),3),[11]設定!$H41))</f>
        <v>229701</v>
      </c>
      <c r="H27" s="53">
        <f>IF($D27="","",IF([11]設定!$H41="",INDEX([11]第４表!$F$77:$P$133,MATCH([11]設定!$D41,[11]第４表!$C$77:$C$133,0),4),[11]設定!$H41))</f>
        <v>9872</v>
      </c>
      <c r="I27" s="53">
        <f>IF($D27="","",IF([11]設定!$H41="",INDEX([11]第４表!$F$77:$P$133,MATCH([11]設定!$D41,[11]第４表!$C$77:$C$133,0),5),[11]設定!$H41))</f>
        <v>98717</v>
      </c>
      <c r="J27" s="53">
        <f>IF($D27="","",IF([11]設定!$H41="",INDEX([11]第４表!$F$77:$P$133,MATCH([11]設定!$D41,[11]第４表!$C$77:$C$133,0),6),[11]設定!$H41))</f>
        <v>390581</v>
      </c>
      <c r="K27" s="53">
        <f>IF($D27="","",IF([11]設定!$H41="",INDEX([11]第４表!$F$77:$P$133,MATCH([11]設定!$D41,[11]第４表!$C$77:$C$133,0),7),[11]設定!$H41))</f>
        <v>259971</v>
      </c>
      <c r="L27" s="53">
        <f>IF($D27="","",IF([11]設定!$H41="",INDEX([11]第４表!$F$77:$P$133,MATCH([11]設定!$D41,[11]第４表!$C$77:$C$133,0),8),[11]設定!$H41))</f>
        <v>130610</v>
      </c>
      <c r="M27" s="53">
        <f>IF($D27="","",IF([11]設定!$H41="",INDEX([11]第４表!$F$77:$P$133,MATCH([11]設定!$D41,[11]第４表!$C$77:$C$133,0),9),[11]設定!$H41))</f>
        <v>227457</v>
      </c>
      <c r="N27" s="53">
        <f>IF($D27="","",IF([11]設定!$H41="",INDEX([11]第４表!$F$77:$P$133,MATCH([11]設定!$D41,[11]第４表!$C$77:$C$133,0),10),[11]設定!$H41))</f>
        <v>196337</v>
      </c>
      <c r="O27" s="53">
        <f>IF($D27="","",IF([11]設定!$H41="",INDEX([11]第４表!$F$77:$P$133,MATCH([11]設定!$D41,[11]第４表!$C$77:$C$133,0),11),[11]設定!$H41))</f>
        <v>31120</v>
      </c>
    </row>
    <row r="28" spans="2:16" s="2" customFormat="1" ht="18" customHeight="1" x14ac:dyDescent="0.45">
      <c r="B28" s="41" t="str">
        <f>+[12]第５表!B28</f>
        <v>E13</v>
      </c>
      <c r="C28" s="42"/>
      <c r="D28" s="57" t="str">
        <f>+[12]第５表!D28</f>
        <v>家具・装備品</v>
      </c>
      <c r="E28" s="53" t="str">
        <f>IF($D28="","",IF([11]設定!$H42="",INDEX([11]第４表!$F$77:$P$133,MATCH([11]設定!$D42,[11]第４表!$C$77:$C$133,0),1),[11]設定!$H42))</f>
        <v>x</v>
      </c>
      <c r="F28" s="53" t="str">
        <f>IF($D28="","",IF([11]設定!$H42="",INDEX([11]第４表!$F$77:$P$133,MATCH([11]設定!$D42,[11]第４表!$C$77:$C$133,0),2),[11]設定!$H42))</f>
        <v>x</v>
      </c>
      <c r="G28" s="53" t="str">
        <f>IF($D28="","",IF([11]設定!$H42="",INDEX([11]第４表!$F$77:$P$133,MATCH([11]設定!$D42,[11]第４表!$C$77:$C$133,0),3),[11]設定!$H42))</f>
        <v>x</v>
      </c>
      <c r="H28" s="53" t="str">
        <f>IF($D28="","",IF([11]設定!$H42="",INDEX([11]第４表!$F$77:$P$133,MATCH([11]設定!$D42,[11]第４表!$C$77:$C$133,0),4),[11]設定!$H42))</f>
        <v>x</v>
      </c>
      <c r="I28" s="53" t="str">
        <f>IF($D28="","",IF([11]設定!$H42="",INDEX([11]第４表!$F$77:$P$133,MATCH([11]設定!$D42,[11]第４表!$C$77:$C$133,0),5),[11]設定!$H42))</f>
        <v>x</v>
      </c>
      <c r="J28" s="53" t="str">
        <f>IF($D28="","",IF([11]設定!$H42="",INDEX([11]第４表!$F$77:$P$133,MATCH([11]設定!$D42,[11]第４表!$C$77:$C$133,0),6),[11]設定!$H42))</f>
        <v>x</v>
      </c>
      <c r="K28" s="53" t="str">
        <f>IF($D28="","",IF([11]設定!$H42="",INDEX([11]第４表!$F$77:$P$133,MATCH([11]設定!$D42,[11]第４表!$C$77:$C$133,0),7),[11]設定!$H42))</f>
        <v>x</v>
      </c>
      <c r="L28" s="53" t="str">
        <f>IF($D28="","",IF([11]設定!$H42="",INDEX([11]第４表!$F$77:$P$133,MATCH([11]設定!$D42,[11]第４表!$C$77:$C$133,0),8),[11]設定!$H42))</f>
        <v>x</v>
      </c>
      <c r="M28" s="53" t="str">
        <f>IF($D28="","",IF([11]設定!$H42="",INDEX([11]第４表!$F$77:$P$133,MATCH([11]設定!$D42,[11]第４表!$C$77:$C$133,0),9),[11]設定!$H42))</f>
        <v>x</v>
      </c>
      <c r="N28" s="53" t="str">
        <f>IF($D28="","",IF([11]設定!$H42="",INDEX([11]第４表!$F$77:$P$133,MATCH([11]設定!$D42,[11]第４表!$C$77:$C$133,0),10),[11]設定!$H42))</f>
        <v>x</v>
      </c>
      <c r="O28" s="53" t="str">
        <f>IF($D28="","",IF([11]設定!$H42="",INDEX([11]第４表!$F$77:$P$133,MATCH([11]設定!$D42,[11]第４表!$C$77:$C$133,0),11),[11]設定!$H42))</f>
        <v>x</v>
      </c>
    </row>
    <row r="29" spans="2:16" s="2" customFormat="1" ht="18" customHeight="1" x14ac:dyDescent="0.45">
      <c r="B29" s="41" t="str">
        <f>+[12]第５表!B29</f>
        <v>E15</v>
      </c>
      <c r="C29" s="42"/>
      <c r="D29" s="57" t="str">
        <f>+[12]第５表!D29</f>
        <v>印刷・同関連業</v>
      </c>
      <c r="E29" s="53">
        <f>IF($D29="","",IF([11]設定!$H43="",INDEX([11]第４表!$F$77:$P$133,MATCH([11]設定!$D43,[11]第４表!$C$77:$C$133,0),1),[11]設定!$H43))</f>
        <v>325355</v>
      </c>
      <c r="F29" s="53">
        <f>IF($D29="","",IF([11]設定!$H43="",INDEX([11]第４表!$F$77:$P$133,MATCH([11]設定!$D43,[11]第４表!$C$77:$C$133,0),2),[11]設定!$H43))</f>
        <v>233487</v>
      </c>
      <c r="G29" s="53">
        <f>IF($D29="","",IF([11]設定!$H43="",INDEX([11]第４表!$F$77:$P$133,MATCH([11]設定!$D43,[11]第４表!$C$77:$C$133,0),3),[11]設定!$H43))</f>
        <v>215879</v>
      </c>
      <c r="H29" s="53">
        <f>IF($D29="","",IF([11]設定!$H43="",INDEX([11]第４表!$F$77:$P$133,MATCH([11]設定!$D43,[11]第４表!$C$77:$C$133,0),4),[11]設定!$H43))</f>
        <v>17608</v>
      </c>
      <c r="I29" s="53">
        <f>IF($D29="","",IF([11]設定!$H43="",INDEX([11]第４表!$F$77:$P$133,MATCH([11]設定!$D43,[11]第４表!$C$77:$C$133,0),5),[11]設定!$H43))</f>
        <v>91868</v>
      </c>
      <c r="J29" s="53">
        <f>IF($D29="","",IF([11]設定!$H43="",INDEX([11]第４表!$F$77:$P$133,MATCH([11]設定!$D43,[11]第４表!$C$77:$C$133,0),6),[11]設定!$H43))</f>
        <v>405079</v>
      </c>
      <c r="K29" s="53">
        <f>IF($D29="","",IF([11]設定!$H43="",INDEX([11]第４表!$F$77:$P$133,MATCH([11]設定!$D43,[11]第４表!$C$77:$C$133,0),7),[11]設定!$H43))</f>
        <v>274000</v>
      </c>
      <c r="L29" s="53">
        <f>IF($D29="","",IF([11]設定!$H43="",INDEX([11]第４表!$F$77:$P$133,MATCH([11]設定!$D43,[11]第４表!$C$77:$C$133,0),8),[11]設定!$H43))</f>
        <v>131079</v>
      </c>
      <c r="M29" s="53">
        <f>IF($D29="","",IF([11]設定!$H43="",INDEX([11]第４表!$F$77:$P$133,MATCH([11]設定!$D43,[11]第４表!$C$77:$C$133,0),9),[11]設定!$H43))</f>
        <v>146082</v>
      </c>
      <c r="N29" s="53">
        <f>IF($D29="","",IF([11]設定!$H43="",INDEX([11]第４表!$F$77:$P$133,MATCH([11]設定!$D43,[11]第４表!$C$77:$C$133,0),10),[11]設定!$H43))</f>
        <v>142386</v>
      </c>
      <c r="O29" s="53">
        <f>IF($D29="","",IF([11]設定!$H43="",INDEX([11]第４表!$F$77:$P$133,MATCH([11]設定!$D43,[11]第４表!$C$77:$C$133,0),11),[11]設定!$H43))</f>
        <v>3696</v>
      </c>
    </row>
    <row r="30" spans="2:16" s="2" customFormat="1" ht="18" customHeight="1" x14ac:dyDescent="0.45">
      <c r="B30" s="41" t="str">
        <f>+[12]第５表!B30</f>
        <v>E16,17</v>
      </c>
      <c r="C30" s="42"/>
      <c r="D30" s="57" t="str">
        <f>+[12]第５表!D30</f>
        <v>化学、石油・石炭</v>
      </c>
      <c r="E30" s="53">
        <f>IF($D30="","",IF([11]設定!$H44="",INDEX([11]第４表!$F$77:$P$133,MATCH([11]設定!$D44,[11]第４表!$C$77:$C$133,0),1),[11]設定!$H44))</f>
        <v>869729</v>
      </c>
      <c r="F30" s="53">
        <f>IF($D30="","",IF([11]設定!$H44="",INDEX([11]第４表!$F$77:$P$133,MATCH([11]設定!$D44,[11]第４表!$C$77:$C$133,0),2),[11]設定!$H44))</f>
        <v>392880</v>
      </c>
      <c r="G30" s="53">
        <f>IF($D30="","",IF([11]設定!$H44="",INDEX([11]第４表!$F$77:$P$133,MATCH([11]設定!$D44,[11]第４表!$C$77:$C$133,0),3),[11]設定!$H44))</f>
        <v>342004</v>
      </c>
      <c r="H30" s="53">
        <f>IF($D30="","",IF([11]設定!$H44="",INDEX([11]第４表!$F$77:$P$133,MATCH([11]設定!$D44,[11]第４表!$C$77:$C$133,0),4),[11]設定!$H44))</f>
        <v>50876</v>
      </c>
      <c r="I30" s="53">
        <f>IF($D30="","",IF([11]設定!$H44="",INDEX([11]第４表!$F$77:$P$133,MATCH([11]設定!$D44,[11]第４表!$C$77:$C$133,0),5),[11]設定!$H44))</f>
        <v>476849</v>
      </c>
      <c r="J30" s="53">
        <f>IF($D30="","",IF([11]設定!$H44="",INDEX([11]第４表!$F$77:$P$133,MATCH([11]設定!$D44,[11]第４表!$C$77:$C$133,0),6),[11]設定!$H44))</f>
        <v>901181</v>
      </c>
      <c r="K30" s="53">
        <f>IF($D30="","",IF([11]設定!$H44="",INDEX([11]第４表!$F$77:$P$133,MATCH([11]設定!$D44,[11]第４表!$C$77:$C$133,0),7),[11]設定!$H44))</f>
        <v>403701</v>
      </c>
      <c r="L30" s="53">
        <f>IF($D30="","",IF([11]設定!$H44="",INDEX([11]第４表!$F$77:$P$133,MATCH([11]設定!$D44,[11]第４表!$C$77:$C$133,0),8),[11]設定!$H44))</f>
        <v>497480</v>
      </c>
      <c r="M30" s="53">
        <f>IF($D30="","",IF([11]設定!$H44="",INDEX([11]第４表!$F$77:$P$133,MATCH([11]設定!$D44,[11]第４表!$C$77:$C$133,0),9),[11]設定!$H44))</f>
        <v>469808</v>
      </c>
      <c r="N30" s="53">
        <f>IF($D30="","",IF([11]設定!$H44="",INDEX([11]第４表!$F$77:$P$133,MATCH([11]設定!$D44,[11]第４表!$C$77:$C$133,0),10),[11]設定!$H44))</f>
        <v>255287</v>
      </c>
      <c r="O30" s="53">
        <f>IF($D30="","",IF([11]設定!$H44="",INDEX([11]第４表!$F$77:$P$133,MATCH([11]設定!$D44,[11]第４表!$C$77:$C$133,0),11),[11]設定!$H44))</f>
        <v>214521</v>
      </c>
    </row>
    <row r="31" spans="2:16" s="2" customFormat="1" ht="18" customHeight="1" x14ac:dyDescent="0.45">
      <c r="B31" s="41" t="str">
        <f>+[12]第５表!B31</f>
        <v>E18</v>
      </c>
      <c r="C31" s="42"/>
      <c r="D31" s="57" t="str">
        <f>+[12]第５表!D31</f>
        <v>プラスチック製品</v>
      </c>
      <c r="E31" s="53">
        <f>IF($D31="","",IF([11]設定!$H45="",INDEX([11]第４表!$F$77:$P$133,MATCH([11]設定!$D45,[11]第４表!$C$77:$C$133,0),1),[11]設定!$H45))</f>
        <v>450606</v>
      </c>
      <c r="F31" s="53">
        <f>IF($D31="","",IF([11]設定!$H45="",INDEX([11]第４表!$F$77:$P$133,MATCH([11]設定!$D45,[11]第４表!$C$77:$C$133,0),2),[11]設定!$H45))</f>
        <v>247525</v>
      </c>
      <c r="G31" s="53">
        <f>IF($D31="","",IF([11]設定!$H45="",INDEX([11]第４表!$F$77:$P$133,MATCH([11]設定!$D45,[11]第４表!$C$77:$C$133,0),3),[11]設定!$H45))</f>
        <v>221334</v>
      </c>
      <c r="H31" s="53">
        <f>IF($D31="","",IF([11]設定!$H45="",INDEX([11]第４表!$F$77:$P$133,MATCH([11]設定!$D45,[11]第４表!$C$77:$C$133,0),4),[11]設定!$H45))</f>
        <v>26191</v>
      </c>
      <c r="I31" s="53">
        <f>IF($D31="","",IF([11]設定!$H45="",INDEX([11]第４表!$F$77:$P$133,MATCH([11]設定!$D45,[11]第４表!$C$77:$C$133,0),5),[11]設定!$H45))</f>
        <v>203081</v>
      </c>
      <c r="J31" s="53">
        <f>IF($D31="","",IF([11]設定!$H45="",INDEX([11]第４表!$F$77:$P$133,MATCH([11]設定!$D45,[11]第４表!$C$77:$C$133,0),6),[11]設定!$H45))</f>
        <v>540332</v>
      </c>
      <c r="K31" s="53">
        <f>IF($D31="","",IF([11]設定!$H45="",INDEX([11]第４表!$F$77:$P$133,MATCH([11]設定!$D45,[11]第４表!$C$77:$C$133,0),7),[11]設定!$H45))</f>
        <v>283952</v>
      </c>
      <c r="L31" s="53">
        <f>IF($D31="","",IF([11]設定!$H45="",INDEX([11]第４表!$F$77:$P$133,MATCH([11]設定!$D45,[11]第４表!$C$77:$C$133,0),8),[11]設定!$H45))</f>
        <v>256380</v>
      </c>
      <c r="M31" s="53">
        <f>IF($D31="","",IF([11]設定!$H45="",INDEX([11]第４表!$F$77:$P$133,MATCH([11]設定!$D45,[11]第４表!$C$77:$C$133,0),9),[11]設定!$H45))</f>
        <v>189840</v>
      </c>
      <c r="N31" s="53">
        <f>IF($D31="","",IF([11]設定!$H45="",INDEX([11]第４表!$F$77:$P$133,MATCH([11]設定!$D45,[11]第４表!$C$77:$C$133,0),10),[11]設定!$H45))</f>
        <v>141659</v>
      </c>
      <c r="O31" s="53">
        <f>IF($D31="","",IF([11]設定!$H45="",INDEX([11]第４表!$F$77:$P$133,MATCH([11]設定!$D45,[11]第４表!$C$77:$C$133,0),11),[11]設定!$H45))</f>
        <v>48181</v>
      </c>
    </row>
    <row r="32" spans="2:16" s="2" customFormat="1" ht="18" customHeight="1" x14ac:dyDescent="0.45">
      <c r="B32" s="41" t="str">
        <f>+[12]第５表!B32</f>
        <v>E19</v>
      </c>
      <c r="C32" s="42"/>
      <c r="D32" s="57" t="str">
        <f>+[12]第５表!D32</f>
        <v>ゴム製品</v>
      </c>
      <c r="E32" s="53">
        <f>IF($D32="","",IF([11]設定!$H46="",INDEX([11]第４表!$F$77:$P$133,MATCH([11]設定!$D46,[11]第４表!$C$77:$C$133,0),1),[11]設定!$H46))</f>
        <v>823854</v>
      </c>
      <c r="F32" s="53">
        <f>IF($D32="","",IF([11]設定!$H46="",INDEX([11]第４表!$F$77:$P$133,MATCH([11]設定!$D46,[11]第４表!$C$77:$C$133,0),2),[11]設定!$H46))</f>
        <v>323046</v>
      </c>
      <c r="G32" s="53">
        <f>IF($D32="","",IF([11]設定!$H46="",INDEX([11]第４表!$F$77:$P$133,MATCH([11]設定!$D46,[11]第４表!$C$77:$C$133,0),3),[11]設定!$H46))</f>
        <v>263078</v>
      </c>
      <c r="H32" s="53">
        <f>IF($D32="","",IF([11]設定!$H46="",INDEX([11]第４表!$F$77:$P$133,MATCH([11]設定!$D46,[11]第４表!$C$77:$C$133,0),4),[11]設定!$H46))</f>
        <v>59968</v>
      </c>
      <c r="I32" s="53">
        <f>IF($D32="","",IF([11]設定!$H46="",INDEX([11]第４表!$F$77:$P$133,MATCH([11]設定!$D46,[11]第４表!$C$77:$C$133,0),5),[11]設定!$H46))</f>
        <v>500808</v>
      </c>
      <c r="J32" s="53">
        <f>IF($D32="","",IF([11]設定!$H46="",INDEX([11]第４表!$F$77:$P$133,MATCH([11]設定!$D46,[11]第４表!$C$77:$C$133,0),6),[11]設定!$H46))</f>
        <v>893958</v>
      </c>
      <c r="K32" s="53">
        <f>IF($D32="","",IF([11]設定!$H46="",INDEX([11]第４表!$F$77:$P$133,MATCH([11]設定!$D46,[11]第４表!$C$77:$C$133,0),7),[11]設定!$H46))</f>
        <v>341668</v>
      </c>
      <c r="L32" s="53">
        <f>IF($D32="","",IF([11]設定!$H46="",INDEX([11]第４表!$F$77:$P$133,MATCH([11]設定!$D46,[11]第４表!$C$77:$C$133,0),8),[11]設定!$H46))</f>
        <v>552290</v>
      </c>
      <c r="M32" s="53">
        <f>IF($D32="","",IF([11]設定!$H46="",INDEX([11]第４表!$F$77:$P$133,MATCH([11]設定!$D46,[11]第４表!$C$77:$C$133,0),9),[11]設定!$H46))</f>
        <v>357144</v>
      </c>
      <c r="N32" s="53">
        <f>IF($D32="","",IF([11]設定!$H46="",INDEX([11]第４表!$F$77:$P$133,MATCH([11]設定!$D46,[11]第４表!$C$77:$C$133,0),10),[11]設定!$H46))</f>
        <v>199073</v>
      </c>
      <c r="O32" s="53">
        <f>IF($D32="","",IF([11]設定!$H46="",INDEX([11]第４表!$F$77:$P$133,MATCH([11]設定!$D46,[11]第４表!$C$77:$C$133,0),11),[11]設定!$H46))</f>
        <v>158071</v>
      </c>
    </row>
    <row r="33" spans="2:17" s="2" customFormat="1" ht="18" customHeight="1" x14ac:dyDescent="0.45">
      <c r="B33" s="41" t="str">
        <f>+[12]第５表!B33</f>
        <v>E21</v>
      </c>
      <c r="C33" s="42"/>
      <c r="D33" s="57" t="str">
        <f>+[12]第５表!D33</f>
        <v>窯業・土石製品</v>
      </c>
      <c r="E33" s="53">
        <f>IF($D33="","",IF([11]設定!$H47="",INDEX([11]第４表!$F$77:$P$133,MATCH([11]設定!$D47,[11]第４表!$C$77:$C$133,0),1),[11]設定!$H47))</f>
        <v>304947</v>
      </c>
      <c r="F33" s="53">
        <f>IF($D33="","",IF([11]設定!$H47="",INDEX([11]第４表!$F$77:$P$133,MATCH([11]設定!$D47,[11]第４表!$C$77:$C$133,0),2),[11]設定!$H47))</f>
        <v>273340</v>
      </c>
      <c r="G33" s="53">
        <f>IF($D33="","",IF([11]設定!$H47="",INDEX([11]第４表!$F$77:$P$133,MATCH([11]設定!$D47,[11]第４表!$C$77:$C$133,0),3),[11]設定!$H47))</f>
        <v>257627</v>
      </c>
      <c r="H33" s="53">
        <f>IF($D33="","",IF([11]設定!$H47="",INDEX([11]第４表!$F$77:$P$133,MATCH([11]設定!$D47,[11]第４表!$C$77:$C$133,0),4),[11]設定!$H47))</f>
        <v>15713</v>
      </c>
      <c r="I33" s="53">
        <f>IF($D33="","",IF([11]設定!$H47="",INDEX([11]第４表!$F$77:$P$133,MATCH([11]設定!$D47,[11]第４表!$C$77:$C$133,0),5),[11]設定!$H47))</f>
        <v>31607</v>
      </c>
      <c r="J33" s="53">
        <f>IF($D33="","",IF([11]設定!$H47="",INDEX([11]第４表!$F$77:$P$133,MATCH([11]設定!$D47,[11]第４表!$C$77:$C$133,0),6),[11]設定!$H47))</f>
        <v>326002</v>
      </c>
      <c r="K33" s="53">
        <f>IF($D33="","",IF([11]設定!$H47="",INDEX([11]第４表!$F$77:$P$133,MATCH([11]設定!$D47,[11]第４表!$C$77:$C$133,0),7),[11]設定!$H47))</f>
        <v>289583</v>
      </c>
      <c r="L33" s="53">
        <f>IF($D33="","",IF([11]設定!$H47="",INDEX([11]第４表!$F$77:$P$133,MATCH([11]設定!$D47,[11]第４表!$C$77:$C$133,0),8),[11]設定!$H47))</f>
        <v>36419</v>
      </c>
      <c r="M33" s="53">
        <f>IF($D33="","",IF([11]設定!$H47="",INDEX([11]第４表!$F$77:$P$133,MATCH([11]設定!$D47,[11]第４表!$C$77:$C$133,0),9),[11]設定!$H47))</f>
        <v>234060</v>
      </c>
      <c r="N33" s="53">
        <f>IF($D33="","",IF([11]設定!$H47="",INDEX([11]第４表!$F$77:$P$133,MATCH([11]設定!$D47,[11]第４表!$C$77:$C$133,0),10),[11]設定!$H47))</f>
        <v>218655</v>
      </c>
      <c r="O33" s="53">
        <f>IF($D33="","",IF([11]設定!$H47="",INDEX([11]第４表!$F$77:$P$133,MATCH([11]設定!$D47,[11]第４表!$C$77:$C$133,0),11),[11]設定!$H47))</f>
        <v>15405</v>
      </c>
    </row>
    <row r="34" spans="2:17" s="2" customFormat="1" ht="18" customHeight="1" x14ac:dyDescent="0.45">
      <c r="B34" s="41" t="str">
        <f>+[12]第５表!B34</f>
        <v>E24</v>
      </c>
      <c r="C34" s="42"/>
      <c r="D34" s="57" t="str">
        <f>+[12]第５表!D34</f>
        <v>金属製品製造業</v>
      </c>
      <c r="E34" s="58">
        <f>IF($D34="","",IF([11]設定!$H48="",INDEX([11]第４表!$F$77:$P$133,MATCH([11]設定!$D48,[11]第４表!$C$77:$C$133,0),1),[11]設定!$H48))</f>
        <v>225161</v>
      </c>
      <c r="F34" s="58">
        <f>IF($D34="","",IF([11]設定!$H48="",INDEX([11]第４表!$F$77:$P$133,MATCH([11]設定!$D48,[11]第４表!$C$77:$C$133,0),2),[11]設定!$H48))</f>
        <v>225161</v>
      </c>
      <c r="G34" s="58">
        <f>IF($D34="","",IF([11]設定!$H48="",INDEX([11]第４表!$F$77:$P$133,MATCH([11]設定!$D48,[11]第４表!$C$77:$C$133,0),3),[11]設定!$H48))</f>
        <v>220971</v>
      </c>
      <c r="H34" s="53">
        <f>IF($D34="","",IF([11]設定!$H48="",INDEX([11]第４表!$F$77:$P$133,MATCH([11]設定!$D48,[11]第４表!$C$77:$C$133,0),4),[11]設定!$H48))</f>
        <v>4190</v>
      </c>
      <c r="I34" s="53">
        <f>IF($D34="","",IF([11]設定!$H48="",INDEX([11]第４表!$F$77:$P$133,MATCH([11]設定!$D48,[11]第４表!$C$77:$C$133,0),5),[11]設定!$H48))</f>
        <v>0</v>
      </c>
      <c r="J34" s="53">
        <f>IF($D34="","",IF([11]設定!$H48="",INDEX([11]第４表!$F$77:$P$133,MATCH([11]設定!$D48,[11]第４表!$C$77:$C$133,0),6),[11]設定!$H48))</f>
        <v>258750</v>
      </c>
      <c r="K34" s="53">
        <f>IF($D34="","",IF([11]設定!$H48="",INDEX([11]第４表!$F$77:$P$133,MATCH([11]設定!$D48,[11]第４表!$C$77:$C$133,0),7),[11]設定!$H48))</f>
        <v>258750</v>
      </c>
      <c r="L34" s="53">
        <f>IF($D34="","",IF([11]設定!$H48="",INDEX([11]第４表!$F$77:$P$133,MATCH([11]設定!$D48,[11]第４表!$C$77:$C$133,0),8),[11]設定!$H48))</f>
        <v>0</v>
      </c>
      <c r="M34" s="53">
        <f>IF($D34="","",IF([11]設定!$H48="",INDEX([11]第４表!$F$77:$P$133,MATCH([11]設定!$D48,[11]第４表!$C$77:$C$133,0),9),[11]設定!$H48))</f>
        <v>172918</v>
      </c>
      <c r="N34" s="53">
        <f>IF($D34="","",IF([11]設定!$H48="",INDEX([11]第４表!$F$77:$P$133,MATCH([11]設定!$D48,[11]第４表!$C$77:$C$133,0),10),[11]設定!$H48))</f>
        <v>172918</v>
      </c>
      <c r="O34" s="53">
        <f>IF($D34="","",IF([11]設定!$H48="",INDEX([11]第４表!$F$77:$P$133,MATCH([11]設定!$D48,[11]第４表!$C$77:$C$133,0),11),[11]設定!$H48))</f>
        <v>0</v>
      </c>
    </row>
    <row r="35" spans="2:17" s="2" customFormat="1" ht="18" customHeight="1" x14ac:dyDescent="0.45">
      <c r="B35" s="41" t="str">
        <f>+[12]第５表!B35</f>
        <v>E27</v>
      </c>
      <c r="C35" s="42"/>
      <c r="D35" s="57" t="str">
        <f>+[12]第５表!D35</f>
        <v>業務用機械器具</v>
      </c>
      <c r="E35" s="58">
        <f>IF($D35="","",IF([11]設定!$H49="",INDEX([11]第４表!$F$77:$P$133,MATCH([11]設定!$D49,[11]第４表!$C$77:$C$133,0),1),[11]設定!$H49))</f>
        <v>430751</v>
      </c>
      <c r="F35" s="58">
        <f>IF($D35="","",IF([11]設定!$H49="",INDEX([11]第４表!$F$77:$P$133,MATCH([11]設定!$D49,[11]第４表!$C$77:$C$133,0),2),[11]設定!$H49))</f>
        <v>240838</v>
      </c>
      <c r="G35" s="58">
        <f>IF($D35="","",IF([11]設定!$H49="",INDEX([11]第４表!$F$77:$P$133,MATCH([11]設定!$D49,[11]第４表!$C$77:$C$133,0),3),[11]設定!$H49))</f>
        <v>221651</v>
      </c>
      <c r="H35" s="53">
        <f>IF($D35="","",IF([11]設定!$H49="",INDEX([11]第４表!$F$77:$P$133,MATCH([11]設定!$D49,[11]第４表!$C$77:$C$133,0),4),[11]設定!$H49))</f>
        <v>19187</v>
      </c>
      <c r="I35" s="53">
        <f>IF($D35="","",IF([11]設定!$H49="",INDEX([11]第４表!$F$77:$P$133,MATCH([11]設定!$D49,[11]第４表!$C$77:$C$133,0),5),[11]設定!$H49))</f>
        <v>189913</v>
      </c>
      <c r="J35" s="53">
        <f>IF($D35="","",IF([11]設定!$H49="",INDEX([11]第４表!$F$77:$P$133,MATCH([11]設定!$D49,[11]第４表!$C$77:$C$133,0),6),[11]設定!$H49))</f>
        <v>539996</v>
      </c>
      <c r="K35" s="53">
        <f>IF($D35="","",IF([11]設定!$H49="",INDEX([11]第４表!$F$77:$P$133,MATCH([11]設定!$D49,[11]第４表!$C$77:$C$133,0),7),[11]設定!$H49))</f>
        <v>307127</v>
      </c>
      <c r="L35" s="53">
        <f>IF($D35="","",IF([11]設定!$H49="",INDEX([11]第４表!$F$77:$P$133,MATCH([11]設定!$D49,[11]第４表!$C$77:$C$133,0),8),[11]設定!$H49))</f>
        <v>232869</v>
      </c>
      <c r="M35" s="53">
        <f>IF($D35="","",IF([11]設定!$H49="",INDEX([11]第４表!$F$77:$P$133,MATCH([11]設定!$D49,[11]第４表!$C$77:$C$133,0),9),[11]設定!$H49))</f>
        <v>328722</v>
      </c>
      <c r="N35" s="53">
        <f>IF($D35="","",IF([11]設定!$H49="",INDEX([11]第４表!$F$77:$P$133,MATCH([11]設定!$D49,[11]第４表!$C$77:$C$133,0),10),[11]設定!$H49))</f>
        <v>178928</v>
      </c>
      <c r="O35" s="53">
        <f>IF($D35="","",IF([11]設定!$H49="",INDEX([11]第４表!$F$77:$P$133,MATCH([11]設定!$D49,[11]第４表!$C$77:$C$133,0),11),[11]設定!$H49))</f>
        <v>149794</v>
      </c>
    </row>
    <row r="36" spans="2:17" s="2" customFormat="1" ht="18" customHeight="1" x14ac:dyDescent="0.45">
      <c r="B36" s="41" t="str">
        <f>+[12]第５表!B36</f>
        <v>E28</v>
      </c>
      <c r="C36" s="42"/>
      <c r="D36" s="57" t="str">
        <f>+[12]第５表!D36</f>
        <v>電子・デバイス</v>
      </c>
      <c r="E36" s="58">
        <f>IF($D36="","",IF([11]設定!$H50="",INDEX([11]第４表!$F$77:$P$133,MATCH([11]設定!$D50,[11]第４表!$C$77:$C$133,0),1),[11]設定!$H50))</f>
        <v>426751</v>
      </c>
      <c r="F36" s="58">
        <f>IF($D36="","",IF([11]設定!$H50="",INDEX([11]第４表!$F$77:$P$133,MATCH([11]設定!$D50,[11]第４表!$C$77:$C$133,0),2),[11]設定!$H50))</f>
        <v>232774</v>
      </c>
      <c r="G36" s="58">
        <f>IF($D36="","",IF([11]設定!$H50="",INDEX([11]第４表!$F$77:$P$133,MATCH([11]設定!$D50,[11]第４表!$C$77:$C$133,0),3),[11]設定!$H50))</f>
        <v>207906</v>
      </c>
      <c r="H36" s="53">
        <f>IF($D36="","",IF([11]設定!$H50="",INDEX([11]第４表!$F$77:$P$133,MATCH([11]設定!$D50,[11]第４表!$C$77:$C$133,0),4),[11]設定!$H50))</f>
        <v>24868</v>
      </c>
      <c r="I36" s="53">
        <f>IF($D36="","",IF([11]設定!$H50="",INDEX([11]第４表!$F$77:$P$133,MATCH([11]設定!$D50,[11]第４表!$C$77:$C$133,0),5),[11]設定!$H50))</f>
        <v>193977</v>
      </c>
      <c r="J36" s="53">
        <f>IF($D36="","",IF([11]設定!$H50="",INDEX([11]第４表!$F$77:$P$133,MATCH([11]設定!$D50,[11]第４表!$C$77:$C$133,0),6),[11]設定!$H50))</f>
        <v>480703</v>
      </c>
      <c r="K36" s="53">
        <f>IF($D36="","",IF([11]設定!$H50="",INDEX([11]第４表!$F$77:$P$133,MATCH([11]設定!$D50,[11]第４表!$C$77:$C$133,0),7),[11]設定!$H50))</f>
        <v>256904</v>
      </c>
      <c r="L36" s="53">
        <f>IF($D36="","",IF([11]設定!$H50="",INDEX([11]第４表!$F$77:$P$133,MATCH([11]設定!$D50,[11]第４表!$C$77:$C$133,0),8),[11]設定!$H50))</f>
        <v>223799</v>
      </c>
      <c r="M36" s="53">
        <f>IF($D36="","",IF([11]設定!$H50="",INDEX([11]第４表!$F$77:$P$133,MATCH([11]設定!$D50,[11]第４表!$C$77:$C$133,0),9),[11]設定!$H50))</f>
        <v>322998</v>
      </c>
      <c r="N36" s="53">
        <f>IF($D36="","",IF([11]設定!$H50="",INDEX([11]第４表!$F$77:$P$133,MATCH([11]設定!$D50,[11]第４表!$C$77:$C$133,0),10),[11]設定!$H50))</f>
        <v>186372</v>
      </c>
      <c r="O36" s="53">
        <f>IF($D36="","",IF([11]設定!$H50="",INDEX([11]第４表!$F$77:$P$133,MATCH([11]設定!$D50,[11]第４表!$C$77:$C$133,0),11),[11]設定!$H50))</f>
        <v>136626</v>
      </c>
    </row>
    <row r="37" spans="2:17" s="2" customFormat="1" ht="18" customHeight="1" x14ac:dyDescent="0.45">
      <c r="B37" s="41" t="str">
        <f>+[12]第５表!B37</f>
        <v>E29</v>
      </c>
      <c r="C37" s="42"/>
      <c r="D37" s="57" t="str">
        <f>+[12]第５表!D37</f>
        <v>電気機械器具</v>
      </c>
      <c r="E37" s="58">
        <f>IF($D37="","",IF([11]設定!$H51="",INDEX([11]第４表!$F$77:$P$133,MATCH([11]設定!$D51,[11]第４表!$C$77:$C$133,0),1),[11]設定!$H51))</f>
        <v>283374</v>
      </c>
      <c r="F37" s="58">
        <f>IF($D37="","",IF([11]設定!$H51="",INDEX([11]第４表!$F$77:$P$133,MATCH([11]設定!$D51,[11]第４表!$C$77:$C$133,0),2),[11]設定!$H51))</f>
        <v>250039</v>
      </c>
      <c r="G37" s="58">
        <f>IF($D37="","",IF([11]設定!$H51="",INDEX([11]第４表!$F$77:$P$133,MATCH([11]設定!$D51,[11]第４表!$C$77:$C$133,0),3),[11]設定!$H51))</f>
        <v>239755</v>
      </c>
      <c r="H37" s="53">
        <f>IF($D37="","",IF([11]設定!$H51="",INDEX([11]第４表!$F$77:$P$133,MATCH([11]設定!$D51,[11]第４表!$C$77:$C$133,0),4),[11]設定!$H51))</f>
        <v>10284</v>
      </c>
      <c r="I37" s="53">
        <f>IF($D37="","",IF([11]設定!$H51="",INDEX([11]第４表!$F$77:$P$133,MATCH([11]設定!$D51,[11]第４表!$C$77:$C$133,0),5),[11]設定!$H51))</f>
        <v>33335</v>
      </c>
      <c r="J37" s="53">
        <f>IF($D37="","",IF([11]設定!$H51="",INDEX([11]第４表!$F$77:$P$133,MATCH([11]設定!$D51,[11]第４表!$C$77:$C$133,0),6),[11]設定!$H51))</f>
        <v>329752</v>
      </c>
      <c r="K37" s="53">
        <f>IF($D37="","",IF([11]設定!$H51="",INDEX([11]第４表!$F$77:$P$133,MATCH([11]設定!$D51,[11]第４表!$C$77:$C$133,0),7),[11]設定!$H51))</f>
        <v>290472</v>
      </c>
      <c r="L37" s="53">
        <f>IF($D37="","",IF([11]設定!$H51="",INDEX([11]第４表!$F$77:$P$133,MATCH([11]設定!$D51,[11]第４表!$C$77:$C$133,0),8),[11]設定!$H51))</f>
        <v>39280</v>
      </c>
      <c r="M37" s="53">
        <f>IF($D37="","",IF([11]設定!$H51="",INDEX([11]第４表!$F$77:$P$133,MATCH([11]設定!$D51,[11]第４表!$C$77:$C$133,0),9),[11]設定!$H51))</f>
        <v>187844</v>
      </c>
      <c r="N37" s="53">
        <f>IF($D37="","",IF([11]設定!$H51="",INDEX([11]第４表!$F$77:$P$133,MATCH([11]設定!$D51,[11]第４表!$C$77:$C$133,0),10),[11]設定!$H51))</f>
        <v>166756</v>
      </c>
      <c r="O37" s="53">
        <f>IF($D37="","",IF([11]設定!$H51="",INDEX([11]第４表!$F$77:$P$133,MATCH([11]設定!$D51,[11]第４表!$C$77:$C$133,0),11),[11]設定!$H51))</f>
        <v>21088</v>
      </c>
    </row>
    <row r="38" spans="2:17" s="2" customFormat="1" ht="18" customHeight="1" x14ac:dyDescent="0.45">
      <c r="B38" s="41" t="str">
        <f>+[12]第５表!B38</f>
        <v>E31</v>
      </c>
      <c r="C38" s="42"/>
      <c r="D38" s="57" t="str">
        <f>+[12]第５表!D38</f>
        <v>輸送用機械器具</v>
      </c>
      <c r="E38" s="58">
        <f>IF($D38="","",IF([11]設定!$H52="",INDEX([11]第４表!$F$77:$P$133,MATCH([11]設定!$D52,[11]第４表!$C$77:$C$133,0),1),[11]設定!$H52))</f>
        <v>564372</v>
      </c>
      <c r="F38" s="58">
        <f>IF($D38="","",IF([11]設定!$H52="",INDEX([11]第４表!$F$77:$P$133,MATCH([11]設定!$D52,[11]第４表!$C$77:$C$133,0),2),[11]設定!$H52))</f>
        <v>313626</v>
      </c>
      <c r="G38" s="58">
        <f>IF($D38="","",IF([11]設定!$H52="",INDEX([11]第４表!$F$77:$P$133,MATCH([11]設定!$D52,[11]第４表!$C$77:$C$133,0),3),[11]設定!$H52))</f>
        <v>278449</v>
      </c>
      <c r="H38" s="53">
        <f>IF($D38="","",IF([11]設定!$H52="",INDEX([11]第４表!$F$77:$P$133,MATCH([11]設定!$D52,[11]第４表!$C$77:$C$133,0),4),[11]設定!$H52))</f>
        <v>35177</v>
      </c>
      <c r="I38" s="53">
        <f>IF($D38="","",IF([11]設定!$H52="",INDEX([11]第４表!$F$77:$P$133,MATCH([11]設定!$D52,[11]第４表!$C$77:$C$133,0),5),[11]設定!$H52))</f>
        <v>250746</v>
      </c>
      <c r="J38" s="53">
        <f>IF($D38="","",IF([11]設定!$H52="",INDEX([11]第４表!$F$77:$P$133,MATCH([11]設定!$D52,[11]第４表!$C$77:$C$133,0),6),[11]設定!$H52))</f>
        <v>582327</v>
      </c>
      <c r="K38" s="53">
        <f>IF($D38="","",IF([11]設定!$H52="",INDEX([11]第４表!$F$77:$P$133,MATCH([11]設定!$D52,[11]第４表!$C$77:$C$133,0),7),[11]設定!$H52))</f>
        <v>326062</v>
      </c>
      <c r="L38" s="53">
        <f>IF($D38="","",IF([11]設定!$H52="",INDEX([11]第４表!$F$77:$P$133,MATCH([11]設定!$D52,[11]第４表!$C$77:$C$133,0),8),[11]設定!$H52))</f>
        <v>256265</v>
      </c>
      <c r="M38" s="53">
        <f>IF($D38="","",IF([11]設定!$H52="",INDEX([11]第４表!$F$77:$P$133,MATCH([11]設定!$D52,[11]第４表!$C$77:$C$133,0),9),[11]設定!$H52))</f>
        <v>487536</v>
      </c>
      <c r="N38" s="53">
        <f>IF($D38="","",IF([11]設定!$H52="",INDEX([11]第４表!$F$77:$P$133,MATCH([11]設定!$D52,[11]第４表!$C$77:$C$133,0),10),[11]設定!$H52))</f>
        <v>260410</v>
      </c>
      <c r="O38" s="53">
        <f>IF($D38="","",IF([11]設定!$H52="",INDEX([11]第４表!$F$77:$P$133,MATCH([11]設定!$D52,[11]第４表!$C$77:$C$133,0),11),[11]設定!$H52))</f>
        <v>227126</v>
      </c>
    </row>
    <row r="39" spans="2:17" s="2" customFormat="1" ht="18" customHeight="1" x14ac:dyDescent="0.45">
      <c r="B39" s="59" t="str">
        <f>+[12]第５表!B39</f>
        <v>ES</v>
      </c>
      <c r="C39" s="60"/>
      <c r="D39" s="61" t="str">
        <f>+[12]第５表!D39</f>
        <v>はん用・生産用機械器具</v>
      </c>
      <c r="E39" s="62">
        <f>IF($D39="","",IF([11]設定!$H53="",INDEX([11]第４表!$F$77:$P$133,MATCH([11]設定!$D53,[11]第４表!$C$77:$C$133,0),1),[11]設定!$H53))</f>
        <v>514004</v>
      </c>
      <c r="F39" s="62">
        <f>IF($D39="","",IF([11]設定!$H53="",INDEX([11]第４表!$F$77:$P$133,MATCH([11]設定!$D53,[11]第４表!$C$77:$C$133,0),2),[11]設定!$H53))</f>
        <v>266048</v>
      </c>
      <c r="G39" s="62">
        <f>IF($D39="","",IF([11]設定!$H53="",INDEX([11]第４表!$F$77:$P$133,MATCH([11]設定!$D53,[11]第４表!$C$77:$C$133,0),3),[11]設定!$H53))</f>
        <v>234627</v>
      </c>
      <c r="H39" s="63">
        <f>IF($D39="","",IF([11]設定!$H53="",INDEX([11]第４表!$F$77:$P$133,MATCH([11]設定!$D53,[11]第４表!$C$77:$C$133,0),4),[11]設定!$H53))</f>
        <v>31421</v>
      </c>
      <c r="I39" s="63">
        <f>IF($D39="","",IF([11]設定!$H53="",INDEX([11]第４表!$F$77:$P$133,MATCH([11]設定!$D53,[11]第４表!$C$77:$C$133,0),5),[11]設定!$H53))</f>
        <v>247956</v>
      </c>
      <c r="J39" s="63">
        <f>IF($D39="","",IF([11]設定!$H53="",INDEX([11]第４表!$F$77:$P$133,MATCH([11]設定!$D53,[11]第４表!$C$77:$C$133,0),6),[11]設定!$H53))</f>
        <v>580199</v>
      </c>
      <c r="K39" s="63">
        <f>IF($D39="","",IF([11]設定!$H53="",INDEX([11]第４表!$F$77:$P$133,MATCH([11]設定!$D53,[11]第４表!$C$77:$C$133,0),7),[11]設定!$H53))</f>
        <v>306053</v>
      </c>
      <c r="L39" s="63">
        <f>IF($D39="","",IF([11]設定!$H53="",INDEX([11]第４表!$F$77:$P$133,MATCH([11]設定!$D53,[11]第４表!$C$77:$C$133,0),8),[11]設定!$H53))</f>
        <v>274146</v>
      </c>
      <c r="M39" s="63">
        <f>IF($D39="","",IF([11]設定!$H53="",INDEX([11]第４表!$F$77:$P$133,MATCH([11]設定!$D53,[11]第４表!$C$77:$C$133,0),9),[11]設定!$H53))</f>
        <v>379765</v>
      </c>
      <c r="N39" s="63">
        <f>IF($D39="","",IF([11]設定!$H53="",INDEX([11]第４表!$F$77:$P$133,MATCH([11]設定!$D53,[11]第４表!$C$77:$C$133,0),10),[11]設定!$H53))</f>
        <v>184922</v>
      </c>
      <c r="O39" s="63">
        <f>IF($D39="","",IF([11]設定!$H53="",INDEX([11]第４表!$F$77:$P$133,MATCH([11]設定!$D53,[11]第４表!$C$77:$C$133,0),11),[11]設定!$H53))</f>
        <v>194843</v>
      </c>
    </row>
    <row r="40" spans="2:17" s="2" customFormat="1" ht="18" customHeight="1" x14ac:dyDescent="0.45">
      <c r="B40" s="64" t="str">
        <f>+[12]第５表!B40</f>
        <v>R91</v>
      </c>
      <c r="C40" s="65"/>
      <c r="D40" s="66" t="str">
        <f>+[12]第５表!D40</f>
        <v>職業紹介・労働者派遣業</v>
      </c>
      <c r="E40" s="67">
        <f>IF($D40="","",IF([11]設定!$H54="",INDEX([11]第４表!$F$77:$P$133,MATCH([11]設定!$D54,[11]第４表!$C$77:$C$133,0),1),[11]設定!$H54))</f>
        <v>229455</v>
      </c>
      <c r="F40" s="67">
        <f>IF($D40="","",IF([11]設定!$H54="",INDEX([11]第４表!$F$77:$P$133,MATCH([11]設定!$D54,[11]第４表!$C$77:$C$133,0),2),[11]設定!$H54))</f>
        <v>189425</v>
      </c>
      <c r="G40" s="67">
        <f>IF($D40="","",IF([11]設定!$H54="",INDEX([11]第４表!$F$77:$P$133,MATCH([11]設定!$D54,[11]第４表!$C$77:$C$133,0),3),[11]設定!$H54))</f>
        <v>173325</v>
      </c>
      <c r="H40" s="68">
        <f>IF($D40="","",IF([11]設定!$H54="",INDEX([11]第４表!$F$77:$P$133,MATCH([11]設定!$D54,[11]第４表!$C$77:$C$133,0),4),[11]設定!$H54))</f>
        <v>16100</v>
      </c>
      <c r="I40" s="68">
        <f>IF($D40="","",IF([11]設定!$H54="",INDEX([11]第４表!$F$77:$P$133,MATCH([11]設定!$D54,[11]第４表!$C$77:$C$133,0),5),[11]設定!$H54))</f>
        <v>40030</v>
      </c>
      <c r="J40" s="68">
        <f>IF($D40="","",IF([11]設定!$H54="",INDEX([11]第４表!$F$77:$P$133,MATCH([11]設定!$D54,[11]第４表!$C$77:$C$133,0),6),[11]設定!$H54))</f>
        <v>239628</v>
      </c>
      <c r="K40" s="68">
        <f>IF($D40="","",IF([11]設定!$H54="",INDEX([11]第４表!$F$77:$P$133,MATCH([11]設定!$D54,[11]第４表!$C$77:$C$133,0),7),[11]設定!$H54))</f>
        <v>211895</v>
      </c>
      <c r="L40" s="68">
        <f>IF($D40="","",IF([11]設定!$H54="",INDEX([11]第４表!$F$77:$P$133,MATCH([11]設定!$D54,[11]第４表!$C$77:$C$133,0),8),[11]設定!$H54))</f>
        <v>27733</v>
      </c>
      <c r="M40" s="68">
        <f>IF($D40="","",IF([11]設定!$H54="",INDEX([11]第４表!$F$77:$P$133,MATCH([11]設定!$D54,[11]第４表!$C$77:$C$133,0),9),[11]設定!$H54))</f>
        <v>220721</v>
      </c>
      <c r="N40" s="68">
        <f>IF($D40="","",IF([11]設定!$H54="",INDEX([11]第４表!$F$77:$P$133,MATCH([11]設定!$D54,[11]第４表!$C$77:$C$133,0),10),[11]設定!$H54))</f>
        <v>170131</v>
      </c>
      <c r="O40" s="68">
        <f>IF($D40="","",IF([11]設定!$H54="",INDEX([11]第４表!$F$77:$P$133,MATCH([11]設定!$D54,[11]第４表!$C$77:$C$133,0),11),[11]設定!$H54))</f>
        <v>50590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IF($D48="","",IF([11]設定!$I23="",INDEX([11]第４表!$F$9:$P$65,MATCH([11]設定!$D23,[11]第４表!$C$9:$C$65,0),1),[11]設定!$I23))</f>
        <v>444569</v>
      </c>
      <c r="F48" s="34">
        <f>IF($D48="","",IF([11]設定!$I23="",INDEX([11]第４表!$F$9:$P$65,MATCH([11]設定!$D23,[11]第４表!$C$9:$C$65,0),2),[11]設定!$I23))</f>
        <v>243016</v>
      </c>
      <c r="G48" s="35">
        <f>IF($D48="","",IF([11]設定!$I23="",INDEX([11]第４表!$F$9:$P$65,MATCH([11]設定!$D23,[11]第４表!$C$9:$C$65,0),3),[11]設定!$I23))</f>
        <v>227450</v>
      </c>
      <c r="H48" s="36">
        <f>IF($D48="","",IF([11]設定!$I23="",INDEX([11]第４表!$F$9:$P$65,MATCH([11]設定!$D23,[11]第４表!$C$9:$C$65,0),4),[11]設定!$I23))</f>
        <v>15566</v>
      </c>
      <c r="I48" s="37">
        <f>IF($D48="","",IF([11]設定!$I23="",INDEX([11]第４表!$F$9:$P$65,MATCH([11]設定!$D23,[11]第４表!$C$9:$C$65,0),5),[11]設定!$I23))</f>
        <v>201553</v>
      </c>
      <c r="J48" s="38">
        <f>IF($D48="","",IF([11]設定!$I23="",INDEX([11]第４表!$F$9:$P$65,MATCH([11]設定!$D23,[11]第４表!$C$9:$C$65,0),6),[11]設定!$I23))</f>
        <v>537340</v>
      </c>
      <c r="K48" s="35">
        <f>IF($D48="","",IF([11]設定!$I23="",INDEX([11]第４表!$F$9:$P$65,MATCH([11]設定!$D23,[11]第４表!$C$9:$C$65,0),7),[11]設定!$I23))</f>
        <v>291441</v>
      </c>
      <c r="L48" s="36">
        <f>IF($D48="","",IF([11]設定!$I23="",INDEX([11]第４表!$F$9:$P$65,MATCH([11]設定!$D23,[11]第４表!$C$9:$C$65,0),8),[11]設定!$I23))</f>
        <v>245899</v>
      </c>
      <c r="M48" s="39">
        <f>IF($D48="","",IF([11]設定!$I23="",INDEX([11]第４表!$F$9:$P$65,MATCH([11]設定!$D23,[11]第４表!$C$9:$C$65,0),9),[11]設定!$I23))</f>
        <v>353010</v>
      </c>
      <c r="N48" s="39">
        <f>IF($D48="","",IF([11]設定!$I23="",INDEX([11]第４表!$F$9:$P$65,MATCH([11]設定!$D23,[11]第４表!$C$9:$C$65,0),10),[11]設定!$I23))</f>
        <v>195224</v>
      </c>
      <c r="O48" s="37">
        <f>IF($D48="","",IF([11]設定!$I23="",INDEX([11]第４表!$F$9:$P$65,MATCH([11]設定!$D23,[11]第４表!$C$9:$C$65,0),11),[11]設定!$I23))</f>
        <v>157786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IF($D49="","",IF([11]設定!$I24="",INDEX([11]第４表!$F$9:$P$65,MATCH([11]設定!$D24,[11]第４表!$C$9:$C$65,0),1),[11]設定!$I24))</f>
        <v>509521</v>
      </c>
      <c r="F49" s="34">
        <f>IF($D49="","",IF([11]設定!$I24="",INDEX([11]第４表!$F$9:$P$65,MATCH([11]設定!$D24,[11]第４表!$C$9:$C$65,0),2),[11]設定!$I24))</f>
        <v>284888</v>
      </c>
      <c r="G49" s="35">
        <f>IF($D49="","",IF([11]設定!$I24="",INDEX([11]第４表!$F$9:$P$65,MATCH([11]設定!$D24,[11]第４表!$C$9:$C$65,0),3),[11]設定!$I24))</f>
        <v>272040</v>
      </c>
      <c r="H49" s="44">
        <f>IF($D49="","",IF([11]設定!$I24="",INDEX([11]第４表!$F$9:$P$65,MATCH([11]設定!$D24,[11]第４表!$C$9:$C$65,0),4),[11]設定!$I24))</f>
        <v>12848</v>
      </c>
      <c r="I49" s="45">
        <f>IF($D49="","",IF([11]設定!$I24="",INDEX([11]第４表!$F$9:$P$65,MATCH([11]設定!$D24,[11]第４表!$C$9:$C$65,0),5),[11]設定!$I24))</f>
        <v>224633</v>
      </c>
      <c r="J49" s="38">
        <f>IF($D49="","",IF([11]設定!$I24="",INDEX([11]第４表!$F$9:$P$65,MATCH([11]設定!$D24,[11]第４表!$C$9:$C$65,0),6),[11]設定!$I24))</f>
        <v>524815</v>
      </c>
      <c r="K49" s="35">
        <f>IF($D49="","",IF([11]設定!$I24="",INDEX([11]第４表!$F$9:$P$65,MATCH([11]設定!$D24,[11]第４表!$C$9:$C$65,0),7),[11]設定!$I24))</f>
        <v>299227</v>
      </c>
      <c r="L49" s="44">
        <f>IF($D49="","",IF([11]設定!$I24="",INDEX([11]第４表!$F$9:$P$65,MATCH([11]設定!$D24,[11]第４表!$C$9:$C$65,0),8),[11]設定!$I24))</f>
        <v>225588</v>
      </c>
      <c r="M49" s="34">
        <f>IF($D49="","",IF([11]設定!$I24="",INDEX([11]第４表!$F$9:$P$65,MATCH([11]設定!$D24,[11]第４表!$C$9:$C$65,0),9),[11]設定!$I24))</f>
        <v>447557</v>
      </c>
      <c r="N49" s="34">
        <f>IF($D49="","",IF([11]設定!$I24="",INDEX([11]第４表!$F$9:$P$65,MATCH([11]設定!$D24,[11]第４表!$C$9:$C$65,0),10),[11]設定!$I24))</f>
        <v>226795</v>
      </c>
      <c r="O49" s="45">
        <f>IF($D49="","",IF([11]設定!$I24="",INDEX([11]第４表!$F$9:$P$65,MATCH([11]設定!$D24,[11]第４表!$C$9:$C$65,0),11),[11]設定!$I24))</f>
        <v>220762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IF($D50="","",IF([11]設定!$I25="",INDEX([11]第４表!$F$9:$P$65,MATCH([11]設定!$D25,[11]第４表!$C$9:$C$65,0),1),[11]設定!$I25))</f>
        <v>440577</v>
      </c>
      <c r="F50" s="34">
        <f>IF($D50="","",IF([11]設定!$I25="",INDEX([11]第４表!$F$9:$P$65,MATCH([11]設定!$D25,[11]第４表!$C$9:$C$65,0),2),[11]設定!$I25))</f>
        <v>255329</v>
      </c>
      <c r="G50" s="35">
        <f>IF($D50="","",IF([11]設定!$I25="",INDEX([11]第４表!$F$9:$P$65,MATCH([11]設定!$D25,[11]第４表!$C$9:$C$65,0),3),[11]設定!$I25))</f>
        <v>229845</v>
      </c>
      <c r="H50" s="44">
        <f>IF($D50="","",IF([11]設定!$I25="",INDEX([11]第４表!$F$9:$P$65,MATCH([11]設定!$D25,[11]第４表!$C$9:$C$65,0),4),[11]設定!$I25))</f>
        <v>25484</v>
      </c>
      <c r="I50" s="45">
        <f>IF($D50="","",IF([11]設定!$I25="",INDEX([11]第４表!$F$9:$P$65,MATCH([11]設定!$D25,[11]第４表!$C$9:$C$65,0),5),[11]設定!$I25))</f>
        <v>185248</v>
      </c>
      <c r="J50" s="38">
        <f>IF($D50="","",IF([11]設定!$I25="",INDEX([11]第４表!$F$9:$P$65,MATCH([11]設定!$D25,[11]第４表!$C$9:$C$65,0),6),[11]設定!$I25))</f>
        <v>540034</v>
      </c>
      <c r="K50" s="35">
        <f>IF($D50="","",IF([11]設定!$I25="",INDEX([11]第４表!$F$9:$P$65,MATCH([11]設定!$D25,[11]第４表!$C$9:$C$65,0),7),[11]設定!$I25))</f>
        <v>299792</v>
      </c>
      <c r="L50" s="44">
        <f>IF($D50="","",IF([11]設定!$I25="",INDEX([11]第４表!$F$9:$P$65,MATCH([11]設定!$D25,[11]第４表!$C$9:$C$65,0),8),[11]設定!$I25))</f>
        <v>240242</v>
      </c>
      <c r="M50" s="34">
        <f>IF($D50="","",IF([11]設定!$I25="",INDEX([11]第４表!$F$9:$P$65,MATCH([11]設定!$D25,[11]第４表!$C$9:$C$65,0),9),[11]設定!$I25))</f>
        <v>268171</v>
      </c>
      <c r="N50" s="34">
        <f>IF($D50="","",IF([11]設定!$I25="",INDEX([11]第４表!$F$9:$P$65,MATCH([11]設定!$D25,[11]第４表!$C$9:$C$65,0),10),[11]設定!$I25))</f>
        <v>178254</v>
      </c>
      <c r="O50" s="45">
        <f>IF($D50="","",IF([11]設定!$I25="",INDEX([11]第４表!$F$9:$P$65,MATCH([11]設定!$D25,[11]第４表!$C$9:$C$65,0),11),[11]設定!$I25))</f>
        <v>89917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IF($D51="","",IF([11]設定!$I26="",INDEX([11]第４表!$F$9:$P$65,MATCH([11]設定!$D26,[11]第４表!$C$9:$C$65,0),1),[11]設定!$I26))</f>
        <v>1099541</v>
      </c>
      <c r="F51" s="34">
        <f>IF($D51="","",IF([11]設定!$I26="",INDEX([11]第４表!$F$9:$P$65,MATCH([11]設定!$D26,[11]第４表!$C$9:$C$65,0),2),[11]設定!$I26))</f>
        <v>418759</v>
      </c>
      <c r="G51" s="35">
        <f>IF($D51="","",IF([11]設定!$I26="",INDEX([11]第４表!$F$9:$P$65,MATCH([11]設定!$D26,[11]第４表!$C$9:$C$65,0),3),[11]設定!$I26))</f>
        <v>364386</v>
      </c>
      <c r="H51" s="47">
        <f>IF($D51="","",IF([11]設定!$I26="",INDEX([11]第４表!$F$9:$P$65,MATCH([11]設定!$D26,[11]第４表!$C$9:$C$65,0),4),[11]設定!$I26))</f>
        <v>54373</v>
      </c>
      <c r="I51" s="45">
        <f>IF($D51="","",IF([11]設定!$I26="",INDEX([11]第４表!$F$9:$P$65,MATCH([11]設定!$D26,[11]第４表!$C$9:$C$65,0),5),[11]設定!$I26))</f>
        <v>680782</v>
      </c>
      <c r="J51" s="38">
        <f>IF($D51="","",IF([11]設定!$I26="",INDEX([11]第４表!$F$9:$P$65,MATCH([11]設定!$D26,[11]第４表!$C$9:$C$65,0),6),[11]設定!$I26))</f>
        <v>1183442</v>
      </c>
      <c r="K51" s="35">
        <f>IF($D51="","",IF([11]設定!$I26="",INDEX([11]第４表!$F$9:$P$65,MATCH([11]設定!$D26,[11]第４表!$C$9:$C$65,0),7),[11]設定!$I26))</f>
        <v>445157</v>
      </c>
      <c r="L51" s="44">
        <f>IF($D51="","",IF([11]設定!$I26="",INDEX([11]第４表!$F$9:$P$65,MATCH([11]設定!$D26,[11]第４表!$C$9:$C$65,0),8),[11]設定!$I26))</f>
        <v>738285</v>
      </c>
      <c r="M51" s="34">
        <f>IF($D51="","",IF([11]設定!$I26="",INDEX([11]第４表!$F$9:$P$65,MATCH([11]設定!$D26,[11]第４表!$C$9:$C$65,0),9),[11]設定!$I26))</f>
        <v>569760</v>
      </c>
      <c r="N51" s="34">
        <f>IF($D51="","",IF([11]設定!$I26="",INDEX([11]第４表!$F$9:$P$65,MATCH([11]設定!$D26,[11]第４表!$C$9:$C$65,0),10),[11]設定!$I26))</f>
        <v>252074</v>
      </c>
      <c r="O51" s="45">
        <f>IF($D51="","",IF([11]設定!$I26="",INDEX([11]第４表!$F$9:$P$65,MATCH([11]設定!$D26,[11]第４表!$C$9:$C$65,0),11),[11]設定!$I26))</f>
        <v>317686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IF($D52="","",IF([11]設定!$I27="",INDEX([11]第４表!$F$9:$P$65,MATCH([11]設定!$D27,[11]第４表!$C$9:$C$65,0),1),[11]設定!$I27))</f>
        <v>913026</v>
      </c>
      <c r="F52" s="34">
        <f>IF($D52="","",IF([11]設定!$I27="",INDEX([11]第４表!$F$9:$P$65,MATCH([11]設定!$D27,[11]第４表!$C$9:$C$65,0),2),[11]設定!$I27))</f>
        <v>390342</v>
      </c>
      <c r="G52" s="35">
        <f>IF($D52="","",IF([11]設定!$I27="",INDEX([11]第４表!$F$9:$P$65,MATCH([11]設定!$D27,[11]第４表!$C$9:$C$65,0),3),[11]設定!$I27))</f>
        <v>357295</v>
      </c>
      <c r="H52" s="44">
        <f>IF($D52="","",IF([11]設定!$I27="",INDEX([11]第４表!$F$9:$P$65,MATCH([11]設定!$D27,[11]第４表!$C$9:$C$65,0),4),[11]設定!$I27))</f>
        <v>33047</v>
      </c>
      <c r="I52" s="45">
        <f>IF($D52="","",IF([11]設定!$I27="",INDEX([11]第４表!$F$9:$P$65,MATCH([11]設定!$D27,[11]第４表!$C$9:$C$65,0),5),[11]設定!$I27))</f>
        <v>522684</v>
      </c>
      <c r="J52" s="38">
        <f>IF($D52="","",IF([11]設定!$I27="",INDEX([11]第４表!$F$9:$P$65,MATCH([11]設定!$D27,[11]第４表!$C$9:$C$65,0),6),[11]設定!$I27))</f>
        <v>1059963</v>
      </c>
      <c r="K52" s="35">
        <f>IF($D52="","",IF([11]設定!$I27="",INDEX([11]第４表!$F$9:$P$65,MATCH([11]設定!$D27,[11]第４表!$C$9:$C$65,0),7),[11]設定!$I27))</f>
        <v>434522</v>
      </c>
      <c r="L52" s="44">
        <f>IF($D52="","",IF([11]設定!$I27="",INDEX([11]第４表!$F$9:$P$65,MATCH([11]設定!$D27,[11]第４表!$C$9:$C$65,0),8),[11]設定!$I27))</f>
        <v>625441</v>
      </c>
      <c r="M52" s="34">
        <f>IF($D52="","",IF([11]設定!$I27="",INDEX([11]第４表!$F$9:$P$65,MATCH([11]設定!$D27,[11]第４表!$C$9:$C$65,0),9),[11]設定!$I27))</f>
        <v>562553</v>
      </c>
      <c r="N52" s="34">
        <f>IF($D52="","",IF([11]設定!$I27="",INDEX([11]第４表!$F$9:$P$65,MATCH([11]設定!$D27,[11]第４表!$C$9:$C$65,0),10),[11]設定!$I27))</f>
        <v>284965</v>
      </c>
      <c r="O52" s="45">
        <f>IF($D52="","",IF([11]設定!$I27="",INDEX([11]第４表!$F$9:$P$65,MATCH([11]設定!$D27,[11]第４表!$C$9:$C$65,0),11),[11]設定!$I27))</f>
        <v>277588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IF($D53="","",IF([11]設定!$I28="",INDEX([11]第４表!$F$9:$P$65,MATCH([11]設定!$D28,[11]第４表!$C$9:$C$65,0),1),[11]設定!$I28))</f>
        <v>254212</v>
      </c>
      <c r="F53" s="34">
        <f>IF($D53="","",IF([11]設定!$I28="",INDEX([11]第４表!$F$9:$P$65,MATCH([11]設定!$D28,[11]第４表!$C$9:$C$65,0),2),[11]設定!$I28))</f>
        <v>238399</v>
      </c>
      <c r="G53" s="35">
        <f>IF($D53="","",IF([11]設定!$I28="",INDEX([11]第４表!$F$9:$P$65,MATCH([11]設定!$D28,[11]第４表!$C$9:$C$65,0),3),[11]設定!$I28))</f>
        <v>203460</v>
      </c>
      <c r="H53" s="44">
        <f>IF($D53="","",IF([11]設定!$I28="",INDEX([11]第４表!$F$9:$P$65,MATCH([11]設定!$D28,[11]第４表!$C$9:$C$65,0),4),[11]設定!$I28))</f>
        <v>34939</v>
      </c>
      <c r="I53" s="45">
        <f>IF($D53="","",IF([11]設定!$I28="",INDEX([11]第４表!$F$9:$P$65,MATCH([11]設定!$D28,[11]第４表!$C$9:$C$65,0),5),[11]設定!$I28))</f>
        <v>15813</v>
      </c>
      <c r="J53" s="38">
        <f>IF($D53="","",IF([11]設定!$I28="",INDEX([11]第４表!$F$9:$P$65,MATCH([11]設定!$D28,[11]第４表!$C$9:$C$65,0),6),[11]設定!$I28))</f>
        <v>264271</v>
      </c>
      <c r="K53" s="35">
        <f>IF($D53="","",IF([11]設定!$I28="",INDEX([11]第４表!$F$9:$P$65,MATCH([11]設定!$D28,[11]第４表!$C$9:$C$65,0),7),[11]設定!$I28))</f>
        <v>247197</v>
      </c>
      <c r="L53" s="44">
        <f>IF($D53="","",IF([11]設定!$I28="",INDEX([11]第４表!$F$9:$P$65,MATCH([11]設定!$D28,[11]第４表!$C$9:$C$65,0),8),[11]設定!$I28))</f>
        <v>17074</v>
      </c>
      <c r="M53" s="34">
        <f>IF($D53="","",IF([11]設定!$I28="",INDEX([11]第４表!$F$9:$P$65,MATCH([11]設定!$D28,[11]第４表!$C$9:$C$65,0),9),[11]設定!$I28))</f>
        <v>169760</v>
      </c>
      <c r="N53" s="34">
        <f>IF($D53="","",IF([11]設定!$I28="",INDEX([11]第４表!$F$9:$P$65,MATCH([11]設定!$D28,[11]第４表!$C$9:$C$65,0),10),[11]設定!$I28))</f>
        <v>164537</v>
      </c>
      <c r="O53" s="45">
        <f>IF($D53="","",IF([11]設定!$I28="",INDEX([11]第４表!$F$9:$P$65,MATCH([11]設定!$D28,[11]第４表!$C$9:$C$65,0),11),[11]設定!$I28))</f>
        <v>5223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IF($D54="","",IF([11]設定!$I29="",INDEX([11]第４表!$F$9:$P$65,MATCH([11]設定!$D29,[11]第４表!$C$9:$C$65,0),1),[11]設定!$I29))</f>
        <v>176453</v>
      </c>
      <c r="F54" s="34">
        <f>IF($D54="","",IF([11]設定!$I29="",INDEX([11]第４表!$F$9:$P$65,MATCH([11]設定!$D29,[11]第４表!$C$9:$C$65,0),2),[11]設定!$I29))</f>
        <v>169740</v>
      </c>
      <c r="G54" s="35">
        <f>IF($D54="","",IF([11]設定!$I29="",INDEX([11]第４表!$F$9:$P$65,MATCH([11]設定!$D29,[11]第４表!$C$9:$C$65,0),3),[11]設定!$I29))</f>
        <v>161053</v>
      </c>
      <c r="H54" s="44">
        <f>IF($D54="","",IF([11]設定!$I29="",INDEX([11]第４表!$F$9:$P$65,MATCH([11]設定!$D29,[11]第４表!$C$9:$C$65,0),4),[11]設定!$I29))</f>
        <v>8687</v>
      </c>
      <c r="I54" s="45">
        <f>IF($D54="","",IF([11]設定!$I29="",INDEX([11]第４表!$F$9:$P$65,MATCH([11]設定!$D29,[11]第４表!$C$9:$C$65,0),5),[11]設定!$I29))</f>
        <v>6713</v>
      </c>
      <c r="J54" s="38">
        <f>IF($D54="","",IF([11]設定!$I29="",INDEX([11]第４表!$F$9:$P$65,MATCH([11]設定!$D29,[11]第４表!$C$9:$C$65,0),6),[11]設定!$I29))</f>
        <v>241739</v>
      </c>
      <c r="K54" s="35">
        <f>IF($D54="","",IF([11]設定!$I29="",INDEX([11]第４表!$F$9:$P$65,MATCH([11]設定!$D29,[11]第４表!$C$9:$C$65,0),7),[11]設定!$I29))</f>
        <v>231359</v>
      </c>
      <c r="L54" s="44">
        <f>IF($D54="","",IF([11]設定!$I29="",INDEX([11]第４表!$F$9:$P$65,MATCH([11]設定!$D29,[11]第４表!$C$9:$C$65,0),8),[11]設定!$I29))</f>
        <v>10380</v>
      </c>
      <c r="M54" s="34">
        <f>IF($D54="","",IF([11]設定!$I29="",INDEX([11]第４表!$F$9:$P$65,MATCH([11]設定!$D29,[11]第４表!$C$9:$C$65,0),9),[11]設定!$I29))</f>
        <v>130419</v>
      </c>
      <c r="N54" s="34">
        <f>IF($D54="","",IF([11]設定!$I29="",INDEX([11]第４表!$F$9:$P$65,MATCH([11]設定!$D29,[11]第４表!$C$9:$C$65,0),10),[11]設定!$I29))</f>
        <v>126291</v>
      </c>
      <c r="O54" s="45">
        <f>IF($D54="","",IF([11]設定!$I29="",INDEX([11]第４表!$F$9:$P$65,MATCH([11]設定!$D29,[11]第４表!$C$9:$C$65,0),11),[11]設定!$I29))</f>
        <v>4128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IF($D55="","",IF([11]設定!$I30="",INDEX([11]第４表!$F$9:$P$65,MATCH([11]設定!$D30,[11]第４表!$C$9:$C$65,0),1),[11]設定!$I30))</f>
        <v>783853</v>
      </c>
      <c r="F55" s="34">
        <f>IF($D55="","",IF([11]設定!$I30="",INDEX([11]第４表!$F$9:$P$65,MATCH([11]設定!$D30,[11]第４表!$C$9:$C$65,0),2),[11]設定!$I30))</f>
        <v>349196</v>
      </c>
      <c r="G55" s="35">
        <f>IF($D55="","",IF([11]設定!$I30="",INDEX([11]第４表!$F$9:$P$65,MATCH([11]設定!$D30,[11]第４表!$C$9:$C$65,0),3),[11]設定!$I30))</f>
        <v>345547</v>
      </c>
      <c r="H55" s="44">
        <f>IF($D55="","",IF([11]設定!$I30="",INDEX([11]第４表!$F$9:$P$65,MATCH([11]設定!$D30,[11]第４表!$C$9:$C$65,0),4),[11]設定!$I30))</f>
        <v>3649</v>
      </c>
      <c r="I55" s="45">
        <f>IF($D55="","",IF([11]設定!$I30="",INDEX([11]第４表!$F$9:$P$65,MATCH([11]設定!$D30,[11]第４表!$C$9:$C$65,0),5),[11]設定!$I30))</f>
        <v>434657</v>
      </c>
      <c r="J55" s="38">
        <f>IF($D55="","",IF([11]設定!$I30="",INDEX([11]第４表!$F$9:$P$65,MATCH([11]設定!$D30,[11]第４表!$C$9:$C$65,0),6),[11]設定!$I30))</f>
        <v>1149568</v>
      </c>
      <c r="K55" s="35">
        <f>IF($D55="","",IF([11]設定!$I30="",INDEX([11]第４表!$F$9:$P$65,MATCH([11]設定!$D30,[11]第４表!$C$9:$C$65,0),7),[11]設定!$I30))</f>
        <v>435204</v>
      </c>
      <c r="L55" s="44">
        <f>IF($D55="","",IF([11]設定!$I30="",INDEX([11]第４表!$F$9:$P$65,MATCH([11]設定!$D30,[11]第４表!$C$9:$C$65,0),8),[11]設定!$I30))</f>
        <v>714364</v>
      </c>
      <c r="M55" s="34">
        <f>IF($D55="","",IF([11]設定!$I30="",INDEX([11]第４表!$F$9:$P$65,MATCH([11]設定!$D30,[11]第４表!$C$9:$C$65,0),9),[11]設定!$I30))</f>
        <v>485362</v>
      </c>
      <c r="N55" s="34">
        <f>IF($D55="","",IF([11]設定!$I30="",INDEX([11]第４表!$F$9:$P$65,MATCH([11]設定!$D30,[11]第４表!$C$9:$C$65,0),10),[11]設定!$I30))</f>
        <v>278998</v>
      </c>
      <c r="O55" s="45">
        <f>IF($D55="","",IF([11]設定!$I30="",INDEX([11]第４表!$F$9:$P$65,MATCH([11]設定!$D30,[11]第４表!$C$9:$C$65,0),11),[11]設定!$I30))</f>
        <v>206364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IF($D56="","",IF([11]設定!$I31="",INDEX([11]第４表!$F$9:$P$65,MATCH([11]設定!$D31,[11]第４表!$C$9:$C$65,0),1),[11]設定!$I31))</f>
        <v>333764</v>
      </c>
      <c r="F56" s="34">
        <f>IF($D56="","",IF([11]設定!$I31="",INDEX([11]第４表!$F$9:$P$65,MATCH([11]設定!$D31,[11]第４表!$C$9:$C$65,0),2),[11]設定!$I31))</f>
        <v>256567</v>
      </c>
      <c r="G56" s="35">
        <f>IF($D56="","",IF([11]設定!$I31="",INDEX([11]第４表!$F$9:$P$65,MATCH([11]設定!$D31,[11]第４表!$C$9:$C$65,0),3),[11]設定!$I31))</f>
        <v>252765</v>
      </c>
      <c r="H56" s="44">
        <f>IF($D56="","",IF([11]設定!$I31="",INDEX([11]第４表!$F$9:$P$65,MATCH([11]設定!$D31,[11]第４表!$C$9:$C$65,0),4),[11]設定!$I31))</f>
        <v>3802</v>
      </c>
      <c r="I56" s="45">
        <f>IF($D56="","",IF([11]設定!$I31="",INDEX([11]第４表!$F$9:$P$65,MATCH([11]設定!$D31,[11]第４表!$C$9:$C$65,0),5),[11]設定!$I31))</f>
        <v>77197</v>
      </c>
      <c r="J56" s="38">
        <f>IF($D56="","",IF([11]設定!$I31="",INDEX([11]第４表!$F$9:$P$65,MATCH([11]設定!$D31,[11]第４表!$C$9:$C$65,0),6),[11]設定!$I31))</f>
        <v>387643</v>
      </c>
      <c r="K56" s="35">
        <f>IF($D56="","",IF([11]設定!$I31="",INDEX([11]第４表!$F$9:$P$65,MATCH([11]設定!$D31,[11]第４表!$C$9:$C$65,0),7),[11]設定!$I31))</f>
        <v>290045</v>
      </c>
      <c r="L56" s="44">
        <f>IF($D56="","",IF([11]設定!$I31="",INDEX([11]第４表!$F$9:$P$65,MATCH([11]設定!$D31,[11]第４表!$C$9:$C$65,0),8),[11]設定!$I31))</f>
        <v>97598</v>
      </c>
      <c r="M56" s="34">
        <f>IF($D56="","",IF([11]設定!$I31="",INDEX([11]第４表!$F$9:$P$65,MATCH([11]設定!$D31,[11]第４表!$C$9:$C$65,0),9),[11]設定!$I31))</f>
        <v>241355</v>
      </c>
      <c r="N56" s="34">
        <f>IF($D56="","",IF([11]設定!$I31="",INDEX([11]第４表!$F$9:$P$65,MATCH([11]設定!$D31,[11]第４表!$C$9:$C$65,0),10),[11]設定!$I31))</f>
        <v>199147</v>
      </c>
      <c r="O56" s="45">
        <f>IF($D56="","",IF([11]設定!$I31="",INDEX([11]第４表!$F$9:$P$65,MATCH([11]設定!$D31,[11]第４表!$C$9:$C$65,0),11),[11]設定!$I31))</f>
        <v>42208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IF($D57="","",IF([11]設定!$I32="",INDEX([11]第４表!$F$9:$P$65,MATCH([11]設定!$D32,[11]第４表!$C$9:$C$65,0),1),[11]設定!$I32))</f>
        <v>1075095</v>
      </c>
      <c r="F57" s="34">
        <f>IF($D57="","",IF([11]設定!$I32="",INDEX([11]第４表!$F$9:$P$65,MATCH([11]設定!$D32,[11]第４表!$C$9:$C$65,0),2),[11]設定!$I32))</f>
        <v>372834</v>
      </c>
      <c r="G57" s="35">
        <f>IF($D57="","",IF([11]設定!$I32="",INDEX([11]第４表!$F$9:$P$65,MATCH([11]設定!$D32,[11]第４表!$C$9:$C$65,0),3),[11]設定!$I32))</f>
        <v>349964</v>
      </c>
      <c r="H57" s="44">
        <f>IF($D57="","",IF([11]設定!$I32="",INDEX([11]第４表!$F$9:$P$65,MATCH([11]設定!$D32,[11]第４表!$C$9:$C$65,0),4),[11]設定!$I32))</f>
        <v>22870</v>
      </c>
      <c r="I57" s="45">
        <f>IF($D57="","",IF([11]設定!$I32="",INDEX([11]第４表!$F$9:$P$65,MATCH([11]設定!$D32,[11]第４表!$C$9:$C$65,0),5),[11]設定!$I32))</f>
        <v>702261</v>
      </c>
      <c r="J57" s="38">
        <f>IF($D57="","",IF([11]設定!$I32="",INDEX([11]第４表!$F$9:$P$65,MATCH([11]設定!$D32,[11]第４表!$C$9:$C$65,0),6),[11]設定!$I32))</f>
        <v>1189267</v>
      </c>
      <c r="K57" s="35">
        <f>IF($D57="","",IF([11]設定!$I32="",INDEX([11]第４表!$F$9:$P$65,MATCH([11]設定!$D32,[11]第４表!$C$9:$C$65,0),7),[11]設定!$I32))</f>
        <v>407191</v>
      </c>
      <c r="L57" s="44">
        <f>IF($D57="","",IF([11]設定!$I32="",INDEX([11]第４表!$F$9:$P$65,MATCH([11]設定!$D32,[11]第４表!$C$9:$C$65,0),8),[11]設定!$I32))</f>
        <v>782076</v>
      </c>
      <c r="M57" s="34">
        <f>IF($D57="","",IF([11]設定!$I32="",INDEX([11]第４表!$F$9:$P$65,MATCH([11]設定!$D32,[11]第４表!$C$9:$C$65,0),9),[11]設定!$I32))</f>
        <v>625867</v>
      </c>
      <c r="N57" s="34">
        <f>IF($D57="","",IF([11]設定!$I32="",INDEX([11]第４表!$F$9:$P$65,MATCH([11]設定!$D32,[11]第４表!$C$9:$C$65,0),10),[11]設定!$I32))</f>
        <v>237650</v>
      </c>
      <c r="O57" s="45">
        <f>IF($D57="","",IF([11]設定!$I32="",INDEX([11]第４表!$F$9:$P$65,MATCH([11]設定!$D32,[11]第４表!$C$9:$C$65,0),11),[11]設定!$I32))</f>
        <v>388217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IF($D58="","",IF([11]設定!$I33="",INDEX([11]第４表!$F$9:$P$65,MATCH([11]設定!$D33,[11]第４表!$C$9:$C$65,0),1),[11]設定!$I33))</f>
        <v>117284</v>
      </c>
      <c r="F58" s="34">
        <f>IF($D58="","",IF([11]設定!$I33="",INDEX([11]第４表!$F$9:$P$65,MATCH([11]設定!$D33,[11]第４表!$C$9:$C$65,0),2),[11]設定!$I33))</f>
        <v>116622</v>
      </c>
      <c r="G58" s="35">
        <f>IF($D58="","",IF([11]設定!$I33="",INDEX([11]第４表!$F$9:$P$65,MATCH([11]設定!$D33,[11]第４表!$C$9:$C$65,0),3),[11]設定!$I33))</f>
        <v>110143</v>
      </c>
      <c r="H58" s="44">
        <f>IF($D58="","",IF([11]設定!$I33="",INDEX([11]第４表!$F$9:$P$65,MATCH([11]設定!$D33,[11]第４表!$C$9:$C$65,0),4),[11]設定!$I33))</f>
        <v>6479</v>
      </c>
      <c r="I58" s="45">
        <f>IF($D58="","",IF([11]設定!$I33="",INDEX([11]第４表!$F$9:$P$65,MATCH([11]設定!$D33,[11]第４表!$C$9:$C$65,0),5),[11]設定!$I33))</f>
        <v>662</v>
      </c>
      <c r="J58" s="38">
        <f>IF($D58="","",IF([11]設定!$I33="",INDEX([11]第４表!$F$9:$P$65,MATCH([11]設定!$D33,[11]第４表!$C$9:$C$65,0),6),[11]設定!$I33))</f>
        <v>151643</v>
      </c>
      <c r="K58" s="35">
        <f>IF($D58="","",IF([11]設定!$I33="",INDEX([11]第４表!$F$9:$P$65,MATCH([11]設定!$D33,[11]第４表!$C$9:$C$65,0),7),[11]設定!$I33))</f>
        <v>150021</v>
      </c>
      <c r="L58" s="44">
        <f>IF($D58="","",IF([11]設定!$I33="",INDEX([11]第４表!$F$9:$P$65,MATCH([11]設定!$D33,[11]第４表!$C$9:$C$65,0),8),[11]設定!$I33))</f>
        <v>1622</v>
      </c>
      <c r="M58" s="34">
        <f>IF($D58="","",IF([11]設定!$I33="",INDEX([11]第４表!$F$9:$P$65,MATCH([11]設定!$D33,[11]第４表!$C$9:$C$65,0),9),[11]設定!$I33))</f>
        <v>95393</v>
      </c>
      <c r="N58" s="34">
        <f>IF($D58="","",IF([11]設定!$I33="",INDEX([11]第４表!$F$9:$P$65,MATCH([11]設定!$D33,[11]第４表!$C$9:$C$65,0),10),[11]設定!$I33))</f>
        <v>95342</v>
      </c>
      <c r="O58" s="45">
        <f>IF($D58="","",IF([11]設定!$I33="",INDEX([11]第４表!$F$9:$P$65,MATCH([11]設定!$D33,[11]第４表!$C$9:$C$65,0),11),[11]設定!$I33))</f>
        <v>51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IF($D59="","",IF([11]設定!$I34="",INDEX([11]第４表!$F$9:$P$65,MATCH([11]設定!$D34,[11]第４表!$C$9:$C$65,0),1),[11]設定!$I34))</f>
        <v>331094</v>
      </c>
      <c r="F59" s="34">
        <f>IF($D59="","",IF([11]設定!$I34="",INDEX([11]第４表!$F$9:$P$65,MATCH([11]設定!$D34,[11]第４表!$C$9:$C$65,0),2),[11]設定!$I34))</f>
        <v>182895</v>
      </c>
      <c r="G59" s="35">
        <f>IF($D59="","",IF([11]設定!$I34="",INDEX([11]第４表!$F$9:$P$65,MATCH([11]設定!$D34,[11]第４表!$C$9:$C$65,0),3),[11]設定!$I34))</f>
        <v>172268</v>
      </c>
      <c r="H59" s="44">
        <f>IF($D59="","",IF([11]設定!$I34="",INDEX([11]第４表!$F$9:$P$65,MATCH([11]設定!$D34,[11]第４表!$C$9:$C$65,0),4),[11]設定!$I34))</f>
        <v>10627</v>
      </c>
      <c r="I59" s="45">
        <f>IF($D59="","",IF([11]設定!$I34="",INDEX([11]第４表!$F$9:$P$65,MATCH([11]設定!$D34,[11]第４表!$C$9:$C$65,0),5),[11]設定!$I34))</f>
        <v>148199</v>
      </c>
      <c r="J59" s="38">
        <f>IF($D59="","",IF([11]設定!$I34="",INDEX([11]第４表!$F$9:$P$65,MATCH([11]設定!$D34,[11]第４表!$C$9:$C$65,0),6),[11]設定!$I34))</f>
        <v>367944</v>
      </c>
      <c r="K59" s="35">
        <f>IF($D59="","",IF([11]設定!$I34="",INDEX([11]第４表!$F$9:$P$65,MATCH([11]設定!$D34,[11]第４表!$C$9:$C$65,0),7),[11]設定!$I34))</f>
        <v>192350</v>
      </c>
      <c r="L59" s="44">
        <f>IF($D59="","",IF([11]設定!$I34="",INDEX([11]第４表!$F$9:$P$65,MATCH([11]設定!$D34,[11]第４表!$C$9:$C$65,0),8),[11]設定!$I34))</f>
        <v>175594</v>
      </c>
      <c r="M59" s="34">
        <f>IF($D59="","",IF([11]設定!$I34="",INDEX([11]第４表!$F$9:$P$65,MATCH([11]設定!$D34,[11]第４表!$C$9:$C$65,0),9),[11]設定!$I34))</f>
        <v>269860</v>
      </c>
      <c r="N59" s="34">
        <f>IF($D59="","",IF([11]設定!$I34="",INDEX([11]第４表!$F$9:$P$65,MATCH([11]設定!$D34,[11]第４表!$C$9:$C$65,0),10),[11]設定!$I34))</f>
        <v>167183</v>
      </c>
      <c r="O59" s="45">
        <f>IF($D59="","",IF([11]設定!$I34="",INDEX([11]第４表!$F$9:$P$65,MATCH([11]設定!$D34,[11]第４表!$C$9:$C$65,0),11),[11]設定!$I34))</f>
        <v>102677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IF($D60="","",IF([11]設定!$I35="",INDEX([11]第４表!$F$9:$P$65,MATCH([11]設定!$D35,[11]第４表!$C$9:$C$65,0),1),[11]設定!$I35))</f>
        <v>886752</v>
      </c>
      <c r="F60" s="38">
        <f>IF($D60="","",IF([11]設定!$I35="",INDEX([11]第４表!$F$9:$P$65,MATCH([11]設定!$D35,[11]第４表!$C$9:$C$65,0),2),[11]設定!$I35))</f>
        <v>324748</v>
      </c>
      <c r="G60" s="35">
        <f>IF($D60="","",IF([11]設定!$I35="",INDEX([11]第４表!$F$9:$P$65,MATCH([11]設定!$D35,[11]第４表!$C$9:$C$65,0),3),[11]設定!$I35))</f>
        <v>322435</v>
      </c>
      <c r="H60" s="44">
        <f>IF($D60="","",IF([11]設定!$I35="",INDEX([11]第４表!$F$9:$P$65,MATCH([11]設定!$D35,[11]第４表!$C$9:$C$65,0),4),[11]設定!$I35))</f>
        <v>2313</v>
      </c>
      <c r="I60" s="45">
        <f>IF($D60="","",IF([11]設定!$I35="",INDEX([11]第４表!$F$9:$P$65,MATCH([11]設定!$D35,[11]第４表!$C$9:$C$65,0),5),[11]設定!$I35))</f>
        <v>562004</v>
      </c>
      <c r="J60" s="38">
        <f>IF($D60="","",IF([11]設定!$I35="",INDEX([11]第４表!$F$9:$P$65,MATCH([11]設定!$D35,[11]第４表!$C$9:$C$65,0),6),[11]設定!$I35))</f>
        <v>995071</v>
      </c>
      <c r="K60" s="35">
        <f>IF($D60="","",IF([11]設定!$I35="",INDEX([11]第４表!$F$9:$P$65,MATCH([11]設定!$D35,[11]第４表!$C$9:$C$65,0),7),[11]設定!$I35))</f>
        <v>366066</v>
      </c>
      <c r="L60" s="44">
        <f>IF($D60="","",IF([11]設定!$I35="",INDEX([11]第４表!$F$9:$P$65,MATCH([11]設定!$D35,[11]第４表!$C$9:$C$65,0),8),[11]設定!$I35))</f>
        <v>629005</v>
      </c>
      <c r="M60" s="34">
        <f>IF($D60="","",IF([11]設定!$I35="",INDEX([11]第４表!$F$9:$P$65,MATCH([11]設定!$D35,[11]第４表!$C$9:$C$65,0),9),[11]設定!$I35))</f>
        <v>785826</v>
      </c>
      <c r="N60" s="34">
        <f>IF($D60="","",IF([11]設定!$I35="",INDEX([11]第４表!$F$9:$P$65,MATCH([11]設定!$D35,[11]第４表!$C$9:$C$65,0),10),[11]設定!$I35))</f>
        <v>286250</v>
      </c>
      <c r="O60" s="45">
        <f>IF($D60="","",IF([11]設定!$I35="",INDEX([11]第４表!$F$9:$P$65,MATCH([11]設定!$D35,[11]第４表!$C$9:$C$65,0),11),[11]設定!$I35))</f>
        <v>499576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IF($D61="","",IF([11]設定!$I36="",INDEX([11]第４表!$F$9:$P$65,MATCH([11]設定!$D36,[11]第４表!$C$9:$C$65,0),1),[11]設定!$I36))</f>
        <v>502699</v>
      </c>
      <c r="F61" s="38">
        <f>IF($D61="","",IF([11]設定!$I36="",INDEX([11]第４表!$F$9:$P$65,MATCH([11]設定!$D36,[11]第４表!$C$9:$C$65,0),2),[11]設定!$I36))</f>
        <v>256583</v>
      </c>
      <c r="G61" s="35">
        <f>IF($D61="","",IF([11]設定!$I36="",INDEX([11]第４表!$F$9:$P$65,MATCH([11]設定!$D36,[11]第４表!$C$9:$C$65,0),3),[11]設定!$I36))</f>
        <v>243431</v>
      </c>
      <c r="H61" s="44">
        <f>IF($D61="","",IF([11]設定!$I36="",INDEX([11]第４表!$F$9:$P$65,MATCH([11]設定!$D36,[11]第４表!$C$9:$C$65,0),4),[11]設定!$I36))</f>
        <v>13152</v>
      </c>
      <c r="I61" s="45">
        <f>IF($D61="","",IF([11]設定!$I36="",INDEX([11]第４表!$F$9:$P$65,MATCH([11]設定!$D36,[11]第４表!$C$9:$C$65,0),5),[11]設定!$I36))</f>
        <v>246116</v>
      </c>
      <c r="J61" s="38">
        <f>IF($D61="","",IF([11]設定!$I36="",INDEX([11]第４表!$F$9:$P$65,MATCH([11]設定!$D36,[11]第４表!$C$9:$C$65,0),6),[11]設定!$I36))</f>
        <v>677815</v>
      </c>
      <c r="K61" s="35">
        <f>IF($D61="","",IF([11]設定!$I36="",INDEX([11]第４表!$F$9:$P$65,MATCH([11]設定!$D36,[11]第４表!$C$9:$C$65,0),7),[11]設定!$I36))</f>
        <v>341809</v>
      </c>
      <c r="L61" s="44">
        <f>IF($D61="","",IF([11]設定!$I36="",INDEX([11]第４表!$F$9:$P$65,MATCH([11]設定!$D36,[11]第４表!$C$9:$C$65,0),8),[11]設定!$I36))</f>
        <v>336006</v>
      </c>
      <c r="M61" s="34">
        <f>IF($D61="","",IF([11]設定!$I36="",INDEX([11]第４表!$F$9:$P$65,MATCH([11]設定!$D36,[11]第４表!$C$9:$C$65,0),9),[11]設定!$I36))</f>
        <v>440766</v>
      </c>
      <c r="N61" s="35">
        <f>IF($D61="","",IF([11]設定!$I36="",INDEX([11]第４表!$F$9:$P$65,MATCH([11]設定!$D36,[11]第４表!$C$9:$C$65,0),10),[11]設定!$I36))</f>
        <v>226441</v>
      </c>
      <c r="O61" s="45">
        <f>IF($D61="","",IF([11]設定!$I36="",INDEX([11]第４表!$F$9:$P$65,MATCH([11]設定!$D36,[11]第４表!$C$9:$C$65,0),11),[11]設定!$I36))</f>
        <v>214325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IF($D62="","",IF([11]設定!$I37="",INDEX([11]第４表!$F$9:$P$65,MATCH([11]設定!$D37,[11]第４表!$C$9:$C$65,0),1),[11]設定!$I37))</f>
        <v>427249</v>
      </c>
      <c r="F62" s="38">
        <f>IF($D62="","",IF([11]設定!$I37="",INDEX([11]第４表!$F$9:$P$65,MATCH([11]設定!$D37,[11]第４表!$C$9:$C$65,0),2),[11]設定!$I37))</f>
        <v>272179</v>
      </c>
      <c r="G62" s="35">
        <f>IF($D62="","",IF([11]設定!$I37="",INDEX([11]第４表!$F$9:$P$65,MATCH([11]設定!$D37,[11]第４表!$C$9:$C$65,0),3),[11]設定!$I37))</f>
        <v>267540</v>
      </c>
      <c r="H62" s="44">
        <f>IF($D62="","",IF([11]設定!$I37="",INDEX([11]第４表!$F$9:$P$65,MATCH([11]設定!$D37,[11]第４表!$C$9:$C$65,0),4),[11]設定!$I37))</f>
        <v>4639</v>
      </c>
      <c r="I62" s="45">
        <f>IF($D62="","",IF([11]設定!$I37="",INDEX([11]第４表!$F$9:$P$65,MATCH([11]設定!$D37,[11]第４表!$C$9:$C$65,0),5),[11]設定!$I37))</f>
        <v>155070</v>
      </c>
      <c r="J62" s="38">
        <f>IF($D62="","",IF([11]設定!$I37="",INDEX([11]第４表!$F$9:$P$65,MATCH([11]設定!$D37,[11]第４表!$C$9:$C$65,0),6),[11]設定!$I37))</f>
        <v>503495</v>
      </c>
      <c r="K62" s="35">
        <f>IF($D62="","",IF([11]設定!$I37="",INDEX([11]第４表!$F$9:$P$65,MATCH([11]設定!$D37,[11]第４表!$C$9:$C$65,0),7),[11]設定!$I37))</f>
        <v>316949</v>
      </c>
      <c r="L62" s="44">
        <f>IF($D62="","",IF([11]設定!$I37="",INDEX([11]第４表!$F$9:$P$65,MATCH([11]設定!$D37,[11]第４表!$C$9:$C$65,0),8),[11]設定!$I37))</f>
        <v>186546</v>
      </c>
      <c r="M62" s="34">
        <f>IF($D62="","",IF([11]設定!$I37="",INDEX([11]第４表!$F$9:$P$65,MATCH([11]設定!$D37,[11]第４表!$C$9:$C$65,0),9),[11]設定!$I37))</f>
        <v>304890</v>
      </c>
      <c r="N62" s="35">
        <f>IF($D62="","",IF([11]設定!$I37="",INDEX([11]第４表!$F$9:$P$65,MATCH([11]設定!$D37,[11]第４表!$C$9:$C$65,0),10),[11]設定!$I37))</f>
        <v>200333</v>
      </c>
      <c r="O62" s="45">
        <f>IF($D62="","",IF([11]設定!$I37="",INDEX([11]第４表!$F$9:$P$65,MATCH([11]設定!$D37,[11]第４表!$C$9:$C$65,0),11),[11]設定!$I37))</f>
        <v>104557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IF($D63="","",IF([11]設定!$I38="",INDEX([11]第４表!$F$9:$P$65,MATCH([11]設定!$D38,[11]第４表!$C$9:$C$65,0),1),[11]設定!$I38))</f>
        <v>201331</v>
      </c>
      <c r="F63" s="38">
        <f>IF($D63="","",IF([11]設定!$I38="",INDEX([11]第４表!$F$9:$P$65,MATCH([11]設定!$D38,[11]第４表!$C$9:$C$65,0),2),[11]設定!$I38))</f>
        <v>168258</v>
      </c>
      <c r="G63" s="35">
        <f>IF($D63="","",IF([11]設定!$I38="",INDEX([11]第４表!$F$9:$P$65,MATCH([11]設定!$D38,[11]第４表!$C$9:$C$65,0),3),[11]設定!$I38))</f>
        <v>155280</v>
      </c>
      <c r="H63" s="44">
        <f>IF($D63="","",IF([11]設定!$I38="",INDEX([11]第４表!$F$9:$P$65,MATCH([11]設定!$D38,[11]第４表!$C$9:$C$65,0),4),[11]設定!$I38))</f>
        <v>12978</v>
      </c>
      <c r="I63" s="45">
        <f>IF($D63="","",IF([11]設定!$I38="",INDEX([11]第４表!$F$9:$P$65,MATCH([11]設定!$D38,[11]第４表!$C$9:$C$65,0),5),[11]設定!$I38))</f>
        <v>33073</v>
      </c>
      <c r="J63" s="38">
        <f>IF($D63="","",IF([11]設定!$I38="",INDEX([11]第４表!$F$9:$P$65,MATCH([11]設定!$D38,[11]第４表!$C$9:$C$65,0),6),[11]設定!$I38))</f>
        <v>250267</v>
      </c>
      <c r="K63" s="35">
        <f>IF($D63="","",IF([11]設定!$I38="",INDEX([11]第４表!$F$9:$P$65,MATCH([11]設定!$D38,[11]第４表!$C$9:$C$65,0),7),[11]設定!$I38))</f>
        <v>197405</v>
      </c>
      <c r="L63" s="44">
        <f>IF($D63="","",IF([11]設定!$I38="",INDEX([11]第４表!$F$9:$P$65,MATCH([11]設定!$D38,[11]第４表!$C$9:$C$65,0),8),[11]設定!$I38))</f>
        <v>52862</v>
      </c>
      <c r="M63" s="34">
        <f>IF($D63="","",IF([11]設定!$I38="",INDEX([11]第４表!$F$9:$P$65,MATCH([11]設定!$D38,[11]第４表!$C$9:$C$65,0),9),[11]設定!$I38))</f>
        <v>148851</v>
      </c>
      <c r="N63" s="35">
        <f>IF($D63="","",IF([11]設定!$I38="",INDEX([11]第４表!$F$9:$P$65,MATCH([11]設定!$D38,[11]第４表!$C$9:$C$65,0),10),[11]設定!$I38))</f>
        <v>137001</v>
      </c>
      <c r="O63" s="45">
        <f>IF($D63="","",IF([11]設定!$I38="",INDEX([11]第４表!$F$9:$P$65,MATCH([11]設定!$D38,[11]第４表!$C$9:$C$65,0),11),[11]設定!$I38))</f>
        <v>11850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IF($D64="","",IF([11]設定!$I39="",INDEX([11]第４表!$F$9:$P$65,MATCH([11]設定!$D39,[11]第４表!$C$9:$C$65,0),1),[11]設定!$I39))</f>
        <v>283499</v>
      </c>
      <c r="F64" s="56">
        <f>IF($D64="","",IF([11]設定!$I39="",INDEX([11]第４表!$F$9:$P$65,MATCH([11]設定!$D39,[11]第４表!$C$9:$C$65,0),2),[11]設定!$I39))</f>
        <v>220069</v>
      </c>
      <c r="G64" s="56">
        <f>IF($D64="","",IF([11]設定!$I39="",INDEX([11]第４表!$F$9:$P$65,MATCH([11]設定!$D39,[11]第４表!$C$9:$C$65,0),3),[11]設定!$I39))</f>
        <v>204499</v>
      </c>
      <c r="H64" s="56">
        <f>IF($D64="","",IF([11]設定!$I39="",INDEX([11]第４表!$F$9:$P$65,MATCH([11]設定!$D39,[11]第４表!$C$9:$C$65,0),4),[11]設定!$I39))</f>
        <v>15570</v>
      </c>
      <c r="I64" s="56">
        <f>IF($D64="","",IF([11]設定!$I39="",INDEX([11]第４表!$F$9:$P$65,MATCH([11]設定!$D39,[11]第４表!$C$9:$C$65,0),5),[11]設定!$I39))</f>
        <v>63430</v>
      </c>
      <c r="J64" s="56">
        <f>IF($D64="","",IF([11]設定!$I39="",INDEX([11]第４表!$F$9:$P$65,MATCH([11]設定!$D39,[11]第４表!$C$9:$C$65,0),6),[11]設定!$I39))</f>
        <v>328365</v>
      </c>
      <c r="K64" s="56">
        <f>IF($D64="","",IF([11]設定!$I39="",INDEX([11]第４表!$F$9:$P$65,MATCH([11]設定!$D39,[11]第４表!$C$9:$C$65,0),7),[11]設定!$I39))</f>
        <v>270313</v>
      </c>
      <c r="L64" s="56">
        <f>IF($D64="","",IF([11]設定!$I39="",INDEX([11]第４表!$F$9:$P$65,MATCH([11]設定!$D39,[11]第４表!$C$9:$C$65,0),8),[11]設定!$I39))</f>
        <v>58052</v>
      </c>
      <c r="M64" s="56">
        <f>IF($D64="","",IF([11]設定!$I39="",INDEX([11]第４表!$F$9:$P$65,MATCH([11]設定!$D39,[11]第４表!$C$9:$C$65,0),9),[11]設定!$I39))</f>
        <v>242037</v>
      </c>
      <c r="N64" s="56">
        <f>IF($D64="","",IF([11]設定!$I39="",INDEX([11]第４表!$F$9:$P$65,MATCH([11]設定!$D39,[11]第４表!$C$9:$C$65,0),10),[11]設定!$I39))</f>
        <v>173637</v>
      </c>
      <c r="O64" s="56">
        <f>IF($D64="","",IF([11]設定!$I39="",INDEX([11]第４表!$F$9:$P$65,MATCH([11]設定!$D39,[11]第４表!$C$9:$C$65,0),11),[11]設定!$I39))</f>
        <v>68400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IF($D65="","",IF([11]設定!$I40="",INDEX([11]第４表!$F$9:$P$65,MATCH([11]設定!$D40,[11]第４表!$C$9:$C$65,0),1),[11]設定!$I40))</f>
        <v>515562</v>
      </c>
      <c r="F65" s="53">
        <f>IF($D65="","",IF([11]設定!$I40="",INDEX([11]第４表!$F$9:$P$65,MATCH([11]設定!$D40,[11]第４表!$C$9:$C$65,0),2),[11]設定!$I40))</f>
        <v>247709</v>
      </c>
      <c r="G65" s="53">
        <f>IF($D65="","",IF([11]設定!$I40="",INDEX([11]第４表!$F$9:$P$65,MATCH([11]設定!$D40,[11]第４表!$C$9:$C$65,0),3),[11]設定!$I40))</f>
        <v>215284</v>
      </c>
      <c r="H65" s="53">
        <f>IF($D65="","",IF([11]設定!$I40="",INDEX([11]第４表!$F$9:$P$65,MATCH([11]設定!$D40,[11]第４表!$C$9:$C$65,0),4),[11]設定!$I40))</f>
        <v>32425</v>
      </c>
      <c r="I65" s="53">
        <f>IF($D65="","",IF([11]設定!$I40="",INDEX([11]第４表!$F$9:$P$65,MATCH([11]設定!$D40,[11]第４表!$C$9:$C$65,0),5),[11]設定!$I40))</f>
        <v>267853</v>
      </c>
      <c r="J65" s="53">
        <f>IF($D65="","",IF([11]設定!$I40="",INDEX([11]第４表!$F$9:$P$65,MATCH([11]設定!$D40,[11]第４表!$C$9:$C$65,0),6),[11]設定!$I40))</f>
        <v>827152</v>
      </c>
      <c r="K65" s="53">
        <f>IF($D65="","",IF([11]設定!$I40="",INDEX([11]第４表!$F$9:$P$65,MATCH([11]設定!$D40,[11]第４表!$C$9:$C$65,0),7),[11]設定!$I40))</f>
        <v>329145</v>
      </c>
      <c r="L65" s="53">
        <f>IF($D65="","",IF([11]設定!$I40="",INDEX([11]第４表!$F$9:$P$65,MATCH([11]設定!$D40,[11]第４表!$C$9:$C$65,0),8),[11]設定!$I40))</f>
        <v>498007</v>
      </c>
      <c r="M65" s="53">
        <f>IF($D65="","",IF([11]設定!$I40="",INDEX([11]第４表!$F$9:$P$65,MATCH([11]設定!$D40,[11]第４表!$C$9:$C$65,0),9),[11]設定!$I40))</f>
        <v>216647</v>
      </c>
      <c r="N65" s="53">
        <f>IF($D65="","",IF([11]設定!$I40="",INDEX([11]第４表!$F$9:$P$65,MATCH([11]設定!$D40,[11]第４表!$C$9:$C$65,0),10),[11]設定!$I40))</f>
        <v>169585</v>
      </c>
      <c r="O65" s="53">
        <f>IF($D65="","",IF([11]設定!$I40="",INDEX([11]第４表!$F$9:$P$65,MATCH([11]設定!$D40,[11]第４表!$C$9:$C$65,0),11),[11]設定!$I40))</f>
        <v>47062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IF($D66="","",IF([11]設定!$I41="",INDEX([11]第４表!$F$9:$P$65,MATCH([11]設定!$D41,[11]第４表!$C$9:$C$65,0),1),[11]設定!$I41))</f>
        <v>302070</v>
      </c>
      <c r="F66" s="53">
        <f>IF($D66="","",IF([11]設定!$I41="",INDEX([11]第４表!$F$9:$P$65,MATCH([11]設定!$D41,[11]第４表!$C$9:$C$65,0),2),[11]設定!$I41))</f>
        <v>227190</v>
      </c>
      <c r="G66" s="53">
        <f>IF($D66="","",IF([11]設定!$I41="",INDEX([11]第４表!$F$9:$P$65,MATCH([11]設定!$D41,[11]第４表!$C$9:$C$65,0),3),[11]設定!$I41))</f>
        <v>208640</v>
      </c>
      <c r="H66" s="53">
        <f>IF($D66="","",IF([11]設定!$I41="",INDEX([11]第４表!$F$9:$P$65,MATCH([11]設定!$D41,[11]第４表!$C$9:$C$65,0),4),[11]設定!$I41))</f>
        <v>18550</v>
      </c>
      <c r="I66" s="53">
        <f>IF($D66="","",IF([11]設定!$I41="",INDEX([11]第４表!$F$9:$P$65,MATCH([11]設定!$D41,[11]第４表!$C$9:$C$65,0),5),[11]設定!$I41))</f>
        <v>74880</v>
      </c>
      <c r="J66" s="53">
        <f>IF($D66="","",IF([11]設定!$I41="",INDEX([11]第４表!$F$9:$P$65,MATCH([11]設定!$D41,[11]第４表!$C$9:$C$65,0),6),[11]設定!$I41))</f>
        <v>321393</v>
      </c>
      <c r="K66" s="53">
        <f>IF($D66="","",IF([11]設定!$I41="",INDEX([11]第４表!$F$9:$P$65,MATCH([11]設定!$D41,[11]第４表!$C$9:$C$65,0),7),[11]設定!$I41))</f>
        <v>238396</v>
      </c>
      <c r="L66" s="53">
        <f>IF($D66="","",IF([11]設定!$I41="",INDEX([11]第４表!$F$9:$P$65,MATCH([11]設定!$D41,[11]第４表!$C$9:$C$65,0),8),[11]設定!$I41))</f>
        <v>82997</v>
      </c>
      <c r="M66" s="53">
        <f>IF($D66="","",IF([11]設定!$I41="",INDEX([11]第４表!$F$9:$P$65,MATCH([11]設定!$D41,[11]第４表!$C$9:$C$65,0),9),[11]設定!$I41))</f>
        <v>214396</v>
      </c>
      <c r="N66" s="53">
        <f>IF($D66="","",IF([11]設定!$I41="",INDEX([11]第４表!$F$9:$P$65,MATCH([11]設定!$D41,[11]第４表!$C$9:$C$65,0),10),[11]設定!$I41))</f>
        <v>176346</v>
      </c>
      <c r="O66" s="53">
        <f>IF($D66="","",IF([11]設定!$I41="",INDEX([11]第４表!$F$9:$P$65,MATCH([11]設定!$D41,[11]第４表!$C$9:$C$65,0),11),[11]設定!$I41))</f>
        <v>38050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IF($D67="","",IF([11]設定!$I42="",INDEX([11]第４表!$F$9:$P$65,MATCH([11]設定!$D42,[11]第４表!$C$9:$C$65,0),1),[11]設定!$I42))</f>
        <v>x</v>
      </c>
      <c r="F67" s="53" t="str">
        <f>IF($D67="","",IF([11]設定!$I42="",INDEX([11]第４表!$F$9:$P$65,MATCH([11]設定!$D42,[11]第４表!$C$9:$C$65,0),2),[11]設定!$I42))</f>
        <v>x</v>
      </c>
      <c r="G67" s="53" t="str">
        <f>IF($D67="","",IF([11]設定!$I42="",INDEX([11]第４表!$F$9:$P$65,MATCH([11]設定!$D42,[11]第４表!$C$9:$C$65,0),3),[11]設定!$I42))</f>
        <v>x</v>
      </c>
      <c r="H67" s="53" t="str">
        <f>IF($D67="","",IF([11]設定!$I42="",INDEX([11]第４表!$F$9:$P$65,MATCH([11]設定!$D42,[11]第４表!$C$9:$C$65,0),4),[11]設定!$I42))</f>
        <v>x</v>
      </c>
      <c r="I67" s="53" t="str">
        <f>IF($D67="","",IF([11]設定!$I42="",INDEX([11]第４表!$F$9:$P$65,MATCH([11]設定!$D42,[11]第４表!$C$9:$C$65,0),5),[11]設定!$I42))</f>
        <v>x</v>
      </c>
      <c r="J67" s="53" t="str">
        <f>IF($D67="","",IF([11]設定!$I42="",INDEX([11]第４表!$F$9:$P$65,MATCH([11]設定!$D42,[11]第４表!$C$9:$C$65,0),6),[11]設定!$I42))</f>
        <v>x</v>
      </c>
      <c r="K67" s="53" t="str">
        <f>IF($D67="","",IF([11]設定!$I42="",INDEX([11]第４表!$F$9:$P$65,MATCH([11]設定!$D42,[11]第４表!$C$9:$C$65,0),7),[11]設定!$I42))</f>
        <v>x</v>
      </c>
      <c r="L67" s="53" t="str">
        <f>IF($D67="","",IF([11]設定!$I42="",INDEX([11]第４表!$F$9:$P$65,MATCH([11]設定!$D42,[11]第４表!$C$9:$C$65,0),8),[11]設定!$I42))</f>
        <v>x</v>
      </c>
      <c r="M67" s="53" t="str">
        <f>IF($D67="","",IF([11]設定!$I42="",INDEX([11]第４表!$F$9:$P$65,MATCH([11]設定!$D42,[11]第４表!$C$9:$C$65,0),9),[11]設定!$I42))</f>
        <v>x</v>
      </c>
      <c r="N67" s="53" t="str">
        <f>IF($D67="","",IF([11]設定!$I42="",INDEX([11]第４表!$F$9:$P$65,MATCH([11]設定!$D42,[11]第４表!$C$9:$C$65,0),10),[11]設定!$I42))</f>
        <v>x</v>
      </c>
      <c r="O67" s="53" t="str">
        <f>IF($D67="","",IF([11]設定!$I42="",INDEX([11]第４表!$F$9:$P$65,MATCH([11]設定!$D42,[11]第４表!$C$9:$C$65,0),11),[11]設定!$I42))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IF($D68="","",IF([11]設定!$I43="",INDEX([11]第４表!$F$9:$P$65,MATCH([11]設定!$D43,[11]第４表!$C$9:$C$65,0),1),[11]設定!$I43))</f>
        <v>412138</v>
      </c>
      <c r="F68" s="53">
        <f>IF($D68="","",IF([11]設定!$I43="",INDEX([11]第４表!$F$9:$P$65,MATCH([11]設定!$D43,[11]第４表!$C$9:$C$65,0),2),[11]設定!$I43))</f>
        <v>229608</v>
      </c>
      <c r="G68" s="53">
        <f>IF($D68="","",IF([11]設定!$I43="",INDEX([11]第４表!$F$9:$P$65,MATCH([11]設定!$D43,[11]第４表!$C$9:$C$65,0),3),[11]設定!$I43))</f>
        <v>199394</v>
      </c>
      <c r="H68" s="53">
        <f>IF($D68="","",IF([11]設定!$I43="",INDEX([11]第４表!$F$9:$P$65,MATCH([11]設定!$D43,[11]第４表!$C$9:$C$65,0),4),[11]設定!$I43))</f>
        <v>30214</v>
      </c>
      <c r="I68" s="53">
        <f>IF($D68="","",IF([11]設定!$I43="",INDEX([11]第４表!$F$9:$P$65,MATCH([11]設定!$D43,[11]第４表!$C$9:$C$65,0),5),[11]設定!$I43))</f>
        <v>182530</v>
      </c>
      <c r="J68" s="53">
        <f>IF($D68="","",IF([11]設定!$I43="",INDEX([11]第４表!$F$9:$P$65,MATCH([11]設定!$D43,[11]第４表!$C$9:$C$65,0),6),[11]設定!$I43))</f>
        <v>529847</v>
      </c>
      <c r="K68" s="53">
        <f>IF($D68="","",IF([11]設定!$I43="",INDEX([11]第４表!$F$9:$P$65,MATCH([11]設定!$D43,[11]第４表!$C$9:$C$65,0),7),[11]設定!$I43))</f>
        <v>278296</v>
      </c>
      <c r="L68" s="53">
        <f>IF($D68="","",IF([11]設定!$I43="",INDEX([11]第４表!$F$9:$P$65,MATCH([11]設定!$D43,[11]第４表!$C$9:$C$65,0),8),[11]設定!$I43))</f>
        <v>251551</v>
      </c>
      <c r="M68" s="53">
        <f>IF($D68="","",IF([11]設定!$I43="",INDEX([11]第４表!$F$9:$P$65,MATCH([11]設定!$D43,[11]第４表!$C$9:$C$65,0),9),[11]設定!$I43))</f>
        <v>114456</v>
      </c>
      <c r="N68" s="53">
        <f>IF($D68="","",IF([11]設定!$I43="",INDEX([11]第４表!$F$9:$P$65,MATCH([11]設定!$D43,[11]第４表!$C$9:$C$65,0),10),[11]設定!$I43))</f>
        <v>106479</v>
      </c>
      <c r="O68" s="53">
        <f>IF($D68="","",IF([11]設定!$I43="",INDEX([11]第４表!$F$9:$P$65,MATCH([11]設定!$D43,[11]第４表!$C$9:$C$65,0),11),[11]設定!$I43))</f>
        <v>7977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IF($D69="","",IF([11]設定!$I44="",INDEX([11]第４表!$F$9:$P$65,MATCH([11]設定!$D44,[11]第４表!$C$9:$C$65,0),1),[11]設定!$I44))</f>
        <v>869729</v>
      </c>
      <c r="F69" s="53">
        <f>IF($D69="","",IF([11]設定!$I44="",INDEX([11]第４表!$F$9:$P$65,MATCH([11]設定!$D44,[11]第４表!$C$9:$C$65,0),2),[11]設定!$I44))</f>
        <v>392880</v>
      </c>
      <c r="G69" s="53">
        <f>IF($D69="","",IF([11]設定!$I44="",INDEX([11]第４表!$F$9:$P$65,MATCH([11]設定!$D44,[11]第４表!$C$9:$C$65,0),3),[11]設定!$I44))</f>
        <v>342004</v>
      </c>
      <c r="H69" s="53">
        <f>IF($D69="","",IF([11]設定!$I44="",INDEX([11]第４表!$F$9:$P$65,MATCH([11]設定!$D44,[11]第４表!$C$9:$C$65,0),4),[11]設定!$I44))</f>
        <v>50876</v>
      </c>
      <c r="I69" s="53">
        <f>IF($D69="","",IF([11]設定!$I44="",INDEX([11]第４表!$F$9:$P$65,MATCH([11]設定!$D44,[11]第４表!$C$9:$C$65,0),5),[11]設定!$I44))</f>
        <v>476849</v>
      </c>
      <c r="J69" s="53">
        <f>IF($D69="","",IF([11]設定!$I44="",INDEX([11]第４表!$F$9:$P$65,MATCH([11]設定!$D44,[11]第４表!$C$9:$C$65,0),6),[11]設定!$I44))</f>
        <v>901181</v>
      </c>
      <c r="K69" s="53">
        <f>IF($D69="","",IF([11]設定!$I44="",INDEX([11]第４表!$F$9:$P$65,MATCH([11]設定!$D44,[11]第４表!$C$9:$C$65,0),7),[11]設定!$I44))</f>
        <v>403701</v>
      </c>
      <c r="L69" s="53">
        <f>IF($D69="","",IF([11]設定!$I44="",INDEX([11]第４表!$F$9:$P$65,MATCH([11]設定!$D44,[11]第４表!$C$9:$C$65,0),8),[11]設定!$I44))</f>
        <v>497480</v>
      </c>
      <c r="M69" s="53">
        <f>IF($D69="","",IF([11]設定!$I44="",INDEX([11]第４表!$F$9:$P$65,MATCH([11]設定!$D44,[11]第４表!$C$9:$C$65,0),9),[11]設定!$I44))</f>
        <v>469808</v>
      </c>
      <c r="N69" s="53">
        <f>IF($D69="","",IF([11]設定!$I44="",INDEX([11]第４表!$F$9:$P$65,MATCH([11]設定!$D44,[11]第４表!$C$9:$C$65,0),10),[11]設定!$I44))</f>
        <v>255287</v>
      </c>
      <c r="O69" s="53">
        <f>IF($D69="","",IF([11]設定!$I44="",INDEX([11]第４表!$F$9:$P$65,MATCH([11]設定!$D44,[11]第４表!$C$9:$C$65,0),11),[11]設定!$I44))</f>
        <v>214521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IF($D70="","",IF([11]設定!$I45="",INDEX([11]第４表!$F$9:$P$65,MATCH([11]設定!$D45,[11]第４表!$C$9:$C$65,0),1),[11]設定!$I45))</f>
        <v>450606</v>
      </c>
      <c r="F70" s="53">
        <f>IF($D70="","",IF([11]設定!$I45="",INDEX([11]第４表!$F$9:$P$65,MATCH([11]設定!$D45,[11]第４表!$C$9:$C$65,0),2),[11]設定!$I45))</f>
        <v>247525</v>
      </c>
      <c r="G70" s="53">
        <f>IF($D70="","",IF([11]設定!$I45="",INDEX([11]第４表!$F$9:$P$65,MATCH([11]設定!$D45,[11]第４表!$C$9:$C$65,0),3),[11]設定!$I45))</f>
        <v>221334</v>
      </c>
      <c r="H70" s="53">
        <f>IF($D70="","",IF([11]設定!$I45="",INDEX([11]第４表!$F$9:$P$65,MATCH([11]設定!$D45,[11]第４表!$C$9:$C$65,0),4),[11]設定!$I45))</f>
        <v>26191</v>
      </c>
      <c r="I70" s="53">
        <f>IF($D70="","",IF([11]設定!$I45="",INDEX([11]第４表!$F$9:$P$65,MATCH([11]設定!$D45,[11]第４表!$C$9:$C$65,0),5),[11]設定!$I45))</f>
        <v>203081</v>
      </c>
      <c r="J70" s="53">
        <f>IF($D70="","",IF([11]設定!$I45="",INDEX([11]第４表!$F$9:$P$65,MATCH([11]設定!$D45,[11]第４表!$C$9:$C$65,0),6),[11]設定!$I45))</f>
        <v>540332</v>
      </c>
      <c r="K70" s="53">
        <f>IF($D70="","",IF([11]設定!$I45="",INDEX([11]第４表!$F$9:$P$65,MATCH([11]設定!$D45,[11]第４表!$C$9:$C$65,0),7),[11]設定!$I45))</f>
        <v>283952</v>
      </c>
      <c r="L70" s="53">
        <f>IF($D70="","",IF([11]設定!$I45="",INDEX([11]第４表!$F$9:$P$65,MATCH([11]設定!$D45,[11]第４表!$C$9:$C$65,0),8),[11]設定!$I45))</f>
        <v>256380</v>
      </c>
      <c r="M70" s="53">
        <f>IF($D70="","",IF([11]設定!$I45="",INDEX([11]第４表!$F$9:$P$65,MATCH([11]設定!$D45,[11]第４表!$C$9:$C$65,0),9),[11]設定!$I45))</f>
        <v>189840</v>
      </c>
      <c r="N70" s="53">
        <f>IF($D70="","",IF([11]設定!$I45="",INDEX([11]第４表!$F$9:$P$65,MATCH([11]設定!$D45,[11]第４表!$C$9:$C$65,0),10),[11]設定!$I45))</f>
        <v>141659</v>
      </c>
      <c r="O70" s="53">
        <f>IF($D70="","",IF([11]設定!$I45="",INDEX([11]第４表!$F$9:$P$65,MATCH([11]設定!$D45,[11]第４表!$C$9:$C$65,0),11),[11]設定!$I45))</f>
        <v>48181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IF($D71="","",IF([11]設定!$I46="",INDEX([11]第４表!$F$9:$P$65,MATCH([11]設定!$D46,[11]第４表!$C$9:$C$65,0),1),[11]設定!$I46))</f>
        <v>823854</v>
      </c>
      <c r="F71" s="53">
        <f>IF($D71="","",IF([11]設定!$I46="",INDEX([11]第４表!$F$9:$P$65,MATCH([11]設定!$D46,[11]第４表!$C$9:$C$65,0),2),[11]設定!$I46))</f>
        <v>323046</v>
      </c>
      <c r="G71" s="53">
        <f>IF($D71="","",IF([11]設定!$I46="",INDEX([11]第４表!$F$9:$P$65,MATCH([11]設定!$D46,[11]第４表!$C$9:$C$65,0),3),[11]設定!$I46))</f>
        <v>263078</v>
      </c>
      <c r="H71" s="53">
        <f>IF($D71="","",IF([11]設定!$I46="",INDEX([11]第４表!$F$9:$P$65,MATCH([11]設定!$D46,[11]第４表!$C$9:$C$65,0),4),[11]設定!$I46))</f>
        <v>59968</v>
      </c>
      <c r="I71" s="53">
        <f>IF($D71="","",IF([11]設定!$I46="",INDEX([11]第４表!$F$9:$P$65,MATCH([11]設定!$D46,[11]第４表!$C$9:$C$65,0),5),[11]設定!$I46))</f>
        <v>500808</v>
      </c>
      <c r="J71" s="53">
        <f>IF($D71="","",IF([11]設定!$I46="",INDEX([11]第４表!$F$9:$P$65,MATCH([11]設定!$D46,[11]第４表!$C$9:$C$65,0),6),[11]設定!$I46))</f>
        <v>893958</v>
      </c>
      <c r="K71" s="53">
        <f>IF($D71="","",IF([11]設定!$I46="",INDEX([11]第４表!$F$9:$P$65,MATCH([11]設定!$D46,[11]第４表!$C$9:$C$65,0),7),[11]設定!$I46))</f>
        <v>341668</v>
      </c>
      <c r="L71" s="53">
        <f>IF($D71="","",IF([11]設定!$I46="",INDEX([11]第４表!$F$9:$P$65,MATCH([11]設定!$D46,[11]第４表!$C$9:$C$65,0),8),[11]設定!$I46))</f>
        <v>552290</v>
      </c>
      <c r="M71" s="53">
        <f>IF($D71="","",IF([11]設定!$I46="",INDEX([11]第４表!$F$9:$P$65,MATCH([11]設定!$D46,[11]第４表!$C$9:$C$65,0),9),[11]設定!$I46))</f>
        <v>357144</v>
      </c>
      <c r="N71" s="53">
        <f>IF($D71="","",IF([11]設定!$I46="",INDEX([11]第４表!$F$9:$P$65,MATCH([11]設定!$D46,[11]第４表!$C$9:$C$65,0),10),[11]設定!$I46))</f>
        <v>199073</v>
      </c>
      <c r="O71" s="53">
        <f>IF($D71="","",IF([11]設定!$I46="",INDEX([11]第４表!$F$9:$P$65,MATCH([11]設定!$D46,[11]第４表!$C$9:$C$65,0),11),[11]設定!$I46))</f>
        <v>158071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IF($D72="","",IF([11]設定!$I47="",INDEX([11]第４表!$F$9:$P$65,MATCH([11]設定!$D47,[11]第４表!$C$9:$C$65,0),1),[11]設定!$I47))</f>
        <v>420073</v>
      </c>
      <c r="F72" s="53">
        <f>IF($D72="","",IF([11]設定!$I47="",INDEX([11]第４表!$F$9:$P$65,MATCH([11]設定!$D47,[11]第４表!$C$9:$C$65,0),2),[11]設定!$I47))</f>
        <v>264665</v>
      </c>
      <c r="G72" s="53">
        <f>IF($D72="","",IF([11]設定!$I47="",INDEX([11]第４表!$F$9:$P$65,MATCH([11]設定!$D47,[11]第４表!$C$9:$C$65,0),3),[11]設定!$I47))</f>
        <v>241343</v>
      </c>
      <c r="H72" s="53">
        <f>IF($D72="","",IF([11]設定!$I47="",INDEX([11]第４表!$F$9:$P$65,MATCH([11]設定!$D47,[11]第４表!$C$9:$C$65,0),4),[11]設定!$I47))</f>
        <v>23322</v>
      </c>
      <c r="I72" s="53">
        <f>IF($D72="","",IF([11]設定!$I47="",INDEX([11]第４表!$F$9:$P$65,MATCH([11]設定!$D47,[11]第４表!$C$9:$C$65,0),5),[11]設定!$I47))</f>
        <v>155408</v>
      </c>
      <c r="J72" s="53">
        <f>IF($D72="","",IF([11]設定!$I47="",INDEX([11]第４表!$F$9:$P$65,MATCH([11]設定!$D47,[11]第４表!$C$9:$C$65,0),6),[11]設定!$I47))</f>
        <v>466983</v>
      </c>
      <c r="K72" s="53">
        <f>IF($D72="","",IF([11]設定!$I47="",INDEX([11]第４表!$F$9:$P$65,MATCH([11]設定!$D47,[11]第４表!$C$9:$C$65,0),7),[11]設定!$I47))</f>
        <v>287551</v>
      </c>
      <c r="L72" s="53">
        <f>IF($D72="","",IF([11]設定!$I47="",INDEX([11]第４表!$F$9:$P$65,MATCH([11]設定!$D47,[11]第４表!$C$9:$C$65,0),8),[11]設定!$I47))</f>
        <v>179432</v>
      </c>
      <c r="M72" s="53">
        <f>IF($D72="","",IF([11]設定!$I47="",INDEX([11]第４表!$F$9:$P$65,MATCH([11]設定!$D47,[11]第４表!$C$9:$C$65,0),9),[11]設定!$I47))</f>
        <v>263524</v>
      </c>
      <c r="N72" s="53">
        <f>IF($D72="","",IF([11]設定!$I47="",INDEX([11]第４表!$F$9:$P$65,MATCH([11]設定!$D47,[11]第４表!$C$9:$C$65,0),10),[11]設定!$I47))</f>
        <v>188291</v>
      </c>
      <c r="O72" s="53">
        <f>IF($D72="","",IF([11]設定!$I47="",INDEX([11]第４表!$F$9:$P$65,MATCH([11]設定!$D47,[11]第４表!$C$9:$C$65,0),11),[11]設定!$I47))</f>
        <v>75233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IF($D73="","",IF([11]設定!$I48="",INDEX([11]第４表!$F$9:$P$65,MATCH([11]設定!$D48,[11]第４表!$C$9:$C$65,0),1),[11]設定!$I48))</f>
        <v>221541</v>
      </c>
      <c r="F73" s="58">
        <f>IF($D73="","",IF([11]設定!$I48="",INDEX([11]第４表!$F$9:$P$65,MATCH([11]設定!$D48,[11]第４表!$C$9:$C$65,0),2),[11]設定!$I48))</f>
        <v>221541</v>
      </c>
      <c r="G73" s="58">
        <f>IF($D73="","",IF([11]設定!$I48="",INDEX([11]第４表!$F$9:$P$65,MATCH([11]設定!$D48,[11]第４表!$C$9:$C$65,0),3),[11]設定!$I48))</f>
        <v>214390</v>
      </c>
      <c r="H73" s="53">
        <f>IF($D73="","",IF([11]設定!$I48="",INDEX([11]第４表!$F$9:$P$65,MATCH([11]設定!$D48,[11]第４表!$C$9:$C$65,0),4),[11]設定!$I48))</f>
        <v>7151</v>
      </c>
      <c r="I73" s="53">
        <f>IF($D73="","",IF([11]設定!$I48="",INDEX([11]第４表!$F$9:$P$65,MATCH([11]設定!$D48,[11]第４表!$C$9:$C$65,0),5),[11]設定!$I48))</f>
        <v>0</v>
      </c>
      <c r="J73" s="53">
        <f>IF($D73="","",IF([11]設定!$I48="",INDEX([11]第４表!$F$9:$P$65,MATCH([11]設定!$D48,[11]第４表!$C$9:$C$65,0),6),[11]設定!$I48))</f>
        <v>236452</v>
      </c>
      <c r="K73" s="53">
        <f>IF($D73="","",IF([11]設定!$I48="",INDEX([11]第４表!$F$9:$P$65,MATCH([11]設定!$D48,[11]第４表!$C$9:$C$65,0),7),[11]設定!$I48))</f>
        <v>236452</v>
      </c>
      <c r="L73" s="53">
        <f>IF($D73="","",IF([11]設定!$I48="",INDEX([11]第４表!$F$9:$P$65,MATCH([11]設定!$D48,[11]第４表!$C$9:$C$65,0),8),[11]設定!$I48))</f>
        <v>0</v>
      </c>
      <c r="M73" s="53">
        <f>IF($D73="","",IF([11]設定!$I48="",INDEX([11]第４表!$F$9:$P$65,MATCH([11]設定!$D48,[11]第４表!$C$9:$C$65,0),9),[11]設定!$I48))</f>
        <v>179917</v>
      </c>
      <c r="N73" s="53">
        <f>IF($D73="","",IF([11]設定!$I48="",INDEX([11]第４表!$F$9:$P$65,MATCH([11]設定!$D48,[11]第４表!$C$9:$C$65,0),10),[11]設定!$I48))</f>
        <v>179917</v>
      </c>
      <c r="O73" s="53">
        <f>IF($D73="","",IF([11]設定!$I48="",INDEX([11]第４表!$F$9:$P$65,MATCH([11]設定!$D48,[11]第４表!$C$9:$C$65,0),11),[11]設定!$I48))</f>
        <v>0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IF($D74="","",IF([11]設定!$I49="",INDEX([11]第４表!$F$9:$P$65,MATCH([11]設定!$D49,[11]第４表!$C$9:$C$65,0),1),[11]設定!$I49))</f>
        <v>430751</v>
      </c>
      <c r="F74" s="58">
        <f>IF($D74="","",IF([11]設定!$I49="",INDEX([11]第４表!$F$9:$P$65,MATCH([11]設定!$D49,[11]第４表!$C$9:$C$65,0),2),[11]設定!$I49))</f>
        <v>240838</v>
      </c>
      <c r="G74" s="58">
        <f>IF($D74="","",IF([11]設定!$I49="",INDEX([11]第４表!$F$9:$P$65,MATCH([11]設定!$D49,[11]第４表!$C$9:$C$65,0),3),[11]設定!$I49))</f>
        <v>221651</v>
      </c>
      <c r="H74" s="53">
        <f>IF($D74="","",IF([11]設定!$I49="",INDEX([11]第４表!$F$9:$P$65,MATCH([11]設定!$D49,[11]第４表!$C$9:$C$65,0),4),[11]設定!$I49))</f>
        <v>19187</v>
      </c>
      <c r="I74" s="53">
        <f>IF($D74="","",IF([11]設定!$I49="",INDEX([11]第４表!$F$9:$P$65,MATCH([11]設定!$D49,[11]第４表!$C$9:$C$65,0),5),[11]設定!$I49))</f>
        <v>189913</v>
      </c>
      <c r="J74" s="53">
        <f>IF($D74="","",IF([11]設定!$I49="",INDEX([11]第４表!$F$9:$P$65,MATCH([11]設定!$D49,[11]第４表!$C$9:$C$65,0),6),[11]設定!$I49))</f>
        <v>539996</v>
      </c>
      <c r="K74" s="53">
        <f>IF($D74="","",IF([11]設定!$I49="",INDEX([11]第４表!$F$9:$P$65,MATCH([11]設定!$D49,[11]第４表!$C$9:$C$65,0),7),[11]設定!$I49))</f>
        <v>307127</v>
      </c>
      <c r="L74" s="53">
        <f>IF($D74="","",IF([11]設定!$I49="",INDEX([11]第４表!$F$9:$P$65,MATCH([11]設定!$D49,[11]第４表!$C$9:$C$65,0),8),[11]設定!$I49))</f>
        <v>232869</v>
      </c>
      <c r="M74" s="53">
        <f>IF($D74="","",IF([11]設定!$I49="",INDEX([11]第４表!$F$9:$P$65,MATCH([11]設定!$D49,[11]第４表!$C$9:$C$65,0),9),[11]設定!$I49))</f>
        <v>328722</v>
      </c>
      <c r="N74" s="53">
        <f>IF($D74="","",IF([11]設定!$I49="",INDEX([11]第４表!$F$9:$P$65,MATCH([11]設定!$D49,[11]第４表!$C$9:$C$65,0),10),[11]設定!$I49))</f>
        <v>178928</v>
      </c>
      <c r="O74" s="53">
        <f>IF($D74="","",IF([11]設定!$I49="",INDEX([11]第４表!$F$9:$P$65,MATCH([11]設定!$D49,[11]第４表!$C$9:$C$65,0),11),[11]設定!$I49))</f>
        <v>149794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IF($D75="","",IF([11]設定!$I50="",INDEX([11]第４表!$F$9:$P$65,MATCH([11]設定!$D50,[11]第４表!$C$9:$C$65,0),1),[11]設定!$I50))</f>
        <v>426751</v>
      </c>
      <c r="F75" s="58">
        <f>IF($D75="","",IF([11]設定!$I50="",INDEX([11]第４表!$F$9:$P$65,MATCH([11]設定!$D50,[11]第４表!$C$9:$C$65,0),2),[11]設定!$I50))</f>
        <v>232774</v>
      </c>
      <c r="G75" s="58">
        <f>IF($D75="","",IF([11]設定!$I50="",INDEX([11]第４表!$F$9:$P$65,MATCH([11]設定!$D50,[11]第４表!$C$9:$C$65,0),3),[11]設定!$I50))</f>
        <v>207906</v>
      </c>
      <c r="H75" s="53">
        <f>IF($D75="","",IF([11]設定!$I50="",INDEX([11]第４表!$F$9:$P$65,MATCH([11]設定!$D50,[11]第４表!$C$9:$C$65,0),4),[11]設定!$I50))</f>
        <v>24868</v>
      </c>
      <c r="I75" s="53">
        <f>IF($D75="","",IF([11]設定!$I50="",INDEX([11]第４表!$F$9:$P$65,MATCH([11]設定!$D50,[11]第４表!$C$9:$C$65,0),5),[11]設定!$I50))</f>
        <v>193977</v>
      </c>
      <c r="J75" s="53">
        <f>IF($D75="","",IF([11]設定!$I50="",INDEX([11]第４表!$F$9:$P$65,MATCH([11]設定!$D50,[11]第４表!$C$9:$C$65,0),6),[11]設定!$I50))</f>
        <v>480703</v>
      </c>
      <c r="K75" s="53">
        <f>IF($D75="","",IF([11]設定!$I50="",INDEX([11]第４表!$F$9:$P$65,MATCH([11]設定!$D50,[11]第４表!$C$9:$C$65,0),7),[11]設定!$I50))</f>
        <v>256904</v>
      </c>
      <c r="L75" s="53">
        <f>IF($D75="","",IF([11]設定!$I50="",INDEX([11]第４表!$F$9:$P$65,MATCH([11]設定!$D50,[11]第４表!$C$9:$C$65,0),8),[11]設定!$I50))</f>
        <v>223799</v>
      </c>
      <c r="M75" s="53">
        <f>IF($D75="","",IF([11]設定!$I50="",INDEX([11]第４表!$F$9:$P$65,MATCH([11]設定!$D50,[11]第４表!$C$9:$C$65,0),9),[11]設定!$I50))</f>
        <v>322998</v>
      </c>
      <c r="N75" s="53">
        <f>IF($D75="","",IF([11]設定!$I50="",INDEX([11]第４表!$F$9:$P$65,MATCH([11]設定!$D50,[11]第４表!$C$9:$C$65,0),10),[11]設定!$I50))</f>
        <v>186372</v>
      </c>
      <c r="O75" s="53">
        <f>IF($D75="","",IF([11]設定!$I50="",INDEX([11]第４表!$F$9:$P$65,MATCH([11]設定!$D50,[11]第４表!$C$9:$C$65,0),11),[11]設定!$I50))</f>
        <v>136626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IF($D76="","",IF([11]設定!$I51="",INDEX([11]第４表!$F$9:$P$65,MATCH([11]設定!$D51,[11]第４表!$C$9:$C$65,0),1),[11]設定!$I51))</f>
        <v>283374</v>
      </c>
      <c r="F76" s="58">
        <f>IF($D76="","",IF([11]設定!$I51="",INDEX([11]第４表!$F$9:$P$65,MATCH([11]設定!$D51,[11]第４表!$C$9:$C$65,0),2),[11]設定!$I51))</f>
        <v>250039</v>
      </c>
      <c r="G76" s="58">
        <f>IF($D76="","",IF([11]設定!$I51="",INDEX([11]第４表!$F$9:$P$65,MATCH([11]設定!$D51,[11]第４表!$C$9:$C$65,0),3),[11]設定!$I51))</f>
        <v>239755</v>
      </c>
      <c r="H76" s="53">
        <f>IF($D76="","",IF([11]設定!$I51="",INDEX([11]第４表!$F$9:$P$65,MATCH([11]設定!$D51,[11]第４表!$C$9:$C$65,0),4),[11]設定!$I51))</f>
        <v>10284</v>
      </c>
      <c r="I76" s="53">
        <f>IF($D76="","",IF([11]設定!$I51="",INDEX([11]第４表!$F$9:$P$65,MATCH([11]設定!$D51,[11]第４表!$C$9:$C$65,0),5),[11]設定!$I51))</f>
        <v>33335</v>
      </c>
      <c r="J76" s="53">
        <f>IF($D76="","",IF([11]設定!$I51="",INDEX([11]第４表!$F$9:$P$65,MATCH([11]設定!$D51,[11]第４表!$C$9:$C$65,0),6),[11]設定!$I51))</f>
        <v>329752</v>
      </c>
      <c r="K76" s="53">
        <f>IF($D76="","",IF([11]設定!$I51="",INDEX([11]第４表!$F$9:$P$65,MATCH([11]設定!$D51,[11]第４表!$C$9:$C$65,0),7),[11]設定!$I51))</f>
        <v>290472</v>
      </c>
      <c r="L76" s="53">
        <f>IF($D76="","",IF([11]設定!$I51="",INDEX([11]第４表!$F$9:$P$65,MATCH([11]設定!$D51,[11]第４表!$C$9:$C$65,0),8),[11]設定!$I51))</f>
        <v>39280</v>
      </c>
      <c r="M76" s="53">
        <f>IF($D76="","",IF([11]設定!$I51="",INDEX([11]第４表!$F$9:$P$65,MATCH([11]設定!$D51,[11]第４表!$C$9:$C$65,0),9),[11]設定!$I51))</f>
        <v>187844</v>
      </c>
      <c r="N76" s="53">
        <f>IF($D76="","",IF([11]設定!$I51="",INDEX([11]第４表!$F$9:$P$65,MATCH([11]設定!$D51,[11]第４表!$C$9:$C$65,0),10),[11]設定!$I51))</f>
        <v>166756</v>
      </c>
      <c r="O76" s="53">
        <f>IF($D76="","",IF([11]設定!$I51="",INDEX([11]第４表!$F$9:$P$65,MATCH([11]設定!$D51,[11]第４表!$C$9:$C$65,0),11),[11]設定!$I51))</f>
        <v>21088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IF($D77="","",IF([11]設定!$I52="",INDEX([11]第４表!$F$9:$P$65,MATCH([11]設定!$D52,[11]第４表!$C$9:$C$65,0),1),[11]設定!$I52))</f>
        <v>564372</v>
      </c>
      <c r="F77" s="58">
        <f>IF($D77="","",IF([11]設定!$I52="",INDEX([11]第４表!$F$9:$P$65,MATCH([11]設定!$D52,[11]第４表!$C$9:$C$65,0),2),[11]設定!$I52))</f>
        <v>313626</v>
      </c>
      <c r="G77" s="58">
        <f>IF($D77="","",IF([11]設定!$I52="",INDEX([11]第４表!$F$9:$P$65,MATCH([11]設定!$D52,[11]第４表!$C$9:$C$65,0),3),[11]設定!$I52))</f>
        <v>278449</v>
      </c>
      <c r="H77" s="53">
        <f>IF($D77="","",IF([11]設定!$I52="",INDEX([11]第４表!$F$9:$P$65,MATCH([11]設定!$D52,[11]第４表!$C$9:$C$65,0),4),[11]設定!$I52))</f>
        <v>35177</v>
      </c>
      <c r="I77" s="53">
        <f>IF($D77="","",IF([11]設定!$I52="",INDEX([11]第４表!$F$9:$P$65,MATCH([11]設定!$D52,[11]第４表!$C$9:$C$65,0),5),[11]設定!$I52))</f>
        <v>250746</v>
      </c>
      <c r="J77" s="53">
        <f>IF($D77="","",IF([11]設定!$I52="",INDEX([11]第４表!$F$9:$P$65,MATCH([11]設定!$D52,[11]第４表!$C$9:$C$65,0),6),[11]設定!$I52))</f>
        <v>582327</v>
      </c>
      <c r="K77" s="53">
        <f>IF($D77="","",IF([11]設定!$I52="",INDEX([11]第４表!$F$9:$P$65,MATCH([11]設定!$D52,[11]第４表!$C$9:$C$65,0),7),[11]設定!$I52))</f>
        <v>326062</v>
      </c>
      <c r="L77" s="53">
        <f>IF($D77="","",IF([11]設定!$I52="",INDEX([11]第４表!$F$9:$P$65,MATCH([11]設定!$D52,[11]第４表!$C$9:$C$65,0),8),[11]設定!$I52))</f>
        <v>256265</v>
      </c>
      <c r="M77" s="53">
        <f>IF($D77="","",IF([11]設定!$I52="",INDEX([11]第４表!$F$9:$P$65,MATCH([11]設定!$D52,[11]第４表!$C$9:$C$65,0),9),[11]設定!$I52))</f>
        <v>487536</v>
      </c>
      <c r="N77" s="53">
        <f>IF($D77="","",IF([11]設定!$I52="",INDEX([11]第４表!$F$9:$P$65,MATCH([11]設定!$D52,[11]第４表!$C$9:$C$65,0),10),[11]設定!$I52))</f>
        <v>260410</v>
      </c>
      <c r="O77" s="53">
        <f>IF($D77="","",IF([11]設定!$I52="",INDEX([11]第４表!$F$9:$P$65,MATCH([11]設定!$D52,[11]第４表!$C$9:$C$65,0),11),[11]設定!$I52))</f>
        <v>227126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IF($D78="","",IF([11]設定!$I53="",INDEX([11]第４表!$F$9:$P$65,MATCH([11]設定!$D53,[11]第４表!$C$9:$C$65,0),1),[11]設定!$I53))</f>
        <v>554588</v>
      </c>
      <c r="F78" s="62">
        <f>IF($D78="","",IF([11]設定!$I53="",INDEX([11]第４表!$F$9:$P$65,MATCH([11]設定!$D53,[11]第４表!$C$9:$C$65,0),2),[11]設定!$I53))</f>
        <v>234731</v>
      </c>
      <c r="G78" s="62">
        <f>IF($D78="","",IF([11]設定!$I53="",INDEX([11]第４表!$F$9:$P$65,MATCH([11]設定!$D53,[11]第４表!$C$9:$C$65,0),3),[11]設定!$I53))</f>
        <v>211587</v>
      </c>
      <c r="H78" s="63">
        <f>IF($D78="","",IF([11]設定!$I53="",INDEX([11]第４表!$F$9:$P$65,MATCH([11]設定!$D53,[11]第４表!$C$9:$C$65,0),4),[11]設定!$I53))</f>
        <v>23144</v>
      </c>
      <c r="I78" s="63">
        <f>IF($D78="","",IF([11]設定!$I53="",INDEX([11]第４表!$F$9:$P$65,MATCH([11]設定!$D53,[11]第４表!$C$9:$C$65,0),5),[11]設定!$I53))</f>
        <v>319857</v>
      </c>
      <c r="J78" s="63">
        <f>IF($D78="","",IF([11]設定!$I53="",INDEX([11]第４表!$F$9:$P$65,MATCH([11]設定!$D53,[11]第４表!$C$9:$C$65,0),6),[11]設定!$I53))</f>
        <v>654948</v>
      </c>
      <c r="K78" s="63">
        <f>IF($D78="","",IF([11]設定!$I53="",INDEX([11]第４表!$F$9:$P$65,MATCH([11]設定!$D53,[11]第４表!$C$9:$C$65,0),7),[11]設定!$I53))</f>
        <v>266668</v>
      </c>
      <c r="L78" s="63">
        <f>IF($D78="","",IF([11]設定!$I53="",INDEX([11]第４表!$F$9:$P$65,MATCH([11]設定!$D53,[11]第４表!$C$9:$C$65,0),8),[11]設定!$I53))</f>
        <v>388280</v>
      </c>
      <c r="M78" s="63">
        <f>IF($D78="","",IF([11]設定!$I53="",INDEX([11]第４表!$F$9:$P$65,MATCH([11]設定!$D53,[11]第４表!$C$9:$C$65,0),9),[11]設定!$I53))</f>
        <v>399046</v>
      </c>
      <c r="N78" s="63">
        <f>IF($D78="","",IF([11]設定!$I53="",INDEX([11]第４表!$F$9:$P$65,MATCH([11]設定!$D53,[11]第４表!$C$9:$C$65,0),10),[11]設定!$I53))</f>
        <v>185235</v>
      </c>
      <c r="O78" s="63">
        <f>IF($D78="","",IF([11]設定!$I53="",INDEX([11]第４表!$F$9:$P$65,MATCH([11]設定!$D53,[11]第４表!$C$9:$C$65,0),11),[11]設定!$I53))</f>
        <v>213811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IF($D79="","",IF([11]設定!$I54="",INDEX([11]第４表!$F$9:$P$65,MATCH([11]設定!$D54,[11]第４表!$C$9:$C$65,0),1),[11]設定!$I54))</f>
        <v>190474</v>
      </c>
      <c r="F79" s="67">
        <f>IF($D79="","",IF([11]設定!$I54="",INDEX([11]第４表!$F$9:$P$65,MATCH([11]設定!$D54,[11]第４表!$C$9:$C$65,0),2),[11]設定!$I54))</f>
        <v>184465</v>
      </c>
      <c r="G79" s="67">
        <f>IF($D79="","",IF([11]設定!$I54="",INDEX([11]第４表!$F$9:$P$65,MATCH([11]設定!$D54,[11]第４表!$C$9:$C$65,0),3),[11]設定!$I54))</f>
        <v>168086</v>
      </c>
      <c r="H79" s="68">
        <f>IF($D79="","",IF([11]設定!$I54="",INDEX([11]第４表!$F$9:$P$65,MATCH([11]設定!$D54,[11]第４表!$C$9:$C$65,0),4),[11]設定!$I54))</f>
        <v>16379</v>
      </c>
      <c r="I79" s="68">
        <f>IF($D79="","",IF([11]設定!$I54="",INDEX([11]第４表!$F$9:$P$65,MATCH([11]設定!$D54,[11]第４表!$C$9:$C$65,0),5),[11]設定!$I54))</f>
        <v>6009</v>
      </c>
      <c r="J79" s="68">
        <f>IF($D79="","",IF([11]設定!$I54="",INDEX([11]第４表!$F$9:$P$65,MATCH([11]設定!$D54,[11]第４表!$C$9:$C$65,0),6),[11]設定!$I54))</f>
        <v>217898</v>
      </c>
      <c r="K79" s="68">
        <f>IF($D79="","",IF([11]設定!$I54="",INDEX([11]第４表!$F$9:$P$65,MATCH([11]設定!$D54,[11]第４表!$C$9:$C$65,0),7),[11]設定!$I54))</f>
        <v>215413</v>
      </c>
      <c r="L79" s="68">
        <f>IF($D79="","",IF([11]設定!$I54="",INDEX([11]第４表!$F$9:$P$65,MATCH([11]設定!$D54,[11]第４表!$C$9:$C$65,0),8),[11]設定!$I54))</f>
        <v>2485</v>
      </c>
      <c r="M79" s="68">
        <f>IF($D79="","",IF([11]設定!$I54="",INDEX([11]第４表!$F$9:$P$65,MATCH([11]設定!$D54,[11]第４表!$C$9:$C$65,0),9),[11]設定!$I54))</f>
        <v>168058</v>
      </c>
      <c r="N79" s="68">
        <f>IF($D79="","",IF([11]設定!$I54="",INDEX([11]第４表!$F$9:$P$65,MATCH([11]設定!$D54,[11]第４表!$C$9:$C$65,0),10),[11]設定!$I54))</f>
        <v>159169</v>
      </c>
      <c r="O79" s="68">
        <f>IF($D79="","",IF([11]設定!$I54="",INDEX([11]第４表!$F$9:$P$65,MATCH([11]設定!$D54,[11]第４表!$C$9:$C$65,0),11),[11]設定!$I54))</f>
        <v>8889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E281-A7B9-404F-9749-DE53159CBCF2}">
  <sheetPr codeName="Sheet7"/>
  <dimension ref="B1:Q79"/>
  <sheetViews>
    <sheetView showGridLines="0" view="pageBreakPreview" topLeftCell="A57" zoomScale="80" zoomScaleNormal="80" zoomScaleSheetLayoutView="80" workbookViewId="0">
      <selection activeCell="I84" sqref="I84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7.29687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超過労働給与及び特別に支払われた給与（"&amp;[13]設定!D8&amp;DBCS([13]設定!E8)&amp;"年"&amp;DBCS([13]設定!F8)&amp;"月）"</f>
        <v xml:space="preserve">        超過労働給与及び特別に支払われた給与（令和５年７月）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+[14]第５表!B9</f>
        <v>TL</v>
      </c>
      <c r="C9" s="32"/>
      <c r="D9" s="33" t="str">
        <f>+[14]第５表!D9</f>
        <v>調査産業計</v>
      </c>
      <c r="E9" s="34">
        <f>IF($D9="","",IF([13]設定!$H23="",INDEX([13]第４表!$F$77:$P$133,MATCH([13]設定!$D23,[13]第４表!$C$77:$C$133,0),1),[13]設定!$H23))</f>
        <v>288938</v>
      </c>
      <c r="F9" s="34">
        <f>IF($D9="","",IF([13]設定!$H23="",INDEX([13]第４表!$F$77:$P$133,MATCH([13]設定!$D23,[13]第４表!$C$77:$C$133,0),2),[13]設定!$H23))</f>
        <v>224168</v>
      </c>
      <c r="G9" s="35">
        <f>IF($D9="","",IF([13]設定!$H23="",INDEX([13]第４表!$F$77:$P$133,MATCH([13]設定!$D23,[13]第４表!$C$77:$C$133,0),3),[13]設定!$H23))</f>
        <v>210588</v>
      </c>
      <c r="H9" s="36">
        <f>IF($D9="","",IF([13]設定!$H23="",INDEX([13]第４表!$F$77:$P$133,MATCH([13]設定!$D23,[13]第４表!$C$77:$C$133,0),4),[13]設定!$H23))</f>
        <v>13580</v>
      </c>
      <c r="I9" s="37">
        <f>IF($D9="","",IF([13]設定!$H23="",INDEX([13]第４表!$F$77:$P$133,MATCH([13]設定!$D23,[13]第４表!$C$77:$C$133,0),5),[13]設定!$H23))</f>
        <v>64770</v>
      </c>
      <c r="J9" s="38">
        <f>IF($D9="","",IF([13]設定!$H23="",INDEX([13]第４表!$F$77:$P$133,MATCH([13]設定!$D23,[13]第４表!$C$77:$C$133,0),6),[13]設定!$H23))</f>
        <v>364069</v>
      </c>
      <c r="K9" s="35">
        <f>IF($D9="","",IF([13]設定!$H23="",INDEX([13]第４表!$F$77:$P$133,MATCH([13]設定!$D23,[13]第４表!$C$77:$C$133,0),7),[13]設定!$H23))</f>
        <v>271897</v>
      </c>
      <c r="L9" s="36">
        <f>IF($D9="","",IF([13]設定!$H23="",INDEX([13]第４表!$F$77:$P$133,MATCH([13]設定!$D23,[13]第４表!$C$77:$C$133,0),8),[13]設定!$H23))</f>
        <v>92172</v>
      </c>
      <c r="M9" s="39">
        <f>IF($D9="","",IF([13]設定!$H23="",INDEX([13]第４表!$F$77:$P$133,MATCH([13]設定!$D23,[13]第４表!$C$77:$C$133,0),9),[13]設定!$H23))</f>
        <v>214178</v>
      </c>
      <c r="N9" s="39">
        <f>IF($D9="","",IF([13]設定!$H23="",INDEX([13]第４表!$F$77:$P$133,MATCH([13]設定!$D23,[13]第４表!$C$77:$C$133,0),10),[13]設定!$H23))</f>
        <v>176674</v>
      </c>
      <c r="O9" s="37">
        <f>IF($D9="","",IF([13]設定!$H23="",INDEX([13]第４表!$F$77:$P$133,MATCH([13]設定!$D23,[13]第４表!$C$77:$C$133,0),11),[13]設定!$H23))</f>
        <v>37504</v>
      </c>
      <c r="P9" s="4"/>
      <c r="Q9" s="40"/>
    </row>
    <row r="10" spans="2:17" s="2" customFormat="1" ht="18" customHeight="1" x14ac:dyDescent="0.2">
      <c r="B10" s="41" t="str">
        <f>+[14]第５表!B10</f>
        <v>D</v>
      </c>
      <c r="C10" s="42"/>
      <c r="D10" s="43" t="str">
        <f>+[14]第５表!D10</f>
        <v>建設業</v>
      </c>
      <c r="E10" s="34">
        <f>IF($D10="","",IF([13]設定!$H24="",INDEX([13]第４表!$F$77:$P$133,MATCH([13]設定!$D24,[13]第４表!$C$77:$C$133,0),1),[13]設定!$H24))</f>
        <v>371110</v>
      </c>
      <c r="F10" s="34">
        <f>IF($D10="","",IF([13]設定!$H24="",INDEX([13]第４表!$F$77:$P$133,MATCH([13]設定!$D24,[13]第４表!$C$77:$C$133,0),2),[13]設定!$H24))</f>
        <v>282482</v>
      </c>
      <c r="G10" s="35">
        <f>IF($D10="","",IF([13]設定!$H24="",INDEX([13]第４表!$F$77:$P$133,MATCH([13]設定!$D24,[13]第４表!$C$77:$C$133,0),3),[13]設定!$H24))</f>
        <v>273444</v>
      </c>
      <c r="H10" s="44">
        <f>IF($D10="","",IF([13]設定!$H24="",INDEX([13]第４表!$F$77:$P$133,MATCH([13]設定!$D24,[13]第４表!$C$77:$C$133,0),4),[13]設定!$H24))</f>
        <v>9038</v>
      </c>
      <c r="I10" s="45">
        <f>IF($D10="","",IF([13]設定!$H24="",INDEX([13]第４表!$F$77:$P$133,MATCH([13]設定!$D24,[13]第４表!$C$77:$C$133,0),5),[13]設定!$H24))</f>
        <v>88628</v>
      </c>
      <c r="J10" s="38">
        <f>IF($D10="","",IF([13]設定!$H24="",INDEX([13]第４表!$F$77:$P$133,MATCH([13]設定!$D24,[13]第４表!$C$77:$C$133,0),6),[13]設定!$H24))</f>
        <v>392845</v>
      </c>
      <c r="K10" s="35">
        <f>IF($D10="","",IF([13]設定!$H24="",INDEX([13]第４表!$F$77:$P$133,MATCH([13]設定!$D24,[13]第４表!$C$77:$C$133,0),7),[13]設定!$H24))</f>
        <v>295163</v>
      </c>
      <c r="L10" s="44">
        <f>IF($D10="","",IF([13]設定!$H24="",INDEX([13]第４表!$F$77:$P$133,MATCH([13]設定!$D24,[13]第４表!$C$77:$C$133,0),8),[13]設定!$H24))</f>
        <v>97682</v>
      </c>
      <c r="M10" s="34">
        <f>IF($D10="","",IF([13]設定!$H24="",INDEX([13]第４表!$F$77:$P$133,MATCH([13]設定!$D24,[13]第４表!$C$77:$C$133,0),9),[13]設定!$H24))</f>
        <v>243021</v>
      </c>
      <c r="N10" s="34">
        <f>IF($D10="","",IF([13]設定!$H24="",INDEX([13]第４表!$F$77:$P$133,MATCH([13]設定!$D24,[13]第４表!$C$77:$C$133,0),10),[13]設定!$H24))</f>
        <v>207752</v>
      </c>
      <c r="O10" s="45">
        <f>IF($D10="","",IF([13]設定!$H24="",INDEX([13]第４表!$F$77:$P$133,MATCH([13]設定!$D24,[13]第４表!$C$77:$C$133,0),11),[13]設定!$H24))</f>
        <v>35269</v>
      </c>
      <c r="P10" s="4"/>
      <c r="Q10" s="40"/>
    </row>
    <row r="11" spans="2:17" s="2" customFormat="1" ht="18" customHeight="1" x14ac:dyDescent="0.2">
      <c r="B11" s="41" t="str">
        <f>+[14]第５表!B11</f>
        <v>E</v>
      </c>
      <c r="C11" s="42"/>
      <c r="D11" s="43" t="str">
        <f>+[14]第５表!D11</f>
        <v>製造業</v>
      </c>
      <c r="E11" s="34">
        <f>IF($D11="","",IF([13]設定!$H25="",INDEX([13]第４表!$F$77:$P$133,MATCH([13]設定!$D25,[13]第４表!$C$77:$C$133,0),1),[13]設定!$H25))</f>
        <v>324843</v>
      </c>
      <c r="F11" s="34">
        <f>IF($D11="","",IF([13]設定!$H25="",INDEX([13]第４表!$F$77:$P$133,MATCH([13]設定!$D25,[13]第４表!$C$77:$C$133,0),2),[13]設定!$H25))</f>
        <v>235535</v>
      </c>
      <c r="G11" s="35">
        <f>IF($D11="","",IF([13]設定!$H25="",INDEX([13]第４表!$F$77:$P$133,MATCH([13]設定!$D25,[13]第４表!$C$77:$C$133,0),3),[13]設定!$H25))</f>
        <v>213200</v>
      </c>
      <c r="H11" s="44">
        <f>IF($D11="","",IF([13]設定!$H25="",INDEX([13]第４表!$F$77:$P$133,MATCH([13]設定!$D25,[13]第４表!$C$77:$C$133,0),4),[13]設定!$H25))</f>
        <v>22335</v>
      </c>
      <c r="I11" s="45">
        <f>IF($D11="","",IF([13]設定!$H25="",INDEX([13]第４表!$F$77:$P$133,MATCH([13]設定!$D25,[13]第４表!$C$77:$C$133,0),5),[13]設定!$H25))</f>
        <v>89308</v>
      </c>
      <c r="J11" s="38">
        <f>IF($D11="","",IF([13]設定!$H25="",INDEX([13]第４表!$F$77:$P$133,MATCH([13]設定!$D25,[13]第４表!$C$77:$C$133,0),6),[13]設定!$H25))</f>
        <v>409687</v>
      </c>
      <c r="K11" s="35">
        <f>IF($D11="","",IF([13]設定!$H25="",INDEX([13]第４表!$F$77:$P$133,MATCH([13]設定!$D25,[13]第４表!$C$77:$C$133,0),7),[13]設定!$H25))</f>
        <v>291007</v>
      </c>
      <c r="L11" s="44">
        <f>IF($D11="","",IF([13]設定!$H25="",INDEX([13]第４表!$F$77:$P$133,MATCH([13]設定!$D25,[13]第４表!$C$77:$C$133,0),8),[13]設定!$H25))</f>
        <v>118680</v>
      </c>
      <c r="M11" s="34">
        <f>IF($D11="","",IF([13]設定!$H25="",INDEX([13]第４表!$F$77:$P$133,MATCH([13]設定!$D25,[13]第４表!$C$77:$C$133,0),9),[13]設定!$H25))</f>
        <v>211758</v>
      </c>
      <c r="N11" s="34">
        <f>IF($D11="","",IF([13]設定!$H25="",INDEX([13]第４表!$F$77:$P$133,MATCH([13]設定!$D25,[13]第４表!$C$77:$C$133,0),10),[13]設定!$H25))</f>
        <v>161598</v>
      </c>
      <c r="O11" s="45">
        <f>IF($D11="","",IF([13]設定!$H25="",INDEX([13]第４表!$F$77:$P$133,MATCH([13]設定!$D25,[13]第４表!$C$77:$C$133,0),11),[13]設定!$H25))</f>
        <v>50160</v>
      </c>
      <c r="P11" s="4"/>
      <c r="Q11" s="40"/>
    </row>
    <row r="12" spans="2:17" s="2" customFormat="1" ht="18" customHeight="1" x14ac:dyDescent="0.2">
      <c r="B12" s="41" t="str">
        <f>+[14]第５表!B12</f>
        <v>F</v>
      </c>
      <c r="C12" s="42"/>
      <c r="D12" s="46" t="str">
        <f>+[14]第５表!D12</f>
        <v>電気・ガス・熱供給・水道業</v>
      </c>
      <c r="E12" s="34">
        <f>IF($D12="","",IF([13]設定!$H26="",INDEX([13]第４表!$F$77:$P$133,MATCH([13]設定!$D26,[13]第４表!$C$77:$C$133,0),1),[13]設定!$H26))</f>
        <v>420844</v>
      </c>
      <c r="F12" s="34">
        <f>IF($D12="","",IF([13]設定!$H26="",INDEX([13]第４表!$F$77:$P$133,MATCH([13]設定!$D26,[13]第４表!$C$77:$C$133,0),2),[13]設定!$H26))</f>
        <v>420797</v>
      </c>
      <c r="G12" s="35">
        <f>IF($D12="","",IF([13]設定!$H26="",INDEX([13]第４表!$F$77:$P$133,MATCH([13]設定!$D26,[13]第４表!$C$77:$C$133,0),3),[13]設定!$H26))</f>
        <v>356712</v>
      </c>
      <c r="H12" s="47">
        <f>IF($D12="","",IF([13]設定!$H26="",INDEX([13]第４表!$F$77:$P$133,MATCH([13]設定!$D26,[13]第４表!$C$77:$C$133,0),4),[13]設定!$H26))</f>
        <v>64085</v>
      </c>
      <c r="I12" s="45">
        <f>IF($D12="","",IF([13]設定!$H26="",INDEX([13]第４表!$F$77:$P$133,MATCH([13]設定!$D26,[13]第４表!$C$77:$C$133,0),5),[13]設定!$H26))</f>
        <v>47</v>
      </c>
      <c r="J12" s="38">
        <f>IF($D12="","",IF([13]設定!$H26="",INDEX([13]第４表!$F$77:$P$133,MATCH([13]設定!$D26,[13]第４表!$C$77:$C$133,0),6),[13]設定!$H26))</f>
        <v>449544</v>
      </c>
      <c r="K12" s="35">
        <f>IF($D12="","",IF([13]設定!$H26="",INDEX([13]第４表!$F$77:$P$133,MATCH([13]設定!$D26,[13]第４表!$C$77:$C$133,0),7),[13]設定!$H26))</f>
        <v>449489</v>
      </c>
      <c r="L12" s="44">
        <f>IF($D12="","",IF([13]設定!$H26="",INDEX([13]第４表!$F$77:$P$133,MATCH([13]設定!$D26,[13]第４表!$C$77:$C$133,0),8),[13]設定!$H26))</f>
        <v>55</v>
      </c>
      <c r="M12" s="34">
        <f>IF($D12="","",IF([13]設定!$H26="",INDEX([13]第４表!$F$77:$P$133,MATCH([13]設定!$D26,[13]第４表!$C$77:$C$133,0),9),[13]設定!$H26))</f>
        <v>242883</v>
      </c>
      <c r="N12" s="34">
        <f>IF($D12="","",IF([13]設定!$H26="",INDEX([13]第４表!$F$77:$P$133,MATCH([13]設定!$D26,[13]第４表!$C$77:$C$133,0),10),[13]設定!$H26))</f>
        <v>242883</v>
      </c>
      <c r="O12" s="45">
        <f>IF($D12="","",IF([13]設定!$H26="",INDEX([13]第４表!$F$77:$P$133,MATCH([13]設定!$D26,[13]第４表!$C$77:$C$133,0),11),[13]設定!$H26))</f>
        <v>0</v>
      </c>
      <c r="P12" s="4"/>
      <c r="Q12" s="40"/>
    </row>
    <row r="13" spans="2:17" s="2" customFormat="1" ht="18" customHeight="1" x14ac:dyDescent="0.45">
      <c r="B13" s="41" t="str">
        <f>+[14]第５表!B13</f>
        <v>G</v>
      </c>
      <c r="C13" s="42"/>
      <c r="D13" s="43" t="str">
        <f>+[14]第５表!D13</f>
        <v>情報通信業</v>
      </c>
      <c r="E13" s="34">
        <f>IF($D13="","",IF([13]設定!$H27="",INDEX([13]第４表!$F$77:$P$133,MATCH([13]設定!$D27,[13]第４表!$C$77:$C$133,0),1),[13]設定!$H27))</f>
        <v>482900</v>
      </c>
      <c r="F13" s="34">
        <f>IF($D13="","",IF([13]設定!$H27="",INDEX([13]第４表!$F$77:$P$133,MATCH([13]設定!$D27,[13]第４表!$C$77:$C$133,0),2),[13]設定!$H27))</f>
        <v>320388</v>
      </c>
      <c r="G13" s="35">
        <f>IF($D13="","",IF([13]設定!$H27="",INDEX([13]第４表!$F$77:$P$133,MATCH([13]設定!$D27,[13]第４表!$C$77:$C$133,0),3),[13]設定!$H27))</f>
        <v>305738</v>
      </c>
      <c r="H13" s="44">
        <f>IF($D13="","",IF([13]設定!$H27="",INDEX([13]第４表!$F$77:$P$133,MATCH([13]設定!$D27,[13]第４表!$C$77:$C$133,0),4),[13]設定!$H27))</f>
        <v>14650</v>
      </c>
      <c r="I13" s="45">
        <f>IF($D13="","",IF([13]設定!$H27="",INDEX([13]第４表!$F$77:$P$133,MATCH([13]設定!$D27,[13]第４表!$C$77:$C$133,0),5),[13]設定!$H27))</f>
        <v>162512</v>
      </c>
      <c r="J13" s="38">
        <f>IF($D13="","",IF([13]設定!$H27="",INDEX([13]第４表!$F$77:$P$133,MATCH([13]設定!$D27,[13]第４表!$C$77:$C$133,0),6),[13]設定!$H27))</f>
        <v>512073</v>
      </c>
      <c r="K13" s="35">
        <f>IF($D13="","",IF([13]設定!$H27="",INDEX([13]第４表!$F$77:$P$133,MATCH([13]設定!$D27,[13]第４表!$C$77:$C$133,0),7),[13]設定!$H27))</f>
        <v>349449</v>
      </c>
      <c r="L13" s="44">
        <f>IF($D13="","",IF([13]設定!$H27="",INDEX([13]第４表!$F$77:$P$133,MATCH([13]設定!$D27,[13]第４表!$C$77:$C$133,0),8),[13]設定!$H27))</f>
        <v>162624</v>
      </c>
      <c r="M13" s="34">
        <f>IF($D13="","",IF([13]設定!$H27="",INDEX([13]第４表!$F$77:$P$133,MATCH([13]設定!$D27,[13]第４表!$C$77:$C$133,0),9),[13]設定!$H27))</f>
        <v>414156</v>
      </c>
      <c r="N13" s="34">
        <f>IF($D13="","",IF([13]設定!$H27="",INDEX([13]第４表!$F$77:$P$133,MATCH([13]設定!$D27,[13]第４表!$C$77:$C$133,0),10),[13]設定!$H27))</f>
        <v>251907</v>
      </c>
      <c r="O13" s="45">
        <f>IF($D13="","",IF([13]設定!$H27="",INDEX([13]第４表!$F$77:$P$133,MATCH([13]設定!$D27,[13]第４表!$C$77:$C$133,0),11),[13]設定!$H27))</f>
        <v>162249</v>
      </c>
      <c r="Q13" s="48"/>
    </row>
    <row r="14" spans="2:17" s="2" customFormat="1" ht="18" customHeight="1" x14ac:dyDescent="0.45">
      <c r="B14" s="41" t="str">
        <f>+[14]第５表!B14</f>
        <v>H</v>
      </c>
      <c r="C14" s="42"/>
      <c r="D14" s="43" t="str">
        <f>+[14]第５表!D14</f>
        <v>運輸業，郵便業</v>
      </c>
      <c r="E14" s="34">
        <f>IF($D14="","",IF([13]設定!$H28="",INDEX([13]第４表!$F$77:$P$133,MATCH([13]設定!$D28,[13]第４表!$C$77:$C$133,0),1),[13]設定!$H28))</f>
        <v>342160</v>
      </c>
      <c r="F14" s="34">
        <f>IF($D14="","",IF([13]設定!$H28="",INDEX([13]第４表!$F$77:$P$133,MATCH([13]設定!$D28,[13]第４表!$C$77:$C$133,0),2),[13]設定!$H28))</f>
        <v>264126</v>
      </c>
      <c r="G14" s="35">
        <f>IF($D14="","",IF([13]設定!$H28="",INDEX([13]第４表!$F$77:$P$133,MATCH([13]設定!$D28,[13]第４表!$C$77:$C$133,0),3),[13]設定!$H28))</f>
        <v>213840</v>
      </c>
      <c r="H14" s="44">
        <f>IF($D14="","",IF([13]設定!$H28="",INDEX([13]第４表!$F$77:$P$133,MATCH([13]設定!$D28,[13]第４表!$C$77:$C$133,0),4),[13]設定!$H28))</f>
        <v>50286</v>
      </c>
      <c r="I14" s="45">
        <f>IF($D14="","",IF([13]設定!$H28="",INDEX([13]第４表!$F$77:$P$133,MATCH([13]設定!$D28,[13]第４表!$C$77:$C$133,0),5),[13]設定!$H28))</f>
        <v>78034</v>
      </c>
      <c r="J14" s="38">
        <f>IF($D14="","",IF([13]設定!$H28="",INDEX([13]第４表!$F$77:$P$133,MATCH([13]設定!$D28,[13]第４表!$C$77:$C$133,0),6),[13]設定!$H28))</f>
        <v>358531</v>
      </c>
      <c r="K14" s="35">
        <f>IF($D14="","",IF([13]設定!$H28="",INDEX([13]第４表!$F$77:$P$133,MATCH([13]設定!$D28,[13]第４表!$C$77:$C$133,0),7),[13]設定!$H28))</f>
        <v>274685</v>
      </c>
      <c r="L14" s="44">
        <f>IF($D14="","",IF([13]設定!$H28="",INDEX([13]第４表!$F$77:$P$133,MATCH([13]設定!$D28,[13]第４表!$C$77:$C$133,0),8),[13]設定!$H28))</f>
        <v>83846</v>
      </c>
      <c r="M14" s="34">
        <f>IF($D14="","",IF([13]設定!$H28="",INDEX([13]第４表!$F$77:$P$133,MATCH([13]設定!$D28,[13]第４表!$C$77:$C$133,0),9),[13]設定!$H28))</f>
        <v>200308</v>
      </c>
      <c r="N14" s="34">
        <f>IF($D14="","",IF([13]設定!$H28="",INDEX([13]第４表!$F$77:$P$133,MATCH([13]設定!$D28,[13]第４表!$C$77:$C$133,0),10),[13]設定!$H28))</f>
        <v>172636</v>
      </c>
      <c r="O14" s="45">
        <f>IF($D14="","",IF([13]設定!$H28="",INDEX([13]第４表!$F$77:$P$133,MATCH([13]設定!$D28,[13]第４表!$C$77:$C$133,0),11),[13]設定!$H28))</f>
        <v>27672</v>
      </c>
      <c r="P14" s="4"/>
    </row>
    <row r="15" spans="2:17" s="2" customFormat="1" ht="18" customHeight="1" x14ac:dyDescent="0.45">
      <c r="B15" s="41" t="str">
        <f>+[14]第５表!B15</f>
        <v>I</v>
      </c>
      <c r="C15" s="42"/>
      <c r="D15" s="43" t="str">
        <f>+[14]第５表!D15</f>
        <v>卸売業，小売業</v>
      </c>
      <c r="E15" s="34">
        <f>IF($D15="","",IF([13]設定!$H29="",INDEX([13]第４表!$F$77:$P$133,MATCH([13]設定!$D29,[13]第４表!$C$77:$C$133,0),1),[13]設定!$H29))</f>
        <v>306962</v>
      </c>
      <c r="F15" s="34">
        <f>IF($D15="","",IF([13]設定!$H29="",INDEX([13]第４表!$F$77:$P$133,MATCH([13]設定!$D29,[13]第４表!$C$77:$C$133,0),2),[13]設定!$H29))</f>
        <v>186850</v>
      </c>
      <c r="G15" s="35">
        <f>IF($D15="","",IF([13]設定!$H29="",INDEX([13]第４表!$F$77:$P$133,MATCH([13]設定!$D29,[13]第４表!$C$77:$C$133,0),3),[13]設定!$H29))</f>
        <v>175901</v>
      </c>
      <c r="H15" s="44">
        <f>IF($D15="","",IF([13]設定!$H29="",INDEX([13]第４表!$F$77:$P$133,MATCH([13]設定!$D29,[13]第４表!$C$77:$C$133,0),4),[13]設定!$H29))</f>
        <v>10949</v>
      </c>
      <c r="I15" s="45">
        <f>IF($D15="","",IF([13]設定!$H29="",INDEX([13]第４表!$F$77:$P$133,MATCH([13]設定!$D29,[13]第４表!$C$77:$C$133,0),5),[13]設定!$H29))</f>
        <v>120112</v>
      </c>
      <c r="J15" s="38">
        <f>IF($D15="","",IF([13]設定!$H29="",INDEX([13]第４表!$F$77:$P$133,MATCH([13]設定!$D29,[13]第４表!$C$77:$C$133,0),6),[13]設定!$H29))</f>
        <v>428006</v>
      </c>
      <c r="K15" s="35">
        <f>IF($D15="","",IF([13]設定!$H29="",INDEX([13]第４表!$F$77:$P$133,MATCH([13]設定!$D29,[13]第４表!$C$77:$C$133,0),7),[13]設定!$H29))</f>
        <v>237949</v>
      </c>
      <c r="L15" s="44">
        <f>IF($D15="","",IF([13]設定!$H29="",INDEX([13]第４表!$F$77:$P$133,MATCH([13]設定!$D29,[13]第４表!$C$77:$C$133,0),8),[13]設定!$H29))</f>
        <v>190057</v>
      </c>
      <c r="M15" s="34">
        <f>IF($D15="","",IF([13]設定!$H29="",INDEX([13]第４表!$F$77:$P$133,MATCH([13]設定!$D29,[13]第４表!$C$77:$C$133,0),9),[13]設定!$H29))</f>
        <v>171018</v>
      </c>
      <c r="N15" s="34">
        <f>IF($D15="","",IF([13]設定!$H29="",INDEX([13]第４表!$F$77:$P$133,MATCH([13]設定!$D29,[13]第４表!$C$77:$C$133,0),10),[13]設定!$H29))</f>
        <v>129461</v>
      </c>
      <c r="O15" s="45">
        <f>IF($D15="","",IF([13]設定!$H29="",INDEX([13]第４表!$F$77:$P$133,MATCH([13]設定!$D29,[13]第４表!$C$77:$C$133,0),11),[13]設定!$H29))</f>
        <v>41557</v>
      </c>
      <c r="P15" s="4"/>
    </row>
    <row r="16" spans="2:17" s="2" customFormat="1" ht="18" customHeight="1" x14ac:dyDescent="0.45">
      <c r="B16" s="41" t="str">
        <f>+[14]第５表!B16</f>
        <v>J</v>
      </c>
      <c r="C16" s="42"/>
      <c r="D16" s="43" t="str">
        <f>+[14]第５表!D16</f>
        <v>金融業，保険業</v>
      </c>
      <c r="E16" s="34">
        <f>IF($D16="","",IF([13]設定!$H30="",INDEX([13]第４表!$F$77:$P$133,MATCH([13]設定!$D30,[13]第４表!$C$77:$C$133,0),1),[13]設定!$H30))</f>
        <v>339269</v>
      </c>
      <c r="F16" s="34">
        <f>IF($D16="","",IF([13]設定!$H30="",INDEX([13]第４表!$F$77:$P$133,MATCH([13]設定!$D30,[13]第４表!$C$77:$C$133,0),2),[13]設定!$H30))</f>
        <v>327379</v>
      </c>
      <c r="G16" s="35">
        <f>IF($D16="","",IF([13]設定!$H30="",INDEX([13]第４表!$F$77:$P$133,MATCH([13]設定!$D30,[13]第４表!$C$77:$C$133,0),3),[13]設定!$H30))</f>
        <v>315723</v>
      </c>
      <c r="H16" s="44">
        <f>IF($D16="","",IF([13]設定!$H30="",INDEX([13]第４表!$F$77:$P$133,MATCH([13]設定!$D30,[13]第４表!$C$77:$C$133,0),4),[13]設定!$H30))</f>
        <v>11656</v>
      </c>
      <c r="I16" s="45">
        <f>IF($D16="","",IF([13]設定!$H30="",INDEX([13]第４表!$F$77:$P$133,MATCH([13]設定!$D30,[13]第４表!$C$77:$C$133,0),5),[13]設定!$H30))</f>
        <v>11890</v>
      </c>
      <c r="J16" s="38">
        <f>IF($D16="","",IF([13]設定!$H30="",INDEX([13]第４表!$F$77:$P$133,MATCH([13]設定!$D30,[13]第４表!$C$77:$C$133,0),6),[13]設定!$H30))</f>
        <v>419047</v>
      </c>
      <c r="K16" s="35">
        <f>IF($D16="","",IF([13]設定!$H30="",INDEX([13]第４表!$F$77:$P$133,MATCH([13]設定!$D30,[13]第４表!$C$77:$C$133,0),7),[13]設定!$H30))</f>
        <v>413586</v>
      </c>
      <c r="L16" s="44">
        <f>IF($D16="","",IF([13]設定!$H30="",INDEX([13]第４表!$F$77:$P$133,MATCH([13]設定!$D30,[13]第４表!$C$77:$C$133,0),8),[13]設定!$H30))</f>
        <v>5461</v>
      </c>
      <c r="M16" s="34">
        <f>IF($D16="","",IF([13]設定!$H30="",INDEX([13]第４表!$F$77:$P$133,MATCH([13]設定!$D30,[13]第４表!$C$77:$C$133,0),9),[13]設定!$H30))</f>
        <v>225696</v>
      </c>
      <c r="N16" s="34">
        <f>IF($D16="","",IF([13]設定!$H30="",INDEX([13]第４表!$F$77:$P$133,MATCH([13]設定!$D30,[13]第４表!$C$77:$C$133,0),10),[13]設定!$H30))</f>
        <v>204654</v>
      </c>
      <c r="O16" s="45">
        <f>IF($D16="","",IF([13]設定!$H30="",INDEX([13]第４表!$F$77:$P$133,MATCH([13]設定!$D30,[13]第４表!$C$77:$C$133,0),11),[13]設定!$H30))</f>
        <v>21042</v>
      </c>
      <c r="P16" s="4"/>
    </row>
    <row r="17" spans="2:16" s="2" customFormat="1" ht="18" customHeight="1" x14ac:dyDescent="0.45">
      <c r="B17" s="41" t="str">
        <f>+[14]第５表!B17</f>
        <v>K</v>
      </c>
      <c r="C17" s="42"/>
      <c r="D17" s="49" t="str">
        <f>+[14]第５表!D17</f>
        <v>不動産業，物品賃貸業</v>
      </c>
      <c r="E17" s="34">
        <f>IF($D17="","",IF([13]設定!$H31="",INDEX([13]第４表!$F$77:$P$133,MATCH([13]設定!$D31,[13]第４表!$C$77:$C$133,0),1),[13]設定!$H31))</f>
        <v>213045</v>
      </c>
      <c r="F17" s="34">
        <f>IF($D17="","",IF([13]設定!$H31="",INDEX([13]第４表!$F$77:$P$133,MATCH([13]設定!$D31,[13]第４表!$C$77:$C$133,0),2),[13]設定!$H31))</f>
        <v>156606</v>
      </c>
      <c r="G17" s="35">
        <f>IF($D17="","",IF([13]設定!$H31="",INDEX([13]第４表!$F$77:$P$133,MATCH([13]設定!$D31,[13]第４表!$C$77:$C$133,0),3),[13]設定!$H31))</f>
        <v>154165</v>
      </c>
      <c r="H17" s="44">
        <f>IF($D17="","",IF([13]設定!$H31="",INDEX([13]第４表!$F$77:$P$133,MATCH([13]設定!$D31,[13]第４表!$C$77:$C$133,0),4),[13]設定!$H31))</f>
        <v>2441</v>
      </c>
      <c r="I17" s="45">
        <f>IF($D17="","",IF([13]設定!$H31="",INDEX([13]第４表!$F$77:$P$133,MATCH([13]設定!$D31,[13]第４表!$C$77:$C$133,0),5),[13]設定!$H31))</f>
        <v>56439</v>
      </c>
      <c r="J17" s="38">
        <f>IF($D17="","",IF([13]設定!$H31="",INDEX([13]第４表!$F$77:$P$133,MATCH([13]設定!$D31,[13]第４表!$C$77:$C$133,0),6),[13]設定!$H31))</f>
        <v>241576</v>
      </c>
      <c r="K17" s="35">
        <f>IF($D17="","",IF([13]設定!$H31="",INDEX([13]第４表!$F$77:$P$133,MATCH([13]設定!$D31,[13]第４表!$C$77:$C$133,0),7),[13]設定!$H31))</f>
        <v>176675</v>
      </c>
      <c r="L17" s="44">
        <f>IF($D17="","",IF([13]設定!$H31="",INDEX([13]第４表!$F$77:$P$133,MATCH([13]設定!$D31,[13]第４表!$C$77:$C$133,0),8),[13]設定!$H31))</f>
        <v>64901</v>
      </c>
      <c r="M17" s="34">
        <f>IF($D17="","",IF([13]設定!$H31="",INDEX([13]第４表!$F$77:$P$133,MATCH([13]設定!$D31,[13]第４表!$C$77:$C$133,0),9),[13]設定!$H31))</f>
        <v>165447</v>
      </c>
      <c r="N17" s="34">
        <f>IF($D17="","",IF([13]設定!$H31="",INDEX([13]第４表!$F$77:$P$133,MATCH([13]設定!$D31,[13]第４表!$C$77:$C$133,0),10),[13]設定!$H31))</f>
        <v>123125</v>
      </c>
      <c r="O17" s="45">
        <f>IF($D17="","",IF([13]設定!$H31="",INDEX([13]第４表!$F$77:$P$133,MATCH([13]設定!$D31,[13]第４表!$C$77:$C$133,0),11),[13]設定!$H31))</f>
        <v>42322</v>
      </c>
      <c r="P17" s="4"/>
    </row>
    <row r="18" spans="2:16" s="2" customFormat="1" ht="18" customHeight="1" x14ac:dyDescent="0.45">
      <c r="B18" s="41" t="str">
        <f>+[14]第５表!B18</f>
        <v>L</v>
      </c>
      <c r="C18" s="42"/>
      <c r="D18" s="50" t="str">
        <f>+[14]第５表!D18</f>
        <v>学術研究，専門・技術サービス業</v>
      </c>
      <c r="E18" s="34">
        <f>IF($D18="","",IF([13]設定!$H32="",INDEX([13]第４表!$F$77:$P$133,MATCH([13]設定!$D32,[13]第４表!$C$77:$C$133,0),1),[13]設定!$H32))</f>
        <v>312054</v>
      </c>
      <c r="F18" s="34">
        <f>IF($D18="","",IF([13]設定!$H32="",INDEX([13]第４表!$F$77:$P$133,MATCH([13]設定!$D32,[13]第４表!$C$77:$C$133,0),2),[13]設定!$H32))</f>
        <v>287936</v>
      </c>
      <c r="G18" s="35">
        <f>IF($D18="","",IF([13]設定!$H32="",INDEX([13]第４表!$F$77:$P$133,MATCH([13]設定!$D32,[13]第４表!$C$77:$C$133,0),3),[13]設定!$H32))</f>
        <v>274612</v>
      </c>
      <c r="H18" s="44">
        <f>IF($D18="","",IF([13]設定!$H32="",INDEX([13]第４表!$F$77:$P$133,MATCH([13]設定!$D32,[13]第４表!$C$77:$C$133,0),4),[13]設定!$H32))</f>
        <v>13324</v>
      </c>
      <c r="I18" s="45">
        <f>IF($D18="","",IF([13]設定!$H32="",INDEX([13]第４表!$F$77:$P$133,MATCH([13]設定!$D32,[13]第４表!$C$77:$C$133,0),5),[13]設定!$H32))</f>
        <v>24118</v>
      </c>
      <c r="J18" s="38">
        <f>IF($D18="","",IF([13]設定!$H32="",INDEX([13]第４表!$F$77:$P$133,MATCH([13]設定!$D32,[13]第４表!$C$77:$C$133,0),6),[13]設定!$H32))</f>
        <v>340268</v>
      </c>
      <c r="K18" s="35">
        <f>IF($D18="","",IF([13]設定!$H32="",INDEX([13]第４表!$F$77:$P$133,MATCH([13]設定!$D32,[13]第４表!$C$77:$C$133,0),7),[13]設定!$H32))</f>
        <v>322209</v>
      </c>
      <c r="L18" s="44">
        <f>IF($D18="","",IF([13]設定!$H32="",INDEX([13]第４表!$F$77:$P$133,MATCH([13]設定!$D32,[13]第４表!$C$77:$C$133,0),8),[13]設定!$H32))</f>
        <v>18059</v>
      </c>
      <c r="M18" s="34">
        <f>IF($D18="","",IF([13]設定!$H32="",INDEX([13]第４表!$F$77:$P$133,MATCH([13]設定!$D32,[13]第４表!$C$77:$C$133,0),9),[13]設定!$H32))</f>
        <v>262486</v>
      </c>
      <c r="N18" s="34">
        <f>IF($D18="","",IF([13]設定!$H32="",INDEX([13]第４表!$F$77:$P$133,MATCH([13]設定!$D32,[13]第４表!$C$77:$C$133,0),10),[13]設定!$H32))</f>
        <v>227722</v>
      </c>
      <c r="O18" s="45">
        <f>IF($D18="","",IF([13]設定!$H32="",INDEX([13]第４表!$F$77:$P$133,MATCH([13]設定!$D32,[13]第４表!$C$77:$C$133,0),11),[13]設定!$H32))</f>
        <v>34764</v>
      </c>
    </row>
    <row r="19" spans="2:16" s="2" customFormat="1" ht="18" customHeight="1" x14ac:dyDescent="0.45">
      <c r="B19" s="41" t="str">
        <f>+[14]第５表!B19</f>
        <v>M</v>
      </c>
      <c r="C19" s="42"/>
      <c r="D19" s="51" t="str">
        <f>+[14]第５表!D19</f>
        <v>宿泊業，飲食サービス業</v>
      </c>
      <c r="E19" s="34">
        <f>IF($D19="","",IF([13]設定!$H33="",INDEX([13]第４表!$F$77:$P$133,MATCH([13]設定!$D33,[13]第４表!$C$77:$C$133,0),1),[13]設定!$H33))</f>
        <v>102858</v>
      </c>
      <c r="F19" s="34">
        <f>IF($D19="","",IF([13]設定!$H33="",INDEX([13]第４表!$F$77:$P$133,MATCH([13]設定!$D33,[13]第４表!$C$77:$C$133,0),2),[13]設定!$H33))</f>
        <v>97980</v>
      </c>
      <c r="G19" s="35">
        <f>IF($D19="","",IF([13]設定!$H33="",INDEX([13]第４表!$F$77:$P$133,MATCH([13]設定!$D33,[13]第４表!$C$77:$C$133,0),3),[13]設定!$H33))</f>
        <v>91090</v>
      </c>
      <c r="H19" s="44">
        <f>IF($D19="","",IF([13]設定!$H33="",INDEX([13]第４表!$F$77:$P$133,MATCH([13]設定!$D33,[13]第４表!$C$77:$C$133,0),4),[13]設定!$H33))</f>
        <v>6890</v>
      </c>
      <c r="I19" s="45">
        <f>IF($D19="","",IF([13]設定!$H33="",INDEX([13]第４表!$F$77:$P$133,MATCH([13]設定!$D33,[13]第４表!$C$77:$C$133,0),5),[13]設定!$H33))</f>
        <v>4878</v>
      </c>
      <c r="J19" s="38">
        <f>IF($D19="","",IF([13]設定!$H33="",INDEX([13]第４表!$F$77:$P$133,MATCH([13]設定!$D33,[13]第４表!$C$77:$C$133,0),6),[13]設定!$H33))</f>
        <v>135804</v>
      </c>
      <c r="K19" s="35">
        <f>IF($D19="","",IF([13]設定!$H33="",INDEX([13]第４表!$F$77:$P$133,MATCH([13]設定!$D33,[13]第４表!$C$77:$C$133,0),7),[13]設定!$H33))</f>
        <v>127348</v>
      </c>
      <c r="L19" s="44">
        <f>IF($D19="","",IF([13]設定!$H33="",INDEX([13]第４表!$F$77:$P$133,MATCH([13]設定!$D33,[13]第４表!$C$77:$C$133,0),8),[13]設定!$H33))</f>
        <v>8456</v>
      </c>
      <c r="M19" s="34">
        <f>IF($D19="","",IF([13]設定!$H33="",INDEX([13]第４表!$F$77:$P$133,MATCH([13]設定!$D33,[13]第４表!$C$77:$C$133,0),9),[13]設定!$H33))</f>
        <v>82256</v>
      </c>
      <c r="N19" s="34">
        <f>IF($D19="","",IF([13]設定!$H33="",INDEX([13]第４表!$F$77:$P$133,MATCH([13]設定!$D33,[13]第４表!$C$77:$C$133,0),10),[13]設定!$H33))</f>
        <v>79615</v>
      </c>
      <c r="O19" s="45">
        <f>IF($D19="","",IF([13]設定!$H33="",INDEX([13]第４表!$F$77:$P$133,MATCH([13]設定!$D33,[13]第４表!$C$77:$C$133,0),11),[13]設定!$H33))</f>
        <v>2641</v>
      </c>
    </row>
    <row r="20" spans="2:16" s="2" customFormat="1" ht="18" customHeight="1" x14ac:dyDescent="0.45">
      <c r="B20" s="41" t="str">
        <f>+[14]第５表!B20</f>
        <v>N</v>
      </c>
      <c r="C20" s="42"/>
      <c r="D20" s="52" t="str">
        <f>+[14]第５表!D20</f>
        <v>生活関連サービス業，娯楽業</v>
      </c>
      <c r="E20" s="34">
        <f>IF($D20="","",IF([13]設定!$H34="",INDEX([13]第４表!$F$77:$P$133,MATCH([13]設定!$D34,[13]第４表!$C$77:$C$133,0),1),[13]設定!$H34))</f>
        <v>192454</v>
      </c>
      <c r="F20" s="34">
        <f>IF($D20="","",IF([13]設定!$H34="",INDEX([13]第４表!$F$77:$P$133,MATCH([13]設定!$D34,[13]第４表!$C$77:$C$133,0),2),[13]設定!$H34))</f>
        <v>178276</v>
      </c>
      <c r="G20" s="35">
        <f>IF($D20="","",IF([13]設定!$H34="",INDEX([13]第４表!$F$77:$P$133,MATCH([13]設定!$D34,[13]第４表!$C$77:$C$133,0),3),[13]設定!$H34))</f>
        <v>163854</v>
      </c>
      <c r="H20" s="44">
        <f>IF($D20="","",IF([13]設定!$H34="",INDEX([13]第４表!$F$77:$P$133,MATCH([13]設定!$D34,[13]第４表!$C$77:$C$133,0),4),[13]設定!$H34))</f>
        <v>14422</v>
      </c>
      <c r="I20" s="45">
        <f>IF($D20="","",IF([13]設定!$H34="",INDEX([13]第４表!$F$77:$P$133,MATCH([13]設定!$D34,[13]第４表!$C$77:$C$133,0),5),[13]設定!$H34))</f>
        <v>14178</v>
      </c>
      <c r="J20" s="38">
        <f>IF($D20="","",IF([13]設定!$H34="",INDEX([13]第４表!$F$77:$P$133,MATCH([13]設定!$D34,[13]第４表!$C$77:$C$133,0),6),[13]設定!$H34))</f>
        <v>197301</v>
      </c>
      <c r="K20" s="35">
        <f>IF($D20="","",IF([13]設定!$H34="",INDEX([13]第４表!$F$77:$P$133,MATCH([13]設定!$D34,[13]第４表!$C$77:$C$133,0),7),[13]設定!$H34))</f>
        <v>183535</v>
      </c>
      <c r="L20" s="44">
        <f>IF($D20="","",IF([13]設定!$H34="",INDEX([13]第４表!$F$77:$P$133,MATCH([13]設定!$D34,[13]第４表!$C$77:$C$133,0),8),[13]設定!$H34))</f>
        <v>13766</v>
      </c>
      <c r="M20" s="34">
        <f>IF($D20="","",IF([13]設定!$H34="",INDEX([13]第４表!$F$77:$P$133,MATCH([13]設定!$D34,[13]第４表!$C$77:$C$133,0),9),[13]設定!$H34))</f>
        <v>184478</v>
      </c>
      <c r="N20" s="34">
        <f>IF($D20="","",IF([13]設定!$H34="",INDEX([13]第４表!$F$77:$P$133,MATCH([13]設定!$D34,[13]第４表!$C$77:$C$133,0),10),[13]設定!$H34))</f>
        <v>169621</v>
      </c>
      <c r="O20" s="45">
        <f>IF($D20="","",IF([13]設定!$H34="",INDEX([13]第４表!$F$77:$P$133,MATCH([13]設定!$D34,[13]第４表!$C$77:$C$133,0),11),[13]設定!$H34))</f>
        <v>14857</v>
      </c>
    </row>
    <row r="21" spans="2:16" s="2" customFormat="1" ht="18" customHeight="1" x14ac:dyDescent="0.45">
      <c r="B21" s="41" t="str">
        <f>+[14]第５表!B21</f>
        <v>O</v>
      </c>
      <c r="C21" s="42"/>
      <c r="D21" s="43" t="str">
        <f>+[14]第５表!D21</f>
        <v>教育，学習支援業</v>
      </c>
      <c r="E21" s="53">
        <f>IF($D21="","",IF([13]設定!$H35="",INDEX([13]第４表!$F$77:$P$133,MATCH([13]設定!$D35,[13]第４表!$C$77:$C$133,0),1),[13]設定!$H35))</f>
        <v>313734</v>
      </c>
      <c r="F21" s="38">
        <f>IF($D21="","",IF([13]設定!$H35="",INDEX([13]第４表!$F$77:$P$133,MATCH([13]設定!$D35,[13]第４表!$C$77:$C$133,0),2),[13]設定!$H35))</f>
        <v>300420</v>
      </c>
      <c r="G21" s="35">
        <f>IF($D21="","",IF([13]設定!$H35="",INDEX([13]第４表!$F$77:$P$133,MATCH([13]設定!$D35,[13]第４表!$C$77:$C$133,0),3),[13]設定!$H35))</f>
        <v>297554</v>
      </c>
      <c r="H21" s="44">
        <f>IF($D21="","",IF([13]設定!$H35="",INDEX([13]第４表!$F$77:$P$133,MATCH([13]設定!$D35,[13]第４表!$C$77:$C$133,0),4),[13]設定!$H35))</f>
        <v>2866</v>
      </c>
      <c r="I21" s="45">
        <f>IF($D21="","",IF([13]設定!$H35="",INDEX([13]第４表!$F$77:$P$133,MATCH([13]設定!$D35,[13]第４表!$C$77:$C$133,0),5),[13]設定!$H35))</f>
        <v>13314</v>
      </c>
      <c r="J21" s="38">
        <f>IF($D21="","",IF([13]設定!$H35="",INDEX([13]第４表!$F$77:$P$133,MATCH([13]設定!$D35,[13]第４表!$C$77:$C$133,0),6),[13]設定!$H35))</f>
        <v>358271</v>
      </c>
      <c r="K21" s="35">
        <f>IF($D21="","",IF([13]設定!$H35="",INDEX([13]第４表!$F$77:$P$133,MATCH([13]設定!$D35,[13]第４表!$C$77:$C$133,0),7),[13]設定!$H35))</f>
        <v>341391</v>
      </c>
      <c r="L21" s="44">
        <f>IF($D21="","",IF([13]設定!$H35="",INDEX([13]第４表!$F$77:$P$133,MATCH([13]設定!$D35,[13]第４表!$C$77:$C$133,0),8),[13]設定!$H35))</f>
        <v>16880</v>
      </c>
      <c r="M21" s="34">
        <f>IF($D21="","",IF([13]設定!$H35="",INDEX([13]第４表!$F$77:$P$133,MATCH([13]設定!$D35,[13]第４表!$C$77:$C$133,0),9),[13]設定!$H35))</f>
        <v>277352</v>
      </c>
      <c r="N21" s="34">
        <f>IF($D21="","",IF([13]設定!$H35="",INDEX([13]第４表!$F$77:$P$133,MATCH([13]設定!$D35,[13]第４表!$C$77:$C$133,0),10),[13]設定!$H35))</f>
        <v>266951</v>
      </c>
      <c r="O21" s="45">
        <f>IF($D21="","",IF([13]設定!$H35="",INDEX([13]第４表!$F$77:$P$133,MATCH([13]設定!$D35,[13]第４表!$C$77:$C$133,0),11),[13]設定!$H35))</f>
        <v>10401</v>
      </c>
    </row>
    <row r="22" spans="2:16" s="2" customFormat="1" ht="18" customHeight="1" x14ac:dyDescent="0.45">
      <c r="B22" s="41" t="str">
        <f>+[14]第５表!B22</f>
        <v>P</v>
      </c>
      <c r="C22" s="42"/>
      <c r="D22" s="43" t="str">
        <f>+[14]第５表!D22</f>
        <v>医療，福祉</v>
      </c>
      <c r="E22" s="53">
        <f>IF($D22="","",IF([13]設定!$H36="",INDEX([13]第４表!$F$77:$P$133,MATCH([13]設定!$D36,[13]第４表!$C$77:$C$133,0),1),[13]設定!$H36))</f>
        <v>284603</v>
      </c>
      <c r="F22" s="38">
        <f>IF($D22="","",IF([13]設定!$H36="",INDEX([13]第４表!$F$77:$P$133,MATCH([13]設定!$D36,[13]第４表!$C$77:$C$133,0),2),[13]設定!$H36))</f>
        <v>233476</v>
      </c>
      <c r="G22" s="35">
        <f>IF($D22="","",IF([13]設定!$H36="",INDEX([13]第４表!$F$77:$P$133,MATCH([13]設定!$D36,[13]第４表!$C$77:$C$133,0),3),[13]設定!$H36))</f>
        <v>223181</v>
      </c>
      <c r="H22" s="44">
        <f>IF($D22="","",IF([13]設定!$H36="",INDEX([13]第４表!$F$77:$P$133,MATCH([13]設定!$D36,[13]第４表!$C$77:$C$133,0),4),[13]設定!$H36))</f>
        <v>10295</v>
      </c>
      <c r="I22" s="45">
        <f>IF($D22="","",IF([13]設定!$H36="",INDEX([13]第４表!$F$77:$P$133,MATCH([13]設定!$D36,[13]第４表!$C$77:$C$133,0),5),[13]設定!$H36))</f>
        <v>51127</v>
      </c>
      <c r="J22" s="38">
        <f>IF($D22="","",IF([13]設定!$H36="",INDEX([13]第４表!$F$77:$P$133,MATCH([13]設定!$D36,[13]第４表!$C$77:$C$133,0),6),[13]設定!$H36))</f>
        <v>370054</v>
      </c>
      <c r="K22" s="35">
        <f>IF($D22="","",IF([13]設定!$H36="",INDEX([13]第４表!$F$77:$P$133,MATCH([13]設定!$D36,[13]第４表!$C$77:$C$133,0),7),[13]設定!$H36))</f>
        <v>315372</v>
      </c>
      <c r="L22" s="44">
        <f>IF($D22="","",IF([13]設定!$H36="",INDEX([13]第４表!$F$77:$P$133,MATCH([13]設定!$D36,[13]第４表!$C$77:$C$133,0),8),[13]設定!$H36))</f>
        <v>54682</v>
      </c>
      <c r="M22" s="34">
        <f>IF($D22="","",IF([13]設定!$H36="",INDEX([13]第４表!$F$77:$P$133,MATCH([13]設定!$D36,[13]第４表!$C$77:$C$133,0),9),[13]設定!$H36))</f>
        <v>258655</v>
      </c>
      <c r="N22" s="35">
        <f>IF($D22="","",IF([13]設定!$H36="",INDEX([13]第４表!$F$77:$P$133,MATCH([13]設定!$D36,[13]第４表!$C$77:$C$133,0),10),[13]設定!$H36))</f>
        <v>208607</v>
      </c>
      <c r="O22" s="45">
        <f>IF($D22="","",IF([13]設定!$H36="",INDEX([13]第４表!$F$77:$P$133,MATCH([13]設定!$D36,[13]第４表!$C$77:$C$133,0),11),[13]設定!$H36))</f>
        <v>50048</v>
      </c>
    </row>
    <row r="23" spans="2:16" s="2" customFormat="1" ht="18" customHeight="1" x14ac:dyDescent="0.45">
      <c r="B23" s="41" t="str">
        <f>+[14]第５表!B23</f>
        <v>Q</v>
      </c>
      <c r="C23" s="42"/>
      <c r="D23" s="43" t="str">
        <f>+[14]第５表!D23</f>
        <v>複合サービス事業</v>
      </c>
      <c r="E23" s="53">
        <f>IF($D23="","",IF([13]設定!$H37="",INDEX([13]第４表!$F$77:$P$133,MATCH([13]設定!$D37,[13]第４表!$C$77:$C$133,0),1),[13]設定!$H37))</f>
        <v>429217</v>
      </c>
      <c r="F23" s="38">
        <f>IF($D23="","",IF([13]設定!$H37="",INDEX([13]第４表!$F$77:$P$133,MATCH([13]設定!$D37,[13]第４表!$C$77:$C$133,0),2),[13]設定!$H37))</f>
        <v>263210</v>
      </c>
      <c r="G23" s="35">
        <f>IF($D23="","",IF([13]設定!$H37="",INDEX([13]第４表!$F$77:$P$133,MATCH([13]設定!$D37,[13]第４表!$C$77:$C$133,0),3),[13]設定!$H37))</f>
        <v>255030</v>
      </c>
      <c r="H23" s="44">
        <f>IF($D23="","",IF([13]設定!$H37="",INDEX([13]第４表!$F$77:$P$133,MATCH([13]設定!$D37,[13]第４表!$C$77:$C$133,0),4),[13]設定!$H37))</f>
        <v>8180</v>
      </c>
      <c r="I23" s="45">
        <f>IF($D23="","",IF([13]設定!$H37="",INDEX([13]第４表!$F$77:$P$133,MATCH([13]設定!$D37,[13]第４表!$C$77:$C$133,0),5),[13]設定!$H37))</f>
        <v>166007</v>
      </c>
      <c r="J23" s="38">
        <f>IF($D23="","",IF([13]設定!$H37="",INDEX([13]第４表!$F$77:$P$133,MATCH([13]設定!$D37,[13]第４表!$C$77:$C$133,0),6),[13]設定!$H37))</f>
        <v>498230</v>
      </c>
      <c r="K23" s="35">
        <f>IF($D23="","",IF([13]設定!$H37="",INDEX([13]第４表!$F$77:$P$133,MATCH([13]設定!$D37,[13]第４表!$C$77:$C$133,0),7),[13]設定!$H37))</f>
        <v>294455</v>
      </c>
      <c r="L23" s="44">
        <f>IF($D23="","",IF([13]設定!$H37="",INDEX([13]第４表!$F$77:$P$133,MATCH([13]設定!$D37,[13]第４表!$C$77:$C$133,0),8),[13]設定!$H37))</f>
        <v>203775</v>
      </c>
      <c r="M23" s="34">
        <f>IF($D23="","",IF([13]設定!$H37="",INDEX([13]第４表!$F$77:$P$133,MATCH([13]設定!$D37,[13]第４表!$C$77:$C$133,0),9),[13]設定!$H37))</f>
        <v>305234</v>
      </c>
      <c r="N23" s="35">
        <f>IF($D23="","",IF([13]設定!$H37="",INDEX([13]第４表!$F$77:$P$133,MATCH([13]設定!$D37,[13]第４表!$C$77:$C$133,0),10),[13]設定!$H37))</f>
        <v>207077</v>
      </c>
      <c r="O23" s="45">
        <f>IF($D23="","",IF([13]設定!$H37="",INDEX([13]第４表!$F$77:$P$133,MATCH([13]設定!$D37,[13]第４表!$C$77:$C$133,0),11),[13]設定!$H37))</f>
        <v>98157</v>
      </c>
    </row>
    <row r="24" spans="2:16" s="2" customFormat="1" ht="18" customHeight="1" x14ac:dyDescent="0.45">
      <c r="B24" s="41" t="str">
        <f>+[14]第５表!B24</f>
        <v>R</v>
      </c>
      <c r="C24" s="42"/>
      <c r="D24" s="54" t="str">
        <f>+[14]第５表!D24</f>
        <v>サービス業（他に分類されないもの）</v>
      </c>
      <c r="E24" s="53">
        <f>IF($D24="","",IF([13]設定!$H38="",INDEX([13]第４表!$F$77:$P$133,MATCH([13]設定!$D38,[13]第４表!$C$77:$C$133,0),1),[13]設定!$H38))</f>
        <v>204933</v>
      </c>
      <c r="F24" s="38">
        <f>IF($D24="","",IF([13]設定!$H38="",INDEX([13]第４表!$F$77:$P$133,MATCH([13]設定!$D38,[13]第４表!$C$77:$C$133,0),2),[13]設定!$H38))</f>
        <v>185722</v>
      </c>
      <c r="G24" s="35">
        <f>IF($D24="","",IF([13]設定!$H38="",INDEX([13]第４表!$F$77:$P$133,MATCH([13]設定!$D38,[13]第４表!$C$77:$C$133,0),3),[13]設定!$H38))</f>
        <v>175197</v>
      </c>
      <c r="H24" s="44">
        <f>IF($D24="","",IF([13]設定!$H38="",INDEX([13]第４表!$F$77:$P$133,MATCH([13]設定!$D38,[13]第４表!$C$77:$C$133,0),4),[13]設定!$H38))</f>
        <v>10525</v>
      </c>
      <c r="I24" s="45">
        <f>IF($D24="","",IF([13]設定!$H38="",INDEX([13]第４表!$F$77:$P$133,MATCH([13]設定!$D38,[13]第４表!$C$77:$C$133,0),5),[13]設定!$H38))</f>
        <v>19211</v>
      </c>
      <c r="J24" s="38">
        <f>IF($D24="","",IF([13]設定!$H38="",INDEX([13]第４表!$F$77:$P$133,MATCH([13]設定!$D38,[13]第４表!$C$77:$C$133,0),6),[13]設定!$H38))</f>
        <v>244639</v>
      </c>
      <c r="K24" s="35">
        <f>IF($D24="","",IF([13]設定!$H38="",INDEX([13]第４表!$F$77:$P$133,MATCH([13]設定!$D38,[13]第４表!$C$77:$C$133,0),7),[13]設定!$H38))</f>
        <v>217959</v>
      </c>
      <c r="L24" s="44">
        <f>IF($D24="","",IF([13]設定!$H38="",INDEX([13]第４表!$F$77:$P$133,MATCH([13]設定!$D38,[13]第４表!$C$77:$C$133,0),8),[13]設定!$H38))</f>
        <v>26680</v>
      </c>
      <c r="M24" s="34">
        <f>IF($D24="","",IF([13]設定!$H38="",INDEX([13]第４表!$F$77:$P$133,MATCH([13]設定!$D38,[13]第４表!$C$77:$C$133,0),9),[13]設定!$H38))</f>
        <v>157939</v>
      </c>
      <c r="N24" s="35">
        <f>IF($D24="","",IF([13]設定!$H38="",INDEX([13]第４表!$F$77:$P$133,MATCH([13]設定!$D38,[13]第４表!$C$77:$C$133,0),10),[13]設定!$H38))</f>
        <v>147568</v>
      </c>
      <c r="O24" s="45">
        <f>IF($D24="","",IF([13]設定!$H38="",INDEX([13]第４表!$F$77:$P$133,MATCH([13]設定!$D38,[13]第４表!$C$77:$C$133,0),11),[13]設定!$H38))</f>
        <v>10371</v>
      </c>
    </row>
    <row r="25" spans="2:16" s="2" customFormat="1" ht="18" customHeight="1" x14ac:dyDescent="0.45">
      <c r="B25" s="31" t="str">
        <f>+[14]第５表!B25</f>
        <v>E09,10</v>
      </c>
      <c r="C25" s="32"/>
      <c r="D25" s="55" t="str">
        <f>+[14]第５表!D25</f>
        <v>食料品・たばこ</v>
      </c>
      <c r="E25" s="56">
        <f>IF($D25="","",IF([13]設定!$H39="",INDEX([13]第４表!$F$77:$P$133,MATCH([13]設定!$D39,[13]第４表!$C$77:$C$133,0),1),[13]設定!$H39))</f>
        <v>232687</v>
      </c>
      <c r="F25" s="56">
        <f>IF($D25="","",IF([13]設定!$H39="",INDEX([13]第４表!$F$77:$P$133,MATCH([13]設定!$D39,[13]第４表!$C$77:$C$133,0),2),[13]設定!$H39))</f>
        <v>180353</v>
      </c>
      <c r="G25" s="56">
        <f>IF($D25="","",IF([13]設定!$H39="",INDEX([13]第４表!$F$77:$P$133,MATCH([13]設定!$D39,[13]第４表!$C$77:$C$133,0),3),[13]設定!$H39))</f>
        <v>168535</v>
      </c>
      <c r="H25" s="56">
        <f>IF($D25="","",IF([13]設定!$H39="",INDEX([13]第４表!$F$77:$P$133,MATCH([13]設定!$D39,[13]第４表!$C$77:$C$133,0),4),[13]設定!$H39))</f>
        <v>11818</v>
      </c>
      <c r="I25" s="56">
        <f>IF($D25="","",IF([13]設定!$H39="",INDEX([13]第４表!$F$77:$P$133,MATCH([13]設定!$D39,[13]第４表!$C$77:$C$133,0),5),[13]設定!$H39))</f>
        <v>52334</v>
      </c>
      <c r="J25" s="56">
        <f>IF($D25="","",IF([13]設定!$H39="",INDEX([13]第４表!$F$77:$P$133,MATCH([13]設定!$D39,[13]第４表!$C$77:$C$133,0),6),[13]設定!$H39))</f>
        <v>341433</v>
      </c>
      <c r="K25" s="56">
        <f>IF($D25="","",IF([13]設定!$H39="",INDEX([13]第４表!$F$77:$P$133,MATCH([13]設定!$D39,[13]第４表!$C$77:$C$133,0),7),[13]設定!$H39))</f>
        <v>236935</v>
      </c>
      <c r="L25" s="56">
        <f>IF($D25="","",IF([13]設定!$H39="",INDEX([13]第４表!$F$77:$P$133,MATCH([13]設定!$D39,[13]第４表!$C$77:$C$133,0),8),[13]設定!$H39))</f>
        <v>104498</v>
      </c>
      <c r="M25" s="56">
        <f>IF($D25="","",IF([13]設定!$H39="",INDEX([13]第４表!$F$77:$P$133,MATCH([13]設定!$D39,[13]第４表!$C$77:$C$133,0),9),[13]設定!$H39))</f>
        <v>168049</v>
      </c>
      <c r="N25" s="56">
        <f>IF($D25="","",IF([13]設定!$H39="",INDEX([13]第４表!$F$77:$P$133,MATCH([13]設定!$D39,[13]第４表!$C$77:$C$133,0),10),[13]設定!$H39))</f>
        <v>146721</v>
      </c>
      <c r="O25" s="56">
        <f>IF($D25="","",IF([13]設定!$H39="",INDEX([13]第４表!$F$77:$P$133,MATCH([13]設定!$D39,[13]第４表!$C$77:$C$133,0),11),[13]設定!$H39))</f>
        <v>21328</v>
      </c>
    </row>
    <row r="26" spans="2:16" s="2" customFormat="1" ht="18" customHeight="1" x14ac:dyDescent="0.45">
      <c r="B26" s="41" t="str">
        <f>+[14]第５表!B26</f>
        <v>E11</v>
      </c>
      <c r="C26" s="42"/>
      <c r="D26" s="57" t="str">
        <f>+[14]第５表!D26</f>
        <v>繊維工業</v>
      </c>
      <c r="E26" s="53">
        <f>IF($D26="","",IF([13]設定!$H40="",INDEX([13]第４表!$F$77:$P$133,MATCH([13]設定!$D40,[13]第４表!$C$77:$C$133,0),1),[13]設定!$H40))</f>
        <v>228055</v>
      </c>
      <c r="F26" s="53">
        <f>IF($D26="","",IF([13]設定!$H40="",INDEX([13]第４表!$F$77:$P$133,MATCH([13]設定!$D40,[13]第４表!$C$77:$C$133,0),2),[13]設定!$H40))</f>
        <v>221277</v>
      </c>
      <c r="G26" s="53">
        <f>IF($D26="","",IF([13]設定!$H40="",INDEX([13]第４表!$F$77:$P$133,MATCH([13]設定!$D40,[13]第４表!$C$77:$C$133,0),3),[13]設定!$H40))</f>
        <v>195713</v>
      </c>
      <c r="H26" s="53">
        <f>IF($D26="","",IF([13]設定!$H40="",INDEX([13]第４表!$F$77:$P$133,MATCH([13]設定!$D40,[13]第４表!$C$77:$C$133,0),4),[13]設定!$H40))</f>
        <v>25564</v>
      </c>
      <c r="I26" s="53">
        <f>IF($D26="","",IF([13]設定!$H40="",INDEX([13]第４表!$F$77:$P$133,MATCH([13]設定!$D40,[13]第４表!$C$77:$C$133,0),5),[13]設定!$H40))</f>
        <v>6778</v>
      </c>
      <c r="J26" s="53">
        <f>IF($D26="","",IF([13]設定!$H40="",INDEX([13]第４表!$F$77:$P$133,MATCH([13]設定!$D40,[13]第４表!$C$77:$C$133,0),6),[13]設定!$H40))</f>
        <v>331379</v>
      </c>
      <c r="K26" s="53">
        <f>IF($D26="","",IF([13]設定!$H40="",INDEX([13]第４表!$F$77:$P$133,MATCH([13]設定!$D40,[13]第４表!$C$77:$C$133,0),7),[13]設定!$H40))</f>
        <v>321256</v>
      </c>
      <c r="L26" s="53">
        <f>IF($D26="","",IF([13]設定!$H40="",INDEX([13]第４表!$F$77:$P$133,MATCH([13]設定!$D40,[13]第４表!$C$77:$C$133,0),8),[13]設定!$H40))</f>
        <v>10123</v>
      </c>
      <c r="M26" s="53">
        <f>IF($D26="","",IF([13]設定!$H40="",INDEX([13]第４表!$F$77:$P$133,MATCH([13]設定!$D40,[13]第４表!$C$77:$C$133,0),9),[13]設定!$H40))</f>
        <v>167824</v>
      </c>
      <c r="N26" s="53">
        <f>IF($D26="","",IF([13]設定!$H40="",INDEX([13]第４表!$F$77:$P$133,MATCH([13]設定!$D40,[13]第４表!$C$77:$C$133,0),10),[13]設定!$H40))</f>
        <v>162996</v>
      </c>
      <c r="O26" s="53">
        <f>IF($D26="","",IF([13]設定!$H40="",INDEX([13]第４表!$F$77:$P$133,MATCH([13]設定!$D40,[13]第４表!$C$77:$C$133,0),11),[13]設定!$H40))</f>
        <v>4828</v>
      </c>
    </row>
    <row r="27" spans="2:16" s="2" customFormat="1" ht="18" customHeight="1" x14ac:dyDescent="0.45">
      <c r="B27" s="41" t="str">
        <f>+[14]第５表!B27</f>
        <v>E12</v>
      </c>
      <c r="C27" s="42"/>
      <c r="D27" s="57" t="str">
        <f>+[14]第５表!D27</f>
        <v>木材・木製品</v>
      </c>
      <c r="E27" s="53">
        <f>IF($D27="","",IF([13]設定!$H41="",INDEX([13]第４表!$F$77:$P$133,MATCH([13]設定!$D41,[13]第４表!$C$77:$C$133,0),1),[13]設定!$H41))</f>
        <v>362567</v>
      </c>
      <c r="F27" s="53">
        <f>IF($D27="","",IF([13]設定!$H41="",INDEX([13]第４表!$F$77:$P$133,MATCH([13]設定!$D41,[13]第４表!$C$77:$C$133,0),2),[13]設定!$H41))</f>
        <v>223127</v>
      </c>
      <c r="G27" s="53">
        <f>IF($D27="","",IF([13]設定!$H41="",INDEX([13]第４表!$F$77:$P$133,MATCH([13]設定!$D41,[13]第４表!$C$77:$C$133,0),3),[13]設定!$H41))</f>
        <v>213524</v>
      </c>
      <c r="H27" s="53">
        <f>IF($D27="","",IF([13]設定!$H41="",INDEX([13]第４表!$F$77:$P$133,MATCH([13]設定!$D41,[13]第４表!$C$77:$C$133,0),4),[13]設定!$H41))</f>
        <v>9603</v>
      </c>
      <c r="I27" s="53">
        <f>IF($D27="","",IF([13]設定!$H41="",INDEX([13]第４表!$F$77:$P$133,MATCH([13]設定!$D41,[13]第４表!$C$77:$C$133,0),5),[13]設定!$H41))</f>
        <v>139440</v>
      </c>
      <c r="J27" s="53">
        <f>IF($D27="","",IF([13]設定!$H41="",INDEX([13]第４表!$F$77:$P$133,MATCH([13]設定!$D41,[13]第４表!$C$77:$C$133,0),6),[13]設定!$H41))</f>
        <v>365605</v>
      </c>
      <c r="K27" s="53">
        <f>IF($D27="","",IF([13]設定!$H41="",INDEX([13]第４表!$F$77:$P$133,MATCH([13]設定!$D41,[13]第４表!$C$77:$C$133,0),7),[13]設定!$H41))</f>
        <v>240876</v>
      </c>
      <c r="L27" s="53">
        <f>IF($D27="","",IF([13]設定!$H41="",INDEX([13]第４表!$F$77:$P$133,MATCH([13]設定!$D41,[13]第４表!$C$77:$C$133,0),8),[13]設定!$H41))</f>
        <v>124729</v>
      </c>
      <c r="M27" s="53">
        <f>IF($D27="","",IF([13]設定!$H41="",INDEX([13]第４表!$F$77:$P$133,MATCH([13]設定!$D41,[13]第４表!$C$77:$C$133,0),9),[13]設定!$H41))</f>
        <v>353656</v>
      </c>
      <c r="N27" s="53">
        <f>IF($D27="","",IF([13]設定!$H41="",INDEX([13]第４表!$F$77:$P$133,MATCH([13]設定!$D41,[13]第４表!$C$77:$C$133,0),10),[13]設定!$H41))</f>
        <v>171061</v>
      </c>
      <c r="O27" s="53">
        <f>IF($D27="","",IF([13]設定!$H41="",INDEX([13]第４表!$F$77:$P$133,MATCH([13]設定!$D41,[13]第４表!$C$77:$C$133,0),11),[13]設定!$H41))</f>
        <v>182595</v>
      </c>
    </row>
    <row r="28" spans="2:16" s="2" customFormat="1" ht="18" customHeight="1" x14ac:dyDescent="0.45">
      <c r="B28" s="41" t="str">
        <f>+[14]第５表!B28</f>
        <v>E13</v>
      </c>
      <c r="C28" s="42"/>
      <c r="D28" s="57" t="str">
        <f>+[14]第５表!D28</f>
        <v>家具・装備品</v>
      </c>
      <c r="E28" s="53" t="str">
        <f>IF($D28="","",IF([13]設定!$H42="",INDEX([13]第４表!$F$77:$P$133,MATCH([13]設定!$D42,[13]第４表!$C$77:$C$133,0),1),[13]設定!$H42))</f>
        <v>x</v>
      </c>
      <c r="F28" s="53" t="str">
        <f>IF($D28="","",IF([13]設定!$H42="",INDEX([13]第４表!$F$77:$P$133,MATCH([13]設定!$D42,[13]第４表!$C$77:$C$133,0),2),[13]設定!$H42))</f>
        <v>x</v>
      </c>
      <c r="G28" s="53" t="str">
        <f>IF($D28="","",IF([13]設定!$H42="",INDEX([13]第４表!$F$77:$P$133,MATCH([13]設定!$D42,[13]第４表!$C$77:$C$133,0),3),[13]設定!$H42))</f>
        <v>x</v>
      </c>
      <c r="H28" s="53" t="str">
        <f>IF($D28="","",IF([13]設定!$H42="",INDEX([13]第４表!$F$77:$P$133,MATCH([13]設定!$D42,[13]第４表!$C$77:$C$133,0),4),[13]設定!$H42))</f>
        <v>x</v>
      </c>
      <c r="I28" s="53" t="str">
        <f>IF($D28="","",IF([13]設定!$H42="",INDEX([13]第４表!$F$77:$P$133,MATCH([13]設定!$D42,[13]第４表!$C$77:$C$133,0),5),[13]設定!$H42))</f>
        <v>x</v>
      </c>
      <c r="J28" s="53" t="str">
        <f>IF($D28="","",IF([13]設定!$H42="",INDEX([13]第４表!$F$77:$P$133,MATCH([13]設定!$D42,[13]第４表!$C$77:$C$133,0),6),[13]設定!$H42))</f>
        <v>x</v>
      </c>
      <c r="K28" s="53" t="str">
        <f>IF($D28="","",IF([13]設定!$H42="",INDEX([13]第４表!$F$77:$P$133,MATCH([13]設定!$D42,[13]第４表!$C$77:$C$133,0),7),[13]設定!$H42))</f>
        <v>x</v>
      </c>
      <c r="L28" s="53" t="str">
        <f>IF($D28="","",IF([13]設定!$H42="",INDEX([13]第４表!$F$77:$P$133,MATCH([13]設定!$D42,[13]第４表!$C$77:$C$133,0),8),[13]設定!$H42))</f>
        <v>x</v>
      </c>
      <c r="M28" s="53" t="str">
        <f>IF($D28="","",IF([13]設定!$H42="",INDEX([13]第４表!$F$77:$P$133,MATCH([13]設定!$D42,[13]第４表!$C$77:$C$133,0),9),[13]設定!$H42))</f>
        <v>x</v>
      </c>
      <c r="N28" s="53" t="str">
        <f>IF($D28="","",IF([13]設定!$H42="",INDEX([13]第４表!$F$77:$P$133,MATCH([13]設定!$D42,[13]第４表!$C$77:$C$133,0),10),[13]設定!$H42))</f>
        <v>x</v>
      </c>
      <c r="O28" s="53" t="str">
        <f>IF($D28="","",IF([13]設定!$H42="",INDEX([13]第４表!$F$77:$P$133,MATCH([13]設定!$D42,[13]第４表!$C$77:$C$133,0),11),[13]設定!$H42))</f>
        <v>x</v>
      </c>
    </row>
    <row r="29" spans="2:16" s="2" customFormat="1" ht="18" customHeight="1" x14ac:dyDescent="0.45">
      <c r="B29" s="41" t="str">
        <f>+[14]第５表!B29</f>
        <v>E15</v>
      </c>
      <c r="C29" s="42"/>
      <c r="D29" s="57" t="str">
        <f>+[14]第５表!D29</f>
        <v>印刷・同関連業</v>
      </c>
      <c r="E29" s="53">
        <f>IF($D29="","",IF([13]設定!$H43="",INDEX([13]第４表!$F$77:$P$133,MATCH([13]設定!$D43,[13]第４表!$C$77:$C$133,0),1),[13]設定!$H43))</f>
        <v>336668</v>
      </c>
      <c r="F29" s="53">
        <f>IF($D29="","",IF([13]設定!$H43="",INDEX([13]第４表!$F$77:$P$133,MATCH([13]設定!$D43,[13]第４表!$C$77:$C$133,0),2),[13]設定!$H43))</f>
        <v>239531</v>
      </c>
      <c r="G29" s="53">
        <f>IF($D29="","",IF([13]設定!$H43="",INDEX([13]第４表!$F$77:$P$133,MATCH([13]設定!$D43,[13]第４表!$C$77:$C$133,0),3),[13]設定!$H43))</f>
        <v>221985</v>
      </c>
      <c r="H29" s="53">
        <f>IF($D29="","",IF([13]設定!$H43="",INDEX([13]第４表!$F$77:$P$133,MATCH([13]設定!$D43,[13]第４表!$C$77:$C$133,0),4),[13]設定!$H43))</f>
        <v>17546</v>
      </c>
      <c r="I29" s="53">
        <f>IF($D29="","",IF([13]設定!$H43="",INDEX([13]第４表!$F$77:$P$133,MATCH([13]設定!$D43,[13]第４表!$C$77:$C$133,0),5),[13]設定!$H43))</f>
        <v>97137</v>
      </c>
      <c r="J29" s="53">
        <f>IF($D29="","",IF([13]設定!$H43="",INDEX([13]第４表!$F$77:$P$133,MATCH([13]設定!$D43,[13]第４表!$C$77:$C$133,0),6),[13]設定!$H43))</f>
        <v>389813</v>
      </c>
      <c r="K29" s="53">
        <f>IF($D29="","",IF([13]設定!$H43="",INDEX([13]第４表!$F$77:$P$133,MATCH([13]設定!$D43,[13]第４表!$C$77:$C$133,0),7),[13]設定!$H43))</f>
        <v>282645</v>
      </c>
      <c r="L29" s="53">
        <f>IF($D29="","",IF([13]設定!$H43="",INDEX([13]第４表!$F$77:$P$133,MATCH([13]設定!$D43,[13]第４表!$C$77:$C$133,0),8),[13]設定!$H43))</f>
        <v>107168</v>
      </c>
      <c r="M29" s="53">
        <f>IF($D29="","",IF([13]設定!$H43="",INDEX([13]第４表!$F$77:$P$133,MATCH([13]設定!$D43,[13]第４表!$C$77:$C$133,0),9),[13]設定!$H43))</f>
        <v>219296</v>
      </c>
      <c r="N29" s="53">
        <f>IF($D29="","",IF([13]設定!$H43="",INDEX([13]第４表!$F$77:$P$133,MATCH([13]設定!$D43,[13]第４表!$C$77:$C$133,0),10),[13]設定!$H43))</f>
        <v>144314</v>
      </c>
      <c r="O29" s="53">
        <f>IF($D29="","",IF([13]設定!$H43="",INDEX([13]第４表!$F$77:$P$133,MATCH([13]設定!$D43,[13]第４表!$C$77:$C$133,0),11),[13]設定!$H43))</f>
        <v>74982</v>
      </c>
    </row>
    <row r="30" spans="2:16" s="2" customFormat="1" ht="18" customHeight="1" x14ac:dyDescent="0.45">
      <c r="B30" s="41" t="str">
        <f>+[14]第５表!B30</f>
        <v>E16,17</v>
      </c>
      <c r="C30" s="42"/>
      <c r="D30" s="57" t="str">
        <f>+[14]第５表!D30</f>
        <v>化学、石油・石炭</v>
      </c>
      <c r="E30" s="53">
        <f>IF($D30="","",IF([13]設定!$H44="",INDEX([13]第４表!$F$77:$P$133,MATCH([13]設定!$D44,[13]第４表!$C$77:$C$133,0),1),[13]設定!$H44))</f>
        <v>428245</v>
      </c>
      <c r="F30" s="53">
        <f>IF($D30="","",IF([13]設定!$H44="",INDEX([13]第４表!$F$77:$P$133,MATCH([13]設定!$D44,[13]第４表!$C$77:$C$133,0),2),[13]設定!$H44))</f>
        <v>396063</v>
      </c>
      <c r="G30" s="53">
        <f>IF($D30="","",IF([13]設定!$H44="",INDEX([13]第４表!$F$77:$P$133,MATCH([13]設定!$D44,[13]第４表!$C$77:$C$133,0),3),[13]設定!$H44))</f>
        <v>338599</v>
      </c>
      <c r="H30" s="53">
        <f>IF($D30="","",IF([13]設定!$H44="",INDEX([13]第４表!$F$77:$P$133,MATCH([13]設定!$D44,[13]第４表!$C$77:$C$133,0),4),[13]設定!$H44))</f>
        <v>57464</v>
      </c>
      <c r="I30" s="53">
        <f>IF($D30="","",IF([13]設定!$H44="",INDEX([13]第４表!$F$77:$P$133,MATCH([13]設定!$D44,[13]第４表!$C$77:$C$133,0),5),[13]設定!$H44))</f>
        <v>32182</v>
      </c>
      <c r="J30" s="53">
        <f>IF($D30="","",IF([13]設定!$H44="",INDEX([13]第４表!$F$77:$P$133,MATCH([13]設定!$D44,[13]第４表!$C$77:$C$133,0),6),[13]設定!$H44))</f>
        <v>438444</v>
      </c>
      <c r="K30" s="53">
        <f>IF($D30="","",IF([13]設定!$H44="",INDEX([13]第４表!$F$77:$P$133,MATCH([13]設定!$D44,[13]第４表!$C$77:$C$133,0),7),[13]設定!$H44))</f>
        <v>409595</v>
      </c>
      <c r="L30" s="53">
        <f>IF($D30="","",IF([13]設定!$H44="",INDEX([13]第４表!$F$77:$P$133,MATCH([13]設定!$D44,[13]第４表!$C$77:$C$133,0),8),[13]設定!$H44))</f>
        <v>28849</v>
      </c>
      <c r="M30" s="53">
        <f>IF($D30="","",IF([13]設定!$H44="",INDEX([13]第４表!$F$77:$P$133,MATCH([13]設定!$D44,[13]第４表!$C$77:$C$133,0),9),[13]設定!$H44))</f>
        <v>319524</v>
      </c>
      <c r="N30" s="53">
        <f>IF($D30="","",IF([13]設定!$H44="",INDEX([13]第４表!$F$77:$P$133,MATCH([13]設定!$D44,[13]第４表!$C$77:$C$133,0),10),[13]設定!$H44))</f>
        <v>251807</v>
      </c>
      <c r="O30" s="53">
        <f>IF($D30="","",IF([13]設定!$H44="",INDEX([13]第４表!$F$77:$P$133,MATCH([13]設定!$D44,[13]第４表!$C$77:$C$133,0),11),[13]設定!$H44))</f>
        <v>67717</v>
      </c>
    </row>
    <row r="31" spans="2:16" s="2" customFormat="1" ht="18" customHeight="1" x14ac:dyDescent="0.45">
      <c r="B31" s="41" t="str">
        <f>+[14]第５表!B31</f>
        <v>E18</v>
      </c>
      <c r="C31" s="42"/>
      <c r="D31" s="57" t="str">
        <f>+[14]第５表!D31</f>
        <v>プラスチック製品</v>
      </c>
      <c r="E31" s="53">
        <f>IF($D31="","",IF([13]設定!$H45="",INDEX([13]第４表!$F$77:$P$133,MATCH([13]設定!$D45,[13]第４表!$C$77:$C$133,0),1),[13]設定!$H45))</f>
        <v>287826</v>
      </c>
      <c r="F31" s="53">
        <f>IF($D31="","",IF([13]設定!$H45="",INDEX([13]第４表!$F$77:$P$133,MATCH([13]設定!$D45,[13]第４表!$C$77:$C$133,0),2),[13]設定!$H45))</f>
        <v>241883</v>
      </c>
      <c r="G31" s="53">
        <f>IF($D31="","",IF([13]設定!$H45="",INDEX([13]第４表!$F$77:$P$133,MATCH([13]設定!$D45,[13]第４表!$C$77:$C$133,0),3),[13]設定!$H45))</f>
        <v>216834</v>
      </c>
      <c r="H31" s="53">
        <f>IF($D31="","",IF([13]設定!$H45="",INDEX([13]第４表!$F$77:$P$133,MATCH([13]設定!$D45,[13]第４表!$C$77:$C$133,0),4),[13]設定!$H45))</f>
        <v>25049</v>
      </c>
      <c r="I31" s="53">
        <f>IF($D31="","",IF([13]設定!$H45="",INDEX([13]第４表!$F$77:$P$133,MATCH([13]設定!$D45,[13]第４表!$C$77:$C$133,0),5),[13]設定!$H45))</f>
        <v>45943</v>
      </c>
      <c r="J31" s="53">
        <f>IF($D31="","",IF([13]設定!$H45="",INDEX([13]第４表!$F$77:$P$133,MATCH([13]設定!$D45,[13]第４表!$C$77:$C$133,0),6),[13]設定!$H45))</f>
        <v>332886</v>
      </c>
      <c r="K31" s="53">
        <f>IF($D31="","",IF([13]設定!$H45="",INDEX([13]第４表!$F$77:$P$133,MATCH([13]設定!$D45,[13]第４表!$C$77:$C$133,0),7),[13]設定!$H45))</f>
        <v>277262</v>
      </c>
      <c r="L31" s="53">
        <f>IF($D31="","",IF([13]設定!$H45="",INDEX([13]第４表!$F$77:$P$133,MATCH([13]設定!$D45,[13]第４表!$C$77:$C$133,0),8),[13]設定!$H45))</f>
        <v>55624</v>
      </c>
      <c r="M31" s="53">
        <f>IF($D31="","",IF([13]設定!$H45="",INDEX([13]第４表!$F$77:$P$133,MATCH([13]設定!$D45,[13]第４表!$C$77:$C$133,0),9),[13]設定!$H45))</f>
        <v>156747</v>
      </c>
      <c r="N31" s="53">
        <f>IF($D31="","",IF([13]設定!$H45="",INDEX([13]第４表!$F$77:$P$133,MATCH([13]設定!$D45,[13]第４表!$C$77:$C$133,0),10),[13]設定!$H45))</f>
        <v>138965</v>
      </c>
      <c r="O31" s="53">
        <f>IF($D31="","",IF([13]設定!$H45="",INDEX([13]第４表!$F$77:$P$133,MATCH([13]設定!$D45,[13]第４表!$C$77:$C$133,0),11),[13]設定!$H45))</f>
        <v>17782</v>
      </c>
    </row>
    <row r="32" spans="2:16" s="2" customFormat="1" ht="18" customHeight="1" x14ac:dyDescent="0.45">
      <c r="B32" s="41" t="str">
        <f>+[14]第５表!B32</f>
        <v>E19</v>
      </c>
      <c r="C32" s="42"/>
      <c r="D32" s="57" t="str">
        <f>+[14]第５表!D32</f>
        <v>ゴム製品</v>
      </c>
      <c r="E32" s="53">
        <f>IF($D32="","",IF([13]設定!$H46="",INDEX([13]第４表!$F$77:$P$133,MATCH([13]設定!$D46,[13]第４表!$C$77:$C$133,0),1),[13]設定!$H46))</f>
        <v>379835</v>
      </c>
      <c r="F32" s="53">
        <f>IF($D32="","",IF([13]設定!$H46="",INDEX([13]第４表!$F$77:$P$133,MATCH([13]設定!$D46,[13]第４表!$C$77:$C$133,0),2),[13]設定!$H46))</f>
        <v>328848</v>
      </c>
      <c r="G32" s="53">
        <f>IF($D32="","",IF([13]設定!$H46="",INDEX([13]第４表!$F$77:$P$133,MATCH([13]設定!$D46,[13]第４表!$C$77:$C$133,0),3),[13]設定!$H46))</f>
        <v>263926</v>
      </c>
      <c r="H32" s="53">
        <f>IF($D32="","",IF([13]設定!$H46="",INDEX([13]第４表!$F$77:$P$133,MATCH([13]設定!$D46,[13]第４表!$C$77:$C$133,0),4),[13]設定!$H46))</f>
        <v>64922</v>
      </c>
      <c r="I32" s="53">
        <f>IF($D32="","",IF([13]設定!$H46="",INDEX([13]第４表!$F$77:$P$133,MATCH([13]設定!$D46,[13]第４表!$C$77:$C$133,0),5),[13]設定!$H46))</f>
        <v>50987</v>
      </c>
      <c r="J32" s="53">
        <f>IF($D32="","",IF([13]設定!$H46="",INDEX([13]第４表!$F$77:$P$133,MATCH([13]設定!$D46,[13]第４表!$C$77:$C$133,0),6),[13]設定!$H46))</f>
        <v>390635</v>
      </c>
      <c r="K32" s="53">
        <f>IF($D32="","",IF([13]設定!$H46="",INDEX([13]第４表!$F$77:$P$133,MATCH([13]設定!$D46,[13]第４表!$C$77:$C$133,0),7),[13]設定!$H46))</f>
        <v>348450</v>
      </c>
      <c r="L32" s="53">
        <f>IF($D32="","",IF([13]設定!$H46="",INDEX([13]第４表!$F$77:$P$133,MATCH([13]設定!$D46,[13]第４表!$C$77:$C$133,0),8),[13]設定!$H46))</f>
        <v>42185</v>
      </c>
      <c r="M32" s="53">
        <f>IF($D32="","",IF([13]設定!$H46="",INDEX([13]第４表!$F$77:$P$133,MATCH([13]設定!$D46,[13]第４表!$C$77:$C$133,0),9),[13]設定!$H46))</f>
        <v>308235</v>
      </c>
      <c r="N32" s="53">
        <f>IF($D32="","",IF([13]設定!$H46="",INDEX([13]第４表!$F$77:$P$133,MATCH([13]設定!$D46,[13]第４表!$C$77:$C$133,0),10),[13]設定!$H46))</f>
        <v>198881</v>
      </c>
      <c r="O32" s="53">
        <f>IF($D32="","",IF([13]設定!$H46="",INDEX([13]第４表!$F$77:$P$133,MATCH([13]設定!$D46,[13]第４表!$C$77:$C$133,0),11),[13]設定!$H46))</f>
        <v>109354</v>
      </c>
    </row>
    <row r="33" spans="2:17" s="2" customFormat="1" ht="18" customHeight="1" x14ac:dyDescent="0.45">
      <c r="B33" s="41" t="str">
        <f>+[14]第５表!B33</f>
        <v>E21</v>
      </c>
      <c r="C33" s="42"/>
      <c r="D33" s="57" t="str">
        <f>+[14]第５表!D33</f>
        <v>窯業・土石製品</v>
      </c>
      <c r="E33" s="53">
        <f>IF($D33="","",IF([13]設定!$H47="",INDEX([13]第４表!$F$77:$P$133,MATCH([13]設定!$D47,[13]第４表!$C$77:$C$133,0),1),[13]設定!$H47))</f>
        <v>482275</v>
      </c>
      <c r="F33" s="53">
        <f>IF($D33="","",IF([13]設定!$H47="",INDEX([13]第４表!$F$77:$P$133,MATCH([13]設定!$D47,[13]第４表!$C$77:$C$133,0),2),[13]設定!$H47))</f>
        <v>266222</v>
      </c>
      <c r="G33" s="53">
        <f>IF($D33="","",IF([13]設定!$H47="",INDEX([13]第４表!$F$77:$P$133,MATCH([13]設定!$D47,[13]第４表!$C$77:$C$133,0),3),[13]設定!$H47))</f>
        <v>251558</v>
      </c>
      <c r="H33" s="53">
        <f>IF($D33="","",IF([13]設定!$H47="",INDEX([13]第４表!$F$77:$P$133,MATCH([13]設定!$D47,[13]第４表!$C$77:$C$133,0),4),[13]設定!$H47))</f>
        <v>14664</v>
      </c>
      <c r="I33" s="53">
        <f>IF($D33="","",IF([13]設定!$H47="",INDEX([13]第４表!$F$77:$P$133,MATCH([13]設定!$D47,[13]第４表!$C$77:$C$133,0),5),[13]設定!$H47))</f>
        <v>216053</v>
      </c>
      <c r="J33" s="53">
        <f>IF($D33="","",IF([13]設定!$H47="",INDEX([13]第４表!$F$77:$P$133,MATCH([13]設定!$D47,[13]第４表!$C$77:$C$133,0),6),[13]設定!$H47))</f>
        <v>503660</v>
      </c>
      <c r="K33" s="53">
        <f>IF($D33="","",IF([13]設定!$H47="",INDEX([13]第４表!$F$77:$P$133,MATCH([13]設定!$D47,[13]第４表!$C$77:$C$133,0),7),[13]設定!$H47))</f>
        <v>282303</v>
      </c>
      <c r="L33" s="53">
        <f>IF($D33="","",IF([13]設定!$H47="",INDEX([13]第４表!$F$77:$P$133,MATCH([13]設定!$D47,[13]第４表!$C$77:$C$133,0),8),[13]設定!$H47))</f>
        <v>221357</v>
      </c>
      <c r="M33" s="53">
        <f>IF($D33="","",IF([13]設定!$H47="",INDEX([13]第４表!$F$77:$P$133,MATCH([13]設定!$D47,[13]第４表!$C$77:$C$133,0),9),[13]設定!$H47))</f>
        <v>407175</v>
      </c>
      <c r="N33" s="53">
        <f>IF($D33="","",IF([13]設定!$H47="",INDEX([13]第４表!$F$77:$P$133,MATCH([13]設定!$D47,[13]第４表!$C$77:$C$133,0),10),[13]設定!$H47))</f>
        <v>209749</v>
      </c>
      <c r="O33" s="53">
        <f>IF($D33="","",IF([13]設定!$H47="",INDEX([13]第４表!$F$77:$P$133,MATCH([13]設定!$D47,[13]第４表!$C$77:$C$133,0),11),[13]設定!$H47))</f>
        <v>197426</v>
      </c>
    </row>
    <row r="34" spans="2:17" s="2" customFormat="1" ht="18" customHeight="1" x14ac:dyDescent="0.45">
      <c r="B34" s="41" t="str">
        <f>+[14]第５表!B34</f>
        <v>E24</v>
      </c>
      <c r="C34" s="42"/>
      <c r="D34" s="57" t="str">
        <f>+[14]第５表!D34</f>
        <v>金属製品製造業</v>
      </c>
      <c r="E34" s="58">
        <f>IF($D34="","",IF([13]設定!$H48="",INDEX([13]第４表!$F$77:$P$133,MATCH([13]設定!$D48,[13]第４表!$C$77:$C$133,0),1),[13]設定!$H48))</f>
        <v>301784</v>
      </c>
      <c r="F34" s="58">
        <f>IF($D34="","",IF([13]設定!$H48="",INDEX([13]第４表!$F$77:$P$133,MATCH([13]設定!$D48,[13]第４表!$C$77:$C$133,0),2),[13]設定!$H48))</f>
        <v>235257</v>
      </c>
      <c r="G34" s="58">
        <f>IF($D34="","",IF([13]設定!$H48="",INDEX([13]第４表!$F$77:$P$133,MATCH([13]設定!$D48,[13]第４表!$C$77:$C$133,0),3),[13]設定!$H48))</f>
        <v>227061</v>
      </c>
      <c r="H34" s="53">
        <f>IF($D34="","",IF([13]設定!$H48="",INDEX([13]第４表!$F$77:$P$133,MATCH([13]設定!$D48,[13]第４表!$C$77:$C$133,0),4),[13]設定!$H48))</f>
        <v>8196</v>
      </c>
      <c r="I34" s="53">
        <f>IF($D34="","",IF([13]設定!$H48="",INDEX([13]第４表!$F$77:$P$133,MATCH([13]設定!$D48,[13]第４表!$C$77:$C$133,0),5),[13]設定!$H48))</f>
        <v>66527</v>
      </c>
      <c r="J34" s="53">
        <f>IF($D34="","",IF([13]設定!$H48="",INDEX([13]第４表!$F$77:$P$133,MATCH([13]設定!$D48,[13]第４表!$C$77:$C$133,0),6),[13]設定!$H48))</f>
        <v>359088</v>
      </c>
      <c r="K34" s="53">
        <f>IF($D34="","",IF([13]設定!$H48="",INDEX([13]第４表!$F$77:$P$133,MATCH([13]設定!$D48,[13]第４表!$C$77:$C$133,0),7),[13]設定!$H48))</f>
        <v>275777</v>
      </c>
      <c r="L34" s="53">
        <f>IF($D34="","",IF([13]設定!$H48="",INDEX([13]第４表!$F$77:$P$133,MATCH([13]設定!$D48,[13]第４表!$C$77:$C$133,0),8),[13]設定!$H48))</f>
        <v>83311</v>
      </c>
      <c r="M34" s="53">
        <f>IF($D34="","",IF([13]設定!$H48="",INDEX([13]第４表!$F$77:$P$133,MATCH([13]設定!$D48,[13]第４表!$C$77:$C$133,0),9),[13]設定!$H48))</f>
        <v>209737</v>
      </c>
      <c r="N34" s="53">
        <f>IF($D34="","",IF([13]設定!$H48="",INDEX([13]第４表!$F$77:$P$133,MATCH([13]設定!$D48,[13]第４表!$C$77:$C$133,0),10),[13]設定!$H48))</f>
        <v>170170</v>
      </c>
      <c r="O34" s="53">
        <f>IF($D34="","",IF([13]設定!$H48="",INDEX([13]第４表!$F$77:$P$133,MATCH([13]設定!$D48,[13]第４表!$C$77:$C$133,0),11),[13]設定!$H48))</f>
        <v>39567</v>
      </c>
    </row>
    <row r="35" spans="2:17" s="2" customFormat="1" ht="18" customHeight="1" x14ac:dyDescent="0.45">
      <c r="B35" s="41" t="str">
        <f>+[14]第５表!B35</f>
        <v>E27</v>
      </c>
      <c r="C35" s="42"/>
      <c r="D35" s="57" t="str">
        <f>+[14]第５表!D35</f>
        <v>業務用機械器具</v>
      </c>
      <c r="E35" s="58">
        <f>IF($D35="","",IF([13]設定!$H49="",INDEX([13]第４表!$F$77:$P$133,MATCH([13]設定!$D49,[13]第４表!$C$77:$C$133,0),1),[13]設定!$H49))</f>
        <v>456188</v>
      </c>
      <c r="F35" s="58">
        <f>IF($D35="","",IF([13]設定!$H49="",INDEX([13]第４表!$F$77:$P$133,MATCH([13]設定!$D49,[13]第４表!$C$77:$C$133,0),2),[13]設定!$H49))</f>
        <v>239088</v>
      </c>
      <c r="G35" s="58">
        <f>IF($D35="","",IF([13]設定!$H49="",INDEX([13]第４表!$F$77:$P$133,MATCH([13]設定!$D49,[13]第４表!$C$77:$C$133,0),3),[13]設定!$H49))</f>
        <v>219147</v>
      </c>
      <c r="H35" s="53">
        <f>IF($D35="","",IF([13]設定!$H49="",INDEX([13]第４表!$F$77:$P$133,MATCH([13]設定!$D49,[13]第４表!$C$77:$C$133,0),4),[13]設定!$H49))</f>
        <v>19941</v>
      </c>
      <c r="I35" s="53">
        <f>IF($D35="","",IF([13]設定!$H49="",INDEX([13]第４表!$F$77:$P$133,MATCH([13]設定!$D49,[13]第４表!$C$77:$C$133,0),5),[13]設定!$H49))</f>
        <v>217100</v>
      </c>
      <c r="J35" s="53">
        <f>IF($D35="","",IF([13]設定!$H49="",INDEX([13]第４表!$F$77:$P$133,MATCH([13]設定!$D49,[13]第４表!$C$77:$C$133,0),6),[13]設定!$H49))</f>
        <v>583715</v>
      </c>
      <c r="K35" s="53">
        <f>IF($D35="","",IF([13]設定!$H49="",INDEX([13]第４表!$F$77:$P$133,MATCH([13]設定!$D49,[13]第４表!$C$77:$C$133,0),7),[13]設定!$H49))</f>
        <v>306839</v>
      </c>
      <c r="L35" s="53">
        <f>IF($D35="","",IF([13]設定!$H49="",INDEX([13]第４表!$F$77:$P$133,MATCH([13]設定!$D49,[13]第４表!$C$77:$C$133,0),8),[13]設定!$H49))</f>
        <v>276876</v>
      </c>
      <c r="M35" s="53">
        <f>IF($D35="","",IF([13]設定!$H49="",INDEX([13]第４表!$F$77:$P$133,MATCH([13]設定!$D49,[13]第４表!$C$77:$C$133,0),9),[13]設定!$H49))</f>
        <v>336886</v>
      </c>
      <c r="N35" s="53">
        <f>IF($D35="","",IF([13]設定!$H49="",INDEX([13]第４表!$F$77:$P$133,MATCH([13]設定!$D49,[13]第４表!$C$77:$C$133,0),10),[13]設定!$H49))</f>
        <v>175707</v>
      </c>
      <c r="O35" s="53">
        <f>IF($D35="","",IF([13]設定!$H49="",INDEX([13]第４表!$F$77:$P$133,MATCH([13]設定!$D49,[13]第４表!$C$77:$C$133,0),11),[13]設定!$H49))</f>
        <v>161179</v>
      </c>
    </row>
    <row r="36" spans="2:17" s="2" customFormat="1" ht="18" customHeight="1" x14ac:dyDescent="0.45">
      <c r="B36" s="41" t="str">
        <f>+[14]第５表!B36</f>
        <v>E28</v>
      </c>
      <c r="C36" s="42"/>
      <c r="D36" s="57" t="str">
        <f>+[14]第５表!D36</f>
        <v>電子・デバイス</v>
      </c>
      <c r="E36" s="58">
        <f>IF($D36="","",IF([13]設定!$H50="",INDEX([13]第４表!$F$77:$P$133,MATCH([13]設定!$D50,[13]第４表!$C$77:$C$133,0),1),[13]設定!$H50))</f>
        <v>234625</v>
      </c>
      <c r="F36" s="58">
        <f>IF($D36="","",IF([13]設定!$H50="",INDEX([13]第４表!$F$77:$P$133,MATCH([13]設定!$D50,[13]第４表!$C$77:$C$133,0),2),[13]設定!$H50))</f>
        <v>232105</v>
      </c>
      <c r="G36" s="58">
        <f>IF($D36="","",IF([13]設定!$H50="",INDEX([13]第４表!$F$77:$P$133,MATCH([13]設定!$D50,[13]第４表!$C$77:$C$133,0),3),[13]設定!$H50))</f>
        <v>206050</v>
      </c>
      <c r="H36" s="53">
        <f>IF($D36="","",IF([13]設定!$H50="",INDEX([13]第４表!$F$77:$P$133,MATCH([13]設定!$D50,[13]第４表!$C$77:$C$133,0),4),[13]設定!$H50))</f>
        <v>26055</v>
      </c>
      <c r="I36" s="53">
        <f>IF($D36="","",IF([13]設定!$H50="",INDEX([13]第４表!$F$77:$P$133,MATCH([13]設定!$D50,[13]第４表!$C$77:$C$133,0),5),[13]設定!$H50))</f>
        <v>2520</v>
      </c>
      <c r="J36" s="53">
        <f>IF($D36="","",IF([13]設定!$H50="",INDEX([13]第４表!$F$77:$P$133,MATCH([13]設定!$D50,[13]第４表!$C$77:$C$133,0),6),[13]設定!$H50))</f>
        <v>259263</v>
      </c>
      <c r="K36" s="53">
        <f>IF($D36="","",IF([13]設定!$H50="",INDEX([13]第４表!$F$77:$P$133,MATCH([13]設定!$D50,[13]第４表!$C$77:$C$133,0),7),[13]設定!$H50))</f>
        <v>256629</v>
      </c>
      <c r="L36" s="53">
        <f>IF($D36="","",IF([13]設定!$H50="",INDEX([13]第４表!$F$77:$P$133,MATCH([13]設定!$D50,[13]第４表!$C$77:$C$133,0),8),[13]設定!$H50))</f>
        <v>2634</v>
      </c>
      <c r="M36" s="53">
        <f>IF($D36="","",IF([13]設定!$H50="",INDEX([13]第４表!$F$77:$P$133,MATCH([13]設定!$D50,[13]第４表!$C$77:$C$133,0),9),[13]設定!$H50))</f>
        <v>187411</v>
      </c>
      <c r="N36" s="53">
        <f>IF($D36="","",IF([13]設定!$H50="",INDEX([13]第４表!$F$77:$P$133,MATCH([13]設定!$D50,[13]第４表!$C$77:$C$133,0),10),[13]設定!$H50))</f>
        <v>185110</v>
      </c>
      <c r="O36" s="53">
        <f>IF($D36="","",IF([13]設定!$H50="",INDEX([13]第４表!$F$77:$P$133,MATCH([13]設定!$D50,[13]第４表!$C$77:$C$133,0),11),[13]設定!$H50))</f>
        <v>2301</v>
      </c>
    </row>
    <row r="37" spans="2:17" s="2" customFormat="1" ht="18" customHeight="1" x14ac:dyDescent="0.45">
      <c r="B37" s="41" t="str">
        <f>+[14]第５表!B37</f>
        <v>E29</v>
      </c>
      <c r="C37" s="42"/>
      <c r="D37" s="57" t="str">
        <f>+[14]第５表!D37</f>
        <v>電気機械器具</v>
      </c>
      <c r="E37" s="58">
        <f>IF($D37="","",IF([13]設定!$H51="",INDEX([13]第４表!$F$77:$P$133,MATCH([13]設定!$D51,[13]第４表!$C$77:$C$133,0),1),[13]設定!$H51))</f>
        <v>418114</v>
      </c>
      <c r="F37" s="58">
        <f>IF($D37="","",IF([13]設定!$H51="",INDEX([13]第４表!$F$77:$P$133,MATCH([13]設定!$D51,[13]第４表!$C$77:$C$133,0),2),[13]設定!$H51))</f>
        <v>257927</v>
      </c>
      <c r="G37" s="58">
        <f>IF($D37="","",IF([13]設定!$H51="",INDEX([13]第４表!$F$77:$P$133,MATCH([13]設定!$D51,[13]第４表!$C$77:$C$133,0),3),[13]設定!$H51))</f>
        <v>248525</v>
      </c>
      <c r="H37" s="53">
        <f>IF($D37="","",IF([13]設定!$H51="",INDEX([13]第４表!$F$77:$P$133,MATCH([13]設定!$D51,[13]第４表!$C$77:$C$133,0),4),[13]設定!$H51))</f>
        <v>9402</v>
      </c>
      <c r="I37" s="53">
        <f>IF($D37="","",IF([13]設定!$H51="",INDEX([13]第４表!$F$77:$P$133,MATCH([13]設定!$D51,[13]第４表!$C$77:$C$133,0),5),[13]設定!$H51))</f>
        <v>160187</v>
      </c>
      <c r="J37" s="53">
        <f>IF($D37="","",IF([13]設定!$H51="",INDEX([13]第４表!$F$77:$P$133,MATCH([13]設定!$D51,[13]第４表!$C$77:$C$133,0),6),[13]設定!$H51))</f>
        <v>431644</v>
      </c>
      <c r="K37" s="53">
        <f>IF($D37="","",IF([13]設定!$H51="",INDEX([13]第４表!$F$77:$P$133,MATCH([13]設定!$D51,[13]第４表!$C$77:$C$133,0),7),[13]設定!$H51))</f>
        <v>291072</v>
      </c>
      <c r="L37" s="53">
        <f>IF($D37="","",IF([13]設定!$H51="",INDEX([13]第４表!$F$77:$P$133,MATCH([13]設定!$D51,[13]第４表!$C$77:$C$133,0),8),[13]設定!$H51))</f>
        <v>140572</v>
      </c>
      <c r="M37" s="53">
        <f>IF($D37="","",IF([13]設定!$H51="",INDEX([13]第４表!$F$77:$P$133,MATCH([13]設定!$D51,[13]第４表!$C$77:$C$133,0),9),[13]設定!$H51))</f>
        <v>384030</v>
      </c>
      <c r="N37" s="53">
        <f>IF($D37="","",IF([13]設定!$H51="",INDEX([13]第４表!$F$77:$P$133,MATCH([13]設定!$D51,[13]第４表!$C$77:$C$133,0),10),[13]設定!$H51))</f>
        <v>174433</v>
      </c>
      <c r="O37" s="53">
        <f>IF($D37="","",IF([13]設定!$H51="",INDEX([13]第４表!$F$77:$P$133,MATCH([13]設定!$D51,[13]第４表!$C$77:$C$133,0),11),[13]設定!$H51))</f>
        <v>209597</v>
      </c>
    </row>
    <row r="38" spans="2:17" s="2" customFormat="1" ht="18" customHeight="1" x14ac:dyDescent="0.45">
      <c r="B38" s="41" t="str">
        <f>+[14]第５表!B38</f>
        <v>E31</v>
      </c>
      <c r="C38" s="42"/>
      <c r="D38" s="57" t="str">
        <f>+[14]第５表!D38</f>
        <v>輸送用機械器具</v>
      </c>
      <c r="E38" s="58">
        <f>IF($D38="","",IF([13]設定!$H52="",INDEX([13]第４表!$F$77:$P$133,MATCH([13]設定!$D52,[13]第４表!$C$77:$C$133,0),1),[13]設定!$H52))</f>
        <v>595795</v>
      </c>
      <c r="F38" s="58">
        <f>IF($D38="","",IF([13]設定!$H52="",INDEX([13]第４表!$F$77:$P$133,MATCH([13]設定!$D52,[13]第４表!$C$77:$C$133,0),2),[13]設定!$H52))</f>
        <v>313158</v>
      </c>
      <c r="G38" s="58">
        <f>IF($D38="","",IF([13]設定!$H52="",INDEX([13]第４表!$F$77:$P$133,MATCH([13]設定!$D52,[13]第４表!$C$77:$C$133,0),3),[13]設定!$H52))</f>
        <v>274770</v>
      </c>
      <c r="H38" s="53">
        <f>IF($D38="","",IF([13]設定!$H52="",INDEX([13]第４表!$F$77:$P$133,MATCH([13]設定!$D52,[13]第４表!$C$77:$C$133,0),4),[13]設定!$H52))</f>
        <v>38388</v>
      </c>
      <c r="I38" s="53">
        <f>IF($D38="","",IF([13]設定!$H52="",INDEX([13]第４表!$F$77:$P$133,MATCH([13]設定!$D52,[13]第４表!$C$77:$C$133,0),5),[13]設定!$H52))</f>
        <v>282637</v>
      </c>
      <c r="J38" s="53">
        <f>IF($D38="","",IF([13]設定!$H52="",INDEX([13]第４表!$F$77:$P$133,MATCH([13]設定!$D52,[13]第４表!$C$77:$C$133,0),6),[13]設定!$H52))</f>
        <v>634685</v>
      </c>
      <c r="K38" s="53">
        <f>IF($D38="","",IF([13]設定!$H52="",INDEX([13]第４表!$F$77:$P$133,MATCH([13]設定!$D52,[13]第４表!$C$77:$C$133,0),7),[13]設定!$H52))</f>
        <v>328511</v>
      </c>
      <c r="L38" s="53">
        <f>IF($D38="","",IF([13]設定!$H52="",INDEX([13]第４表!$F$77:$P$133,MATCH([13]設定!$D52,[13]第４表!$C$77:$C$133,0),8),[13]設定!$H52))</f>
        <v>306174</v>
      </c>
      <c r="M38" s="53">
        <f>IF($D38="","",IF([13]設定!$H52="",INDEX([13]第４表!$F$77:$P$133,MATCH([13]設定!$D52,[13]第４表!$C$77:$C$133,0),9),[13]設定!$H52))</f>
        <v>452787</v>
      </c>
      <c r="N38" s="53">
        <f>IF($D38="","",IF([13]設定!$H52="",INDEX([13]第４表!$F$77:$P$133,MATCH([13]設定!$D52,[13]第４表!$C$77:$C$133,0),10),[13]設定!$H52))</f>
        <v>256703</v>
      </c>
      <c r="O38" s="53">
        <f>IF($D38="","",IF([13]設定!$H52="",INDEX([13]第４表!$F$77:$P$133,MATCH([13]設定!$D52,[13]第４表!$C$77:$C$133,0),11),[13]設定!$H52))</f>
        <v>196084</v>
      </c>
    </row>
    <row r="39" spans="2:17" s="2" customFormat="1" ht="18" customHeight="1" x14ac:dyDescent="0.45">
      <c r="B39" s="59" t="str">
        <f>+[14]第５表!B39</f>
        <v>ES</v>
      </c>
      <c r="C39" s="60"/>
      <c r="D39" s="61" t="str">
        <f>+[14]第５表!D39</f>
        <v>はん用・生産用機械器具</v>
      </c>
      <c r="E39" s="62">
        <f>IF($D39="","",IF([13]設定!$H53="",INDEX([13]第４表!$F$77:$P$133,MATCH([13]設定!$D53,[13]第４表!$C$77:$C$133,0),1),[13]設定!$H53))</f>
        <v>448386</v>
      </c>
      <c r="F39" s="62">
        <f>IF($D39="","",IF([13]設定!$H53="",INDEX([13]第４表!$F$77:$P$133,MATCH([13]設定!$D53,[13]第４表!$C$77:$C$133,0),2),[13]設定!$H53))</f>
        <v>265784</v>
      </c>
      <c r="G39" s="62">
        <f>IF($D39="","",IF([13]設定!$H53="",INDEX([13]第４表!$F$77:$P$133,MATCH([13]設定!$D53,[13]第４表!$C$77:$C$133,0),3),[13]設定!$H53))</f>
        <v>229310</v>
      </c>
      <c r="H39" s="63">
        <f>IF($D39="","",IF([13]設定!$H53="",INDEX([13]第４表!$F$77:$P$133,MATCH([13]設定!$D53,[13]第４表!$C$77:$C$133,0),4),[13]設定!$H53))</f>
        <v>36474</v>
      </c>
      <c r="I39" s="63">
        <f>IF($D39="","",IF([13]設定!$H53="",INDEX([13]第４表!$F$77:$P$133,MATCH([13]設定!$D53,[13]第４表!$C$77:$C$133,0),5),[13]設定!$H53))</f>
        <v>182602</v>
      </c>
      <c r="J39" s="63">
        <f>IF($D39="","",IF([13]設定!$H53="",INDEX([13]第４表!$F$77:$P$133,MATCH([13]設定!$D53,[13]第４表!$C$77:$C$133,0),6),[13]設定!$H53))</f>
        <v>502097</v>
      </c>
      <c r="K39" s="63">
        <f>IF($D39="","",IF([13]設定!$H53="",INDEX([13]第４表!$F$77:$P$133,MATCH([13]設定!$D53,[13]第４表!$C$77:$C$133,0),7),[13]設定!$H53))</f>
        <v>304123</v>
      </c>
      <c r="L39" s="63">
        <f>IF($D39="","",IF([13]設定!$H53="",INDEX([13]第４表!$F$77:$P$133,MATCH([13]設定!$D53,[13]第４表!$C$77:$C$133,0),8),[13]設定!$H53))</f>
        <v>197974</v>
      </c>
      <c r="M39" s="63">
        <f>IF($D39="","",IF([13]設定!$H53="",INDEX([13]第４表!$F$77:$P$133,MATCH([13]設定!$D53,[13]第４表!$C$77:$C$133,0),9),[13]設定!$H53))</f>
        <v>327126</v>
      </c>
      <c r="N39" s="63">
        <f>IF($D39="","",IF([13]設定!$H53="",INDEX([13]第４表!$F$77:$P$133,MATCH([13]設定!$D53,[13]第４表!$C$77:$C$133,0),10),[13]設定!$H53))</f>
        <v>179230</v>
      </c>
      <c r="O39" s="63">
        <f>IF($D39="","",IF([13]設定!$H53="",INDEX([13]第４表!$F$77:$P$133,MATCH([13]設定!$D53,[13]第４表!$C$77:$C$133,0),11),[13]設定!$H53))</f>
        <v>147896</v>
      </c>
    </row>
    <row r="40" spans="2:17" s="2" customFormat="1" ht="18" customHeight="1" x14ac:dyDescent="0.45">
      <c r="B40" s="64" t="str">
        <f>+[14]第５表!B40</f>
        <v>R91</v>
      </c>
      <c r="C40" s="65"/>
      <c r="D40" s="66" t="str">
        <f>+[14]第５表!D40</f>
        <v>職業紹介・労働者派遣業</v>
      </c>
      <c r="E40" s="67">
        <f>IF($D40="","",IF([13]設定!$H54="",INDEX([13]第４表!$F$77:$P$133,MATCH([13]設定!$D54,[13]第４表!$C$77:$C$133,0),1),[13]設定!$H54))</f>
        <v>188666</v>
      </c>
      <c r="F40" s="67">
        <f>IF($D40="","",IF([13]設定!$H54="",INDEX([13]第４表!$F$77:$P$133,MATCH([13]設定!$D54,[13]第４表!$C$77:$C$133,0),2),[13]設定!$H54))</f>
        <v>175208</v>
      </c>
      <c r="G40" s="67">
        <f>IF($D40="","",IF([13]設定!$H54="",INDEX([13]第４表!$F$77:$P$133,MATCH([13]設定!$D54,[13]第４表!$C$77:$C$133,0),3),[13]設定!$H54))</f>
        <v>159430</v>
      </c>
      <c r="H40" s="68">
        <f>IF($D40="","",IF([13]設定!$H54="",INDEX([13]第４表!$F$77:$P$133,MATCH([13]設定!$D54,[13]第４表!$C$77:$C$133,0),4),[13]設定!$H54))</f>
        <v>15778</v>
      </c>
      <c r="I40" s="68">
        <f>IF($D40="","",IF([13]設定!$H54="",INDEX([13]第４表!$F$77:$P$133,MATCH([13]設定!$D54,[13]第４表!$C$77:$C$133,0),5),[13]設定!$H54))</f>
        <v>13458</v>
      </c>
      <c r="J40" s="68">
        <f>IF($D40="","",IF([13]設定!$H54="",INDEX([13]第４表!$F$77:$P$133,MATCH([13]設定!$D54,[13]第４表!$C$77:$C$133,0),6),[13]設定!$H54))</f>
        <v>226981</v>
      </c>
      <c r="K40" s="68">
        <f>IF($D40="","",IF([13]設定!$H54="",INDEX([13]第４表!$F$77:$P$133,MATCH([13]設定!$D54,[13]第４表!$C$77:$C$133,0),7),[13]設定!$H54))</f>
        <v>204202</v>
      </c>
      <c r="L40" s="68">
        <f>IF($D40="","",IF([13]設定!$H54="",INDEX([13]第４表!$F$77:$P$133,MATCH([13]設定!$D54,[13]第４表!$C$77:$C$133,0),8),[13]設定!$H54))</f>
        <v>22779</v>
      </c>
      <c r="M40" s="68">
        <f>IF($D40="","",IF([13]設定!$H54="",INDEX([13]第４表!$F$77:$P$133,MATCH([13]設定!$D54,[13]第４表!$C$77:$C$133,0),9),[13]設定!$H54))</f>
        <v>157685</v>
      </c>
      <c r="N40" s="68">
        <f>IF($D40="","",IF([13]設定!$H54="",INDEX([13]第４表!$F$77:$P$133,MATCH([13]設定!$D54,[13]第４表!$C$77:$C$133,0),10),[13]設定!$H54))</f>
        <v>151764</v>
      </c>
      <c r="O40" s="68">
        <f>IF($D40="","",IF([13]設定!$H54="",INDEX([13]第４表!$F$77:$P$133,MATCH([13]設定!$D54,[13]第４表!$C$77:$C$133,0),11),[13]設定!$H54))</f>
        <v>5921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IF($D48="","",IF([13]設定!$I23="",INDEX([13]第４表!$F$9:$P$65,MATCH([13]設定!$D23,[13]第４表!$C$9:$C$65,0),1),[13]設定!$I23))</f>
        <v>296759</v>
      </c>
      <c r="F48" s="34">
        <f>IF($D48="","",IF([13]設定!$I23="",INDEX([13]第４表!$F$9:$P$65,MATCH([13]設定!$D23,[13]第４表!$C$9:$C$65,0),2),[13]設定!$I23))</f>
        <v>239160</v>
      </c>
      <c r="G48" s="35">
        <f>IF($D48="","",IF([13]設定!$I23="",INDEX([13]第４表!$F$9:$P$65,MATCH([13]設定!$D23,[13]第４表!$C$9:$C$65,0),3),[13]設定!$I23))</f>
        <v>223184</v>
      </c>
      <c r="H48" s="36">
        <f>IF($D48="","",IF([13]設定!$I23="",INDEX([13]第４表!$F$9:$P$65,MATCH([13]設定!$D23,[13]第４表!$C$9:$C$65,0),4),[13]設定!$I23))</f>
        <v>15976</v>
      </c>
      <c r="I48" s="37">
        <f>IF($D48="","",IF([13]設定!$I23="",INDEX([13]第４表!$F$9:$P$65,MATCH([13]設定!$D23,[13]第４表!$C$9:$C$65,0),5),[13]設定!$I23))</f>
        <v>57599</v>
      </c>
      <c r="J48" s="38">
        <f>IF($D48="","",IF([13]設定!$I23="",INDEX([13]第４表!$F$9:$P$65,MATCH([13]設定!$D23,[13]第４表!$C$9:$C$65,0),6),[13]設定!$I23))</f>
        <v>372835</v>
      </c>
      <c r="K48" s="35">
        <f>IF($D48="","",IF([13]設定!$I23="",INDEX([13]第４表!$F$9:$P$65,MATCH([13]設定!$D23,[13]第４表!$C$9:$C$65,0),7),[13]設定!$I23))</f>
        <v>290482</v>
      </c>
      <c r="L48" s="36">
        <f>IF($D48="","",IF([13]設定!$I23="",INDEX([13]第４表!$F$9:$P$65,MATCH([13]設定!$D23,[13]第４表!$C$9:$C$65,0),8),[13]設定!$I23))</f>
        <v>82353</v>
      </c>
      <c r="M48" s="39">
        <f>IF($D48="","",IF([13]設定!$I23="",INDEX([13]第４表!$F$9:$P$65,MATCH([13]設定!$D23,[13]第４表!$C$9:$C$65,0),9),[13]設定!$I23))</f>
        <v>222685</v>
      </c>
      <c r="N48" s="39">
        <f>IF($D48="","",IF([13]設定!$I23="",INDEX([13]第４表!$F$9:$P$65,MATCH([13]設定!$D23,[13]第４表!$C$9:$C$65,0),10),[13]設定!$I23))</f>
        <v>189189</v>
      </c>
      <c r="O48" s="37">
        <f>IF($D48="","",IF([13]設定!$I23="",INDEX([13]第４表!$F$9:$P$65,MATCH([13]設定!$D23,[13]第４表!$C$9:$C$65,0),11),[13]設定!$I23))</f>
        <v>33496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IF($D49="","",IF([13]設定!$I24="",INDEX([13]第４表!$F$9:$P$65,MATCH([13]設定!$D24,[13]第４表!$C$9:$C$65,0),1),[13]設定!$I24))</f>
        <v>311031</v>
      </c>
      <c r="F49" s="34">
        <f>IF($D49="","",IF([13]設定!$I24="",INDEX([13]第４表!$F$9:$P$65,MATCH([13]設定!$D24,[13]第４表!$C$9:$C$65,0),2),[13]設定!$I24))</f>
        <v>287636</v>
      </c>
      <c r="G49" s="35">
        <f>IF($D49="","",IF([13]設定!$I24="",INDEX([13]第４表!$F$9:$P$65,MATCH([13]設定!$D24,[13]第４表!$C$9:$C$65,0),3),[13]設定!$I24))</f>
        <v>274653</v>
      </c>
      <c r="H49" s="44">
        <f>IF($D49="","",IF([13]設定!$I24="",INDEX([13]第４表!$F$9:$P$65,MATCH([13]設定!$D24,[13]第４表!$C$9:$C$65,0),4),[13]設定!$I24))</f>
        <v>12983</v>
      </c>
      <c r="I49" s="45">
        <f>IF($D49="","",IF([13]設定!$I24="",INDEX([13]第４表!$F$9:$P$65,MATCH([13]設定!$D24,[13]第４表!$C$9:$C$65,0),5),[13]設定!$I24))</f>
        <v>23395</v>
      </c>
      <c r="J49" s="38">
        <f>IF($D49="","",IF([13]設定!$I24="",INDEX([13]第４表!$F$9:$P$65,MATCH([13]設定!$D24,[13]第４表!$C$9:$C$65,0),6),[13]設定!$I24))</f>
        <v>328450</v>
      </c>
      <c r="K49" s="35">
        <f>IF($D49="","",IF([13]設定!$I24="",INDEX([13]第４表!$F$9:$P$65,MATCH([13]設定!$D24,[13]第４表!$C$9:$C$65,0),7),[13]設定!$I24))</f>
        <v>301596</v>
      </c>
      <c r="L49" s="44">
        <f>IF($D49="","",IF([13]設定!$I24="",INDEX([13]第４表!$F$9:$P$65,MATCH([13]設定!$D24,[13]第４表!$C$9:$C$65,0),8),[13]設定!$I24))</f>
        <v>26854</v>
      </c>
      <c r="M49" s="34">
        <f>IF($D49="","",IF([13]設定!$I24="",INDEX([13]第４表!$F$9:$P$65,MATCH([13]設定!$D24,[13]第４表!$C$9:$C$65,0),9),[13]設定!$I24))</f>
        <v>240165</v>
      </c>
      <c r="N49" s="34">
        <f>IF($D49="","",IF([13]設定!$I24="",INDEX([13]第４表!$F$9:$P$65,MATCH([13]設定!$D24,[13]第４表!$C$9:$C$65,0),10),[13]設定!$I24))</f>
        <v>230843</v>
      </c>
      <c r="O49" s="45">
        <f>IF($D49="","",IF([13]設定!$I24="",INDEX([13]第４表!$F$9:$P$65,MATCH([13]設定!$D24,[13]第４表!$C$9:$C$65,0),11),[13]設定!$I24))</f>
        <v>9322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IF($D50="","",IF([13]設定!$I25="",INDEX([13]第４表!$F$9:$P$65,MATCH([13]設定!$D25,[13]第４表!$C$9:$C$65,0),1),[13]設定!$I25))</f>
        <v>339784</v>
      </c>
      <c r="F50" s="34">
        <f>IF($D50="","",IF([13]設定!$I25="",INDEX([13]第４表!$F$9:$P$65,MATCH([13]設定!$D25,[13]第４表!$C$9:$C$65,0),2),[13]設定!$I25))</f>
        <v>250263</v>
      </c>
      <c r="G50" s="35">
        <f>IF($D50="","",IF([13]設定!$I25="",INDEX([13]第４表!$F$9:$P$65,MATCH([13]設定!$D25,[13]第４表!$C$9:$C$65,0),3),[13]設定!$I25))</f>
        <v>223859</v>
      </c>
      <c r="H50" s="44">
        <f>IF($D50="","",IF([13]設定!$I25="",INDEX([13]第４表!$F$9:$P$65,MATCH([13]設定!$D25,[13]第４表!$C$9:$C$65,0),4),[13]設定!$I25))</f>
        <v>26404</v>
      </c>
      <c r="I50" s="45">
        <f>IF($D50="","",IF([13]設定!$I25="",INDEX([13]第４表!$F$9:$P$65,MATCH([13]設定!$D25,[13]第４表!$C$9:$C$65,0),5),[13]設定!$I25))</f>
        <v>89521</v>
      </c>
      <c r="J50" s="38">
        <f>IF($D50="","",IF([13]設定!$I25="",INDEX([13]第４表!$F$9:$P$65,MATCH([13]設定!$D25,[13]第４表!$C$9:$C$65,0),6),[13]設定!$I25))</f>
        <v>410640</v>
      </c>
      <c r="K50" s="35">
        <f>IF($D50="","",IF([13]設定!$I25="",INDEX([13]第４表!$F$9:$P$65,MATCH([13]設定!$D25,[13]第４表!$C$9:$C$65,0),7),[13]設定!$I25))</f>
        <v>298951</v>
      </c>
      <c r="L50" s="44">
        <f>IF($D50="","",IF([13]設定!$I25="",INDEX([13]第４表!$F$9:$P$65,MATCH([13]設定!$D25,[13]第４表!$C$9:$C$65,0),8),[13]設定!$I25))</f>
        <v>111689</v>
      </c>
      <c r="M50" s="34">
        <f>IF($D50="","",IF([13]設定!$I25="",INDEX([13]第４表!$F$9:$P$65,MATCH([13]設定!$D25,[13]第４表!$C$9:$C$65,0),9),[13]設定!$I25))</f>
        <v>229327</v>
      </c>
      <c r="N50" s="34">
        <f>IF($D50="","",IF([13]設定!$I25="",INDEX([13]第４表!$F$9:$P$65,MATCH([13]設定!$D25,[13]第４表!$C$9:$C$65,0),10),[13]設定!$I25))</f>
        <v>174364</v>
      </c>
      <c r="O50" s="45">
        <f>IF($D50="","",IF([13]設定!$I25="",INDEX([13]第４表!$F$9:$P$65,MATCH([13]設定!$D25,[13]第４表!$C$9:$C$65,0),11),[13]設定!$I25))</f>
        <v>54963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IF($D51="","",IF([13]設定!$I26="",INDEX([13]第４表!$F$9:$P$65,MATCH([13]設定!$D26,[13]第４表!$C$9:$C$65,0),1),[13]設定!$I26))</f>
        <v>420844</v>
      </c>
      <c r="F51" s="34">
        <f>IF($D51="","",IF([13]設定!$I26="",INDEX([13]第４表!$F$9:$P$65,MATCH([13]設定!$D26,[13]第４表!$C$9:$C$65,0),2),[13]設定!$I26))</f>
        <v>420797</v>
      </c>
      <c r="G51" s="35">
        <f>IF($D51="","",IF([13]設定!$I26="",INDEX([13]第４表!$F$9:$P$65,MATCH([13]設定!$D26,[13]第４表!$C$9:$C$65,0),3),[13]設定!$I26))</f>
        <v>356712</v>
      </c>
      <c r="H51" s="47">
        <f>IF($D51="","",IF([13]設定!$I26="",INDEX([13]第４表!$F$9:$P$65,MATCH([13]設定!$D26,[13]第４表!$C$9:$C$65,0),4),[13]設定!$I26))</f>
        <v>64085</v>
      </c>
      <c r="I51" s="45">
        <f>IF($D51="","",IF([13]設定!$I26="",INDEX([13]第４表!$F$9:$P$65,MATCH([13]設定!$D26,[13]第４表!$C$9:$C$65,0),5),[13]設定!$I26))</f>
        <v>47</v>
      </c>
      <c r="J51" s="38">
        <f>IF($D51="","",IF([13]設定!$I26="",INDEX([13]第４表!$F$9:$P$65,MATCH([13]設定!$D26,[13]第４表!$C$9:$C$65,0),6),[13]設定!$I26))</f>
        <v>449544</v>
      </c>
      <c r="K51" s="35">
        <f>IF($D51="","",IF([13]設定!$I26="",INDEX([13]第４表!$F$9:$P$65,MATCH([13]設定!$D26,[13]第４表!$C$9:$C$65,0),7),[13]設定!$I26))</f>
        <v>449489</v>
      </c>
      <c r="L51" s="44">
        <f>IF($D51="","",IF([13]設定!$I26="",INDEX([13]第４表!$F$9:$P$65,MATCH([13]設定!$D26,[13]第４表!$C$9:$C$65,0),8),[13]設定!$I26))</f>
        <v>55</v>
      </c>
      <c r="M51" s="34">
        <f>IF($D51="","",IF([13]設定!$I26="",INDEX([13]第４表!$F$9:$P$65,MATCH([13]設定!$D26,[13]第４表!$C$9:$C$65,0),9),[13]設定!$I26))</f>
        <v>242883</v>
      </c>
      <c r="N51" s="34">
        <f>IF($D51="","",IF([13]設定!$I26="",INDEX([13]第４表!$F$9:$P$65,MATCH([13]設定!$D26,[13]第４表!$C$9:$C$65,0),10),[13]設定!$I26))</f>
        <v>242883</v>
      </c>
      <c r="O51" s="45">
        <f>IF($D51="","",IF([13]設定!$I26="",INDEX([13]第４表!$F$9:$P$65,MATCH([13]設定!$D26,[13]第４表!$C$9:$C$65,0),11),[13]設定!$I26))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IF($D52="","",IF([13]設定!$I27="",INDEX([13]第４表!$F$9:$P$65,MATCH([13]設定!$D27,[13]第４表!$C$9:$C$65,0),1),[13]設定!$I27))</f>
        <v>499360</v>
      </c>
      <c r="F52" s="34">
        <f>IF($D52="","",IF([13]設定!$I27="",INDEX([13]第４表!$F$9:$P$65,MATCH([13]設定!$D27,[13]第４表!$C$9:$C$65,0),2),[13]設定!$I27))</f>
        <v>336300</v>
      </c>
      <c r="G52" s="35">
        <f>IF($D52="","",IF([13]設定!$I27="",INDEX([13]第４表!$F$9:$P$65,MATCH([13]設定!$D27,[13]第４表!$C$9:$C$65,0),3),[13]設定!$I27))</f>
        <v>319548</v>
      </c>
      <c r="H52" s="44">
        <f>IF($D52="","",IF([13]設定!$I27="",INDEX([13]第４表!$F$9:$P$65,MATCH([13]設定!$D27,[13]第４表!$C$9:$C$65,0),4),[13]設定!$I27))</f>
        <v>16752</v>
      </c>
      <c r="I52" s="45">
        <f>IF($D52="","",IF([13]設定!$I27="",INDEX([13]第４表!$F$9:$P$65,MATCH([13]設定!$D27,[13]第４表!$C$9:$C$65,0),5),[13]設定!$I27))</f>
        <v>163060</v>
      </c>
      <c r="J52" s="38">
        <f>IF($D52="","",IF([13]設定!$I27="",INDEX([13]第４表!$F$9:$P$65,MATCH([13]設定!$D27,[13]第４表!$C$9:$C$65,0),6),[13]設定!$I27))</f>
        <v>529572</v>
      </c>
      <c r="K52" s="35">
        <f>IF($D52="","",IF([13]設定!$I27="",INDEX([13]第４表!$F$9:$P$65,MATCH([13]設定!$D27,[13]第４表!$C$9:$C$65,0),7),[13]設定!$I27))</f>
        <v>369279</v>
      </c>
      <c r="L52" s="44">
        <f>IF($D52="","",IF([13]設定!$I27="",INDEX([13]第４表!$F$9:$P$65,MATCH([13]設定!$D27,[13]第４表!$C$9:$C$65,0),8),[13]設定!$I27))</f>
        <v>160293</v>
      </c>
      <c r="M52" s="34">
        <f>IF($D52="","",IF([13]設定!$I27="",INDEX([13]第４表!$F$9:$P$65,MATCH([13]設定!$D27,[13]第４表!$C$9:$C$65,0),9),[13]設定!$I27))</f>
        <v>430652</v>
      </c>
      <c r="N52" s="34">
        <f>IF($D52="","",IF([13]設定!$I27="",INDEX([13]第４表!$F$9:$P$65,MATCH([13]設定!$D27,[13]第４表!$C$9:$C$65,0),10),[13]設定!$I27))</f>
        <v>261298</v>
      </c>
      <c r="O52" s="45">
        <f>IF($D52="","",IF([13]設定!$I27="",INDEX([13]第４表!$F$9:$P$65,MATCH([13]設定!$D27,[13]第４表!$C$9:$C$65,0),11),[13]設定!$I27))</f>
        <v>169354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IF($D53="","",IF([13]設定!$I28="",INDEX([13]第４表!$F$9:$P$65,MATCH([13]設定!$D28,[13]第４表!$C$9:$C$65,0),1),[13]設定!$I28))</f>
        <v>326384</v>
      </c>
      <c r="F53" s="34">
        <f>IF($D53="","",IF([13]設定!$I28="",INDEX([13]第４表!$F$9:$P$65,MATCH([13]設定!$D28,[13]第４表!$C$9:$C$65,0),2),[13]設定!$I28))</f>
        <v>248144</v>
      </c>
      <c r="G53" s="35">
        <f>IF($D53="","",IF([13]設定!$I28="",INDEX([13]第４表!$F$9:$P$65,MATCH([13]設定!$D28,[13]第４表!$C$9:$C$65,0),3),[13]設定!$I28))</f>
        <v>207505</v>
      </c>
      <c r="H53" s="44">
        <f>IF($D53="","",IF([13]設定!$I28="",INDEX([13]第４表!$F$9:$P$65,MATCH([13]設定!$D28,[13]第４表!$C$9:$C$65,0),4),[13]設定!$I28))</f>
        <v>40639</v>
      </c>
      <c r="I53" s="45">
        <f>IF($D53="","",IF([13]設定!$I28="",INDEX([13]第４表!$F$9:$P$65,MATCH([13]設定!$D28,[13]第４表!$C$9:$C$65,0),5),[13]設定!$I28))</f>
        <v>78240</v>
      </c>
      <c r="J53" s="38">
        <f>IF($D53="","",IF([13]設定!$I28="",INDEX([13]第４表!$F$9:$P$65,MATCH([13]設定!$D28,[13]第４表!$C$9:$C$65,0),6),[13]設定!$I28))</f>
        <v>345514</v>
      </c>
      <c r="K53" s="35">
        <f>IF($D53="","",IF([13]設定!$I28="",INDEX([13]第４表!$F$9:$P$65,MATCH([13]設定!$D28,[13]第４表!$C$9:$C$65,0),7),[13]設定!$I28))</f>
        <v>260243</v>
      </c>
      <c r="L53" s="44">
        <f>IF($D53="","",IF([13]設定!$I28="",INDEX([13]第４表!$F$9:$P$65,MATCH([13]設定!$D28,[13]第４表!$C$9:$C$65,0),8),[13]設定!$I28))</f>
        <v>85271</v>
      </c>
      <c r="M53" s="34">
        <f>IF($D53="","",IF([13]設定!$I28="",INDEX([13]第４表!$F$9:$P$65,MATCH([13]設定!$D28,[13]第４表!$C$9:$C$65,0),9),[13]設定!$I28))</f>
        <v>205272</v>
      </c>
      <c r="N53" s="34">
        <f>IF($D53="","",IF([13]設定!$I28="",INDEX([13]第４表!$F$9:$P$65,MATCH([13]設定!$D28,[13]第４表!$C$9:$C$65,0),10),[13]設定!$I28))</f>
        <v>171544</v>
      </c>
      <c r="O53" s="45">
        <f>IF($D53="","",IF([13]設定!$I28="",INDEX([13]第４表!$F$9:$P$65,MATCH([13]設定!$D28,[13]第４表!$C$9:$C$65,0),11),[13]設定!$I28))</f>
        <v>33728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IF($D54="","",IF([13]設定!$I29="",INDEX([13]第４表!$F$9:$P$65,MATCH([13]設定!$D29,[13]第４表!$C$9:$C$65,0),1),[13]設定!$I29))</f>
        <v>279777</v>
      </c>
      <c r="F54" s="34">
        <f>IF($D54="","",IF([13]設定!$I29="",INDEX([13]第４表!$F$9:$P$65,MATCH([13]設定!$D29,[13]第４表!$C$9:$C$65,0),2),[13]設定!$I29))</f>
        <v>166989</v>
      </c>
      <c r="G54" s="35">
        <f>IF($D54="","",IF([13]設定!$I29="",INDEX([13]第４表!$F$9:$P$65,MATCH([13]設定!$D29,[13]第４表!$C$9:$C$65,0),3),[13]設定!$I29))</f>
        <v>157363</v>
      </c>
      <c r="H54" s="44">
        <f>IF($D54="","",IF([13]設定!$I29="",INDEX([13]第４表!$F$9:$P$65,MATCH([13]設定!$D29,[13]第４表!$C$9:$C$65,0),4),[13]設定!$I29))</f>
        <v>9626</v>
      </c>
      <c r="I54" s="45">
        <f>IF($D54="","",IF([13]設定!$I29="",INDEX([13]第４表!$F$9:$P$65,MATCH([13]設定!$D29,[13]第４表!$C$9:$C$65,0),5),[13]設定!$I29))</f>
        <v>112788</v>
      </c>
      <c r="J54" s="38">
        <f>IF($D54="","",IF([13]設定!$I29="",INDEX([13]第４表!$F$9:$P$65,MATCH([13]設定!$D29,[13]第４表!$C$9:$C$65,0),6),[13]設定!$I29))</f>
        <v>444088</v>
      </c>
      <c r="K54" s="35">
        <f>IF($D54="","",IF([13]設定!$I29="",INDEX([13]第４表!$F$9:$P$65,MATCH([13]設定!$D29,[13]第４表!$C$9:$C$65,0),7),[13]設定!$I29))</f>
        <v>231380</v>
      </c>
      <c r="L54" s="44">
        <f>IF($D54="","",IF([13]設定!$I29="",INDEX([13]第４表!$F$9:$P$65,MATCH([13]設定!$D29,[13]第４表!$C$9:$C$65,0),8),[13]設定!$I29))</f>
        <v>212708</v>
      </c>
      <c r="M54" s="34">
        <f>IF($D54="","",IF([13]設定!$I29="",INDEX([13]第４表!$F$9:$P$65,MATCH([13]設定!$D29,[13]第４表!$C$9:$C$65,0),9),[13]設定!$I29))</f>
        <v>164024</v>
      </c>
      <c r="N54" s="34">
        <f>IF($D54="","",IF([13]設定!$I29="",INDEX([13]第４表!$F$9:$P$65,MATCH([13]設定!$D29,[13]第４表!$C$9:$C$65,0),10),[13]設定!$I29))</f>
        <v>121627</v>
      </c>
      <c r="O54" s="45">
        <f>IF($D54="","",IF([13]設定!$I29="",INDEX([13]第４表!$F$9:$P$65,MATCH([13]設定!$D29,[13]第４表!$C$9:$C$65,0),11),[13]設定!$I29))</f>
        <v>42397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 t="str">
        <f>IF($D55="","",IF([13]設定!$I30="",INDEX([13]第４表!$F$9:$P$65,MATCH([13]設定!$D30,[13]第４表!$C$9:$C$65,0),1),[13]設定!$I30))</f>
        <v>x</v>
      </c>
      <c r="F55" s="34" t="str">
        <f>IF($D55="","",IF([13]設定!$I30="",INDEX([13]第４表!$F$9:$P$65,MATCH([13]設定!$D30,[13]第４表!$C$9:$C$65,0),2),[13]設定!$I30))</f>
        <v>x</v>
      </c>
      <c r="G55" s="35" t="str">
        <f>IF($D55="","",IF([13]設定!$I30="",INDEX([13]第４表!$F$9:$P$65,MATCH([13]設定!$D30,[13]第４表!$C$9:$C$65,0),3),[13]設定!$I30))</f>
        <v>x</v>
      </c>
      <c r="H55" s="44" t="str">
        <f>IF($D55="","",IF([13]設定!$I30="",INDEX([13]第４表!$F$9:$P$65,MATCH([13]設定!$D30,[13]第４表!$C$9:$C$65,0),4),[13]設定!$I30))</f>
        <v>x</v>
      </c>
      <c r="I55" s="45" t="str">
        <f>IF($D55="","",IF([13]設定!$I30="",INDEX([13]第４表!$F$9:$P$65,MATCH([13]設定!$D30,[13]第４表!$C$9:$C$65,0),5),[13]設定!$I30))</f>
        <v>x</v>
      </c>
      <c r="J55" s="38" t="str">
        <f>IF($D55="","",IF([13]設定!$I30="",INDEX([13]第４表!$F$9:$P$65,MATCH([13]設定!$D30,[13]第４表!$C$9:$C$65,0),6),[13]設定!$I30))</f>
        <v>x</v>
      </c>
      <c r="K55" s="35" t="str">
        <f>IF($D55="","",IF([13]設定!$I30="",INDEX([13]第４表!$F$9:$P$65,MATCH([13]設定!$D30,[13]第４表!$C$9:$C$65,0),7),[13]設定!$I30))</f>
        <v>x</v>
      </c>
      <c r="L55" s="44" t="str">
        <f>IF($D55="","",IF([13]設定!$I30="",INDEX([13]第４表!$F$9:$P$65,MATCH([13]設定!$D30,[13]第４表!$C$9:$C$65,0),8),[13]設定!$I30))</f>
        <v>x</v>
      </c>
      <c r="M55" s="34" t="str">
        <f>IF($D55="","",IF([13]設定!$I30="",INDEX([13]第４表!$F$9:$P$65,MATCH([13]設定!$D30,[13]第４表!$C$9:$C$65,0),9),[13]設定!$I30))</f>
        <v>x</v>
      </c>
      <c r="N55" s="34" t="str">
        <f>IF($D55="","",IF([13]設定!$I30="",INDEX([13]第４表!$F$9:$P$65,MATCH([13]設定!$D30,[13]第４表!$C$9:$C$65,0),10),[13]設定!$I30))</f>
        <v>x</v>
      </c>
      <c r="O55" s="45" t="str">
        <f>IF($D55="","",IF([13]設定!$I30="",INDEX([13]第４表!$F$9:$P$65,MATCH([13]設定!$D30,[13]第４表!$C$9:$C$65,0),11),[13]設定!$I30))</f>
        <v>x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IF($D56="","",IF([13]設定!$I31="",INDEX([13]第４表!$F$9:$P$65,MATCH([13]設定!$D31,[13]第４表!$C$9:$C$65,0),1),[13]設定!$I31))</f>
        <v>413879</v>
      </c>
      <c r="F56" s="34">
        <f>IF($D56="","",IF([13]設定!$I31="",INDEX([13]第４表!$F$9:$P$65,MATCH([13]設定!$D31,[13]第４表!$C$9:$C$65,0),2),[13]設定!$I31))</f>
        <v>258328</v>
      </c>
      <c r="G56" s="35">
        <f>IF($D56="","",IF([13]設定!$I31="",INDEX([13]第４表!$F$9:$P$65,MATCH([13]設定!$D31,[13]第４表!$C$9:$C$65,0),3),[13]設定!$I31))</f>
        <v>255878</v>
      </c>
      <c r="H56" s="44">
        <f>IF($D56="","",IF([13]設定!$I31="",INDEX([13]第４表!$F$9:$P$65,MATCH([13]設定!$D31,[13]第４表!$C$9:$C$65,0),4),[13]設定!$I31))</f>
        <v>2450</v>
      </c>
      <c r="I56" s="45">
        <f>IF($D56="","",IF([13]設定!$I31="",INDEX([13]第４表!$F$9:$P$65,MATCH([13]設定!$D31,[13]第４表!$C$9:$C$65,0),5),[13]設定!$I31))</f>
        <v>155551</v>
      </c>
      <c r="J56" s="38">
        <f>IF($D56="","",IF([13]設定!$I31="",INDEX([13]第４表!$F$9:$P$65,MATCH([13]設定!$D31,[13]第４表!$C$9:$C$65,0),6),[13]設定!$I31))</f>
        <v>466115</v>
      </c>
      <c r="K56" s="35">
        <f>IF($D56="","",IF([13]設定!$I31="",INDEX([13]第４表!$F$9:$P$65,MATCH([13]設定!$D31,[13]第４表!$C$9:$C$65,0),7),[13]設定!$I31))</f>
        <v>289336</v>
      </c>
      <c r="L56" s="44">
        <f>IF($D56="","",IF([13]設定!$I31="",INDEX([13]第４表!$F$9:$P$65,MATCH([13]設定!$D31,[13]第４表!$C$9:$C$65,0),8),[13]設定!$I31))</f>
        <v>176779</v>
      </c>
      <c r="M56" s="34">
        <f>IF($D56="","",IF([13]設定!$I31="",INDEX([13]第４表!$F$9:$P$65,MATCH([13]設定!$D31,[13]第４表!$C$9:$C$65,0),9),[13]設定!$I31))</f>
        <v>323923</v>
      </c>
      <c r="N56" s="34">
        <f>IF($D56="","",IF([13]設定!$I31="",INDEX([13]第４表!$F$9:$P$65,MATCH([13]設定!$D31,[13]第４表!$C$9:$C$65,0),10),[13]設定!$I31))</f>
        <v>204930</v>
      </c>
      <c r="O56" s="45">
        <f>IF($D56="","",IF([13]設定!$I31="",INDEX([13]第４表!$F$9:$P$65,MATCH([13]設定!$D31,[13]第４表!$C$9:$C$65,0),11),[13]設定!$I31))</f>
        <v>118993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IF($D57="","",IF([13]設定!$I32="",INDEX([13]第４表!$F$9:$P$65,MATCH([13]設定!$D32,[13]第４表!$C$9:$C$65,0),1),[13]設定!$I32))</f>
        <v>369096</v>
      </c>
      <c r="F57" s="34">
        <f>IF($D57="","",IF([13]設定!$I32="",INDEX([13]第４表!$F$9:$P$65,MATCH([13]設定!$D32,[13]第４表!$C$9:$C$65,0),2),[13]設定!$I32))</f>
        <v>368963</v>
      </c>
      <c r="G57" s="35">
        <f>IF($D57="","",IF([13]設定!$I32="",INDEX([13]第４表!$F$9:$P$65,MATCH([13]設定!$D32,[13]第４表!$C$9:$C$65,0),3),[13]設定!$I32))</f>
        <v>346453</v>
      </c>
      <c r="H57" s="44">
        <f>IF($D57="","",IF([13]設定!$I32="",INDEX([13]第４表!$F$9:$P$65,MATCH([13]設定!$D32,[13]第４表!$C$9:$C$65,0),4),[13]設定!$I32))</f>
        <v>22510</v>
      </c>
      <c r="I57" s="45">
        <f>IF($D57="","",IF([13]設定!$I32="",INDEX([13]第４表!$F$9:$P$65,MATCH([13]設定!$D32,[13]第４表!$C$9:$C$65,0),5),[13]設定!$I32))</f>
        <v>133</v>
      </c>
      <c r="J57" s="38">
        <f>IF($D57="","",IF([13]設定!$I32="",INDEX([13]第４表!$F$9:$P$65,MATCH([13]設定!$D32,[13]第４表!$C$9:$C$65,0),6),[13]設定!$I32))</f>
        <v>404403</v>
      </c>
      <c r="K57" s="35">
        <f>IF($D57="","",IF([13]設定!$I32="",INDEX([13]第４表!$F$9:$P$65,MATCH([13]設定!$D32,[13]第４表!$C$9:$C$65,0),7),[13]設定!$I32))</f>
        <v>404261</v>
      </c>
      <c r="L57" s="44">
        <f>IF($D57="","",IF([13]設定!$I32="",INDEX([13]第４表!$F$9:$P$65,MATCH([13]設定!$D32,[13]第４表!$C$9:$C$65,0),8),[13]設定!$I32))</f>
        <v>142</v>
      </c>
      <c r="M57" s="34">
        <f>IF($D57="","",IF([13]設定!$I32="",INDEX([13]第４表!$F$9:$P$65,MATCH([13]設定!$D32,[13]第４表!$C$9:$C$65,0),9),[13]設定!$I32))</f>
        <v>228265</v>
      </c>
      <c r="N57" s="34">
        <f>IF($D57="","",IF([13]設定!$I32="",INDEX([13]第４表!$F$9:$P$65,MATCH([13]設定!$D32,[13]第４表!$C$9:$C$65,0),10),[13]設定!$I32))</f>
        <v>228169</v>
      </c>
      <c r="O57" s="45">
        <f>IF($D57="","",IF([13]設定!$I32="",INDEX([13]第４表!$F$9:$P$65,MATCH([13]設定!$D32,[13]第４表!$C$9:$C$65,0),11),[13]設定!$I32))</f>
        <v>96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IF($D58="","",IF([13]設定!$I33="",INDEX([13]第４表!$F$9:$P$65,MATCH([13]設定!$D33,[13]第４表!$C$9:$C$65,0),1),[13]設定!$I33))</f>
        <v>129892</v>
      </c>
      <c r="F58" s="34">
        <f>IF($D58="","",IF([13]設定!$I33="",INDEX([13]第４表!$F$9:$P$65,MATCH([13]設定!$D33,[13]第４表!$C$9:$C$65,0),2),[13]設定!$I33))</f>
        <v>114820</v>
      </c>
      <c r="G58" s="35">
        <f>IF($D58="","",IF([13]設定!$I33="",INDEX([13]第４表!$F$9:$P$65,MATCH([13]設定!$D33,[13]第４表!$C$9:$C$65,0),3),[13]設定!$I33))</f>
        <v>107981</v>
      </c>
      <c r="H58" s="44">
        <f>IF($D58="","",IF([13]設定!$I33="",INDEX([13]第４表!$F$9:$P$65,MATCH([13]設定!$D33,[13]第４表!$C$9:$C$65,0),4),[13]設定!$I33))</f>
        <v>6839</v>
      </c>
      <c r="I58" s="45">
        <f>IF($D58="","",IF([13]設定!$I33="",INDEX([13]第４表!$F$9:$P$65,MATCH([13]設定!$D33,[13]第４表!$C$9:$C$65,0),5),[13]設定!$I33))</f>
        <v>15072</v>
      </c>
      <c r="J58" s="38">
        <f>IF($D58="","",IF([13]設定!$I33="",INDEX([13]第４表!$F$9:$P$65,MATCH([13]設定!$D33,[13]第４表!$C$9:$C$65,0),6),[13]設定!$I33))</f>
        <v>170730</v>
      </c>
      <c r="K58" s="35">
        <f>IF($D58="","",IF([13]設定!$I33="",INDEX([13]第４表!$F$9:$P$65,MATCH([13]設定!$D33,[13]第４表!$C$9:$C$65,0),7),[13]設定!$I33))</f>
        <v>144455</v>
      </c>
      <c r="L58" s="44">
        <f>IF($D58="","",IF([13]設定!$I33="",INDEX([13]第４表!$F$9:$P$65,MATCH([13]設定!$D33,[13]第４表!$C$9:$C$65,0),8),[13]設定!$I33))</f>
        <v>26275</v>
      </c>
      <c r="M58" s="34">
        <f>IF($D58="","",IF([13]設定!$I33="",INDEX([13]第４表!$F$9:$P$65,MATCH([13]設定!$D33,[13]第４表!$C$9:$C$65,0),9),[13]設定!$I33))</f>
        <v>104590</v>
      </c>
      <c r="N58" s="34">
        <f>IF($D58="","",IF([13]設定!$I33="",INDEX([13]第４表!$F$9:$P$65,MATCH([13]設定!$D33,[13]第４表!$C$9:$C$65,0),10),[13]設定!$I33))</f>
        <v>96458</v>
      </c>
      <c r="O58" s="45">
        <f>IF($D58="","",IF([13]設定!$I33="",INDEX([13]第４表!$F$9:$P$65,MATCH([13]設定!$D33,[13]第４表!$C$9:$C$65,0),11),[13]設定!$I33))</f>
        <v>8132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IF($D59="","",IF([13]設定!$I34="",INDEX([13]第４表!$F$9:$P$65,MATCH([13]設定!$D34,[13]第４表!$C$9:$C$65,0),1),[13]設定!$I34))</f>
        <v>182756</v>
      </c>
      <c r="F59" s="34">
        <f>IF($D59="","",IF([13]設定!$I34="",INDEX([13]第４表!$F$9:$P$65,MATCH([13]設定!$D34,[13]第４表!$C$9:$C$65,0),2),[13]設定!$I34))</f>
        <v>182756</v>
      </c>
      <c r="G59" s="35">
        <f>IF($D59="","",IF([13]設定!$I34="",INDEX([13]第４表!$F$9:$P$65,MATCH([13]設定!$D34,[13]第４表!$C$9:$C$65,0),3),[13]設定!$I34))</f>
        <v>173258</v>
      </c>
      <c r="H59" s="44">
        <f>IF($D59="","",IF([13]設定!$I34="",INDEX([13]第４表!$F$9:$P$65,MATCH([13]設定!$D34,[13]第４表!$C$9:$C$65,0),4),[13]設定!$I34))</f>
        <v>9498</v>
      </c>
      <c r="I59" s="45">
        <f>IF($D59="","",IF([13]設定!$I34="",INDEX([13]第４表!$F$9:$P$65,MATCH([13]設定!$D34,[13]第４表!$C$9:$C$65,0),5),[13]設定!$I34))</f>
        <v>0</v>
      </c>
      <c r="J59" s="38">
        <f>IF($D59="","",IF([13]設定!$I34="",INDEX([13]第４表!$F$9:$P$65,MATCH([13]設定!$D34,[13]第４表!$C$9:$C$65,0),6),[13]設定!$I34))</f>
        <v>193466</v>
      </c>
      <c r="K59" s="35">
        <f>IF($D59="","",IF([13]設定!$I34="",INDEX([13]第４表!$F$9:$P$65,MATCH([13]設定!$D34,[13]第４表!$C$9:$C$65,0),7),[13]設定!$I34))</f>
        <v>193466</v>
      </c>
      <c r="L59" s="44">
        <f>IF($D59="","",IF([13]設定!$I34="",INDEX([13]第４表!$F$9:$P$65,MATCH([13]設定!$D34,[13]第４表!$C$9:$C$65,0),8),[13]設定!$I34))</f>
        <v>0</v>
      </c>
      <c r="M59" s="34">
        <f>IF($D59="","",IF([13]設定!$I34="",INDEX([13]第４表!$F$9:$P$65,MATCH([13]設定!$D34,[13]第４表!$C$9:$C$65,0),9),[13]設定!$I34))</f>
        <v>165127</v>
      </c>
      <c r="N59" s="34">
        <f>IF($D59="","",IF([13]設定!$I34="",INDEX([13]第４表!$F$9:$P$65,MATCH([13]設定!$D34,[13]第４表!$C$9:$C$65,0),10),[13]設定!$I34))</f>
        <v>165127</v>
      </c>
      <c r="O59" s="45">
        <f>IF($D59="","",IF([13]設定!$I34="",INDEX([13]第４表!$F$9:$P$65,MATCH([13]設定!$D34,[13]第４表!$C$9:$C$65,0),11),[13]設定!$I34))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IF($D60="","",IF([13]設定!$I35="",INDEX([13]第４表!$F$9:$P$65,MATCH([13]設定!$D35,[13]第４表!$C$9:$C$65,0),1),[13]設定!$I35))</f>
        <v>336926</v>
      </c>
      <c r="F60" s="38">
        <f>IF($D60="","",IF([13]設定!$I35="",INDEX([13]第４表!$F$9:$P$65,MATCH([13]設定!$D35,[13]第４表!$C$9:$C$65,0),2),[13]設定!$I35))</f>
        <v>318685</v>
      </c>
      <c r="G60" s="35">
        <f>IF($D60="","",IF([13]設定!$I35="",INDEX([13]第４表!$F$9:$P$65,MATCH([13]設定!$D35,[13]第４表!$C$9:$C$65,0),3),[13]設定!$I35))</f>
        <v>316380</v>
      </c>
      <c r="H60" s="44">
        <f>IF($D60="","",IF([13]設定!$I35="",INDEX([13]第４表!$F$9:$P$65,MATCH([13]設定!$D35,[13]第４表!$C$9:$C$65,0),4),[13]設定!$I35))</f>
        <v>2305</v>
      </c>
      <c r="I60" s="45">
        <f>IF($D60="","",IF([13]設定!$I35="",INDEX([13]第４表!$F$9:$P$65,MATCH([13]設定!$D35,[13]第４表!$C$9:$C$65,0),5),[13]設定!$I35))</f>
        <v>18241</v>
      </c>
      <c r="J60" s="38">
        <f>IF($D60="","",IF([13]設定!$I35="",INDEX([13]第４表!$F$9:$P$65,MATCH([13]設定!$D35,[13]第４表!$C$9:$C$65,0),6),[13]設定!$I35))</f>
        <v>389502</v>
      </c>
      <c r="K60" s="35">
        <f>IF($D60="","",IF([13]設定!$I35="",INDEX([13]第４表!$F$9:$P$65,MATCH([13]設定!$D35,[13]第４表!$C$9:$C$65,0),7),[13]設定!$I35))</f>
        <v>362785</v>
      </c>
      <c r="L60" s="44">
        <f>IF($D60="","",IF([13]設定!$I35="",INDEX([13]第４表!$F$9:$P$65,MATCH([13]設定!$D35,[13]第４表!$C$9:$C$65,0),8),[13]設定!$I35))</f>
        <v>26717</v>
      </c>
      <c r="M60" s="34">
        <f>IF($D60="","",IF([13]設定!$I35="",INDEX([13]第４表!$F$9:$P$65,MATCH([13]設定!$D35,[13]第４表!$C$9:$C$65,0),9),[13]設定!$I35))</f>
        <v>287931</v>
      </c>
      <c r="N60" s="34">
        <f>IF($D60="","",IF([13]設定!$I35="",INDEX([13]第４表!$F$9:$P$65,MATCH([13]設定!$D35,[13]第４表!$C$9:$C$65,0),10),[13]設定!$I35))</f>
        <v>277588</v>
      </c>
      <c r="O60" s="45">
        <f>IF($D60="","",IF([13]設定!$I35="",INDEX([13]第４表!$F$9:$P$65,MATCH([13]設定!$D35,[13]第４表!$C$9:$C$65,0),11),[13]設定!$I35))</f>
        <v>10343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IF($D61="","",IF([13]設定!$I36="",INDEX([13]第４表!$F$9:$P$65,MATCH([13]設定!$D36,[13]第４表!$C$9:$C$65,0),1),[13]設定!$I36))</f>
        <v>284171</v>
      </c>
      <c r="F61" s="38">
        <f>IF($D61="","",IF([13]設定!$I36="",INDEX([13]第４表!$F$9:$P$65,MATCH([13]設定!$D36,[13]第４表!$C$9:$C$65,0),2),[13]設定!$I36))</f>
        <v>250635</v>
      </c>
      <c r="G61" s="35">
        <f>IF($D61="","",IF([13]設定!$I36="",INDEX([13]第４表!$F$9:$P$65,MATCH([13]設定!$D36,[13]第４表!$C$9:$C$65,0),3),[13]設定!$I36))</f>
        <v>238158</v>
      </c>
      <c r="H61" s="44">
        <f>IF($D61="","",IF([13]設定!$I36="",INDEX([13]第４表!$F$9:$P$65,MATCH([13]設定!$D36,[13]第４表!$C$9:$C$65,0),4),[13]設定!$I36))</f>
        <v>12477</v>
      </c>
      <c r="I61" s="45">
        <f>IF($D61="","",IF([13]設定!$I36="",INDEX([13]第４表!$F$9:$P$65,MATCH([13]設定!$D36,[13]第４表!$C$9:$C$65,0),5),[13]設定!$I36))</f>
        <v>33536</v>
      </c>
      <c r="J61" s="38">
        <f>IF($D61="","",IF([13]設定!$I36="",INDEX([13]第４表!$F$9:$P$65,MATCH([13]設定!$D36,[13]第４表!$C$9:$C$65,0),6),[13]設定!$I36))</f>
        <v>378918</v>
      </c>
      <c r="K61" s="35">
        <f>IF($D61="","",IF([13]設定!$I36="",INDEX([13]第４表!$F$9:$P$65,MATCH([13]設定!$D36,[13]第４表!$C$9:$C$65,0),7),[13]設定!$I36))</f>
        <v>340904</v>
      </c>
      <c r="L61" s="44">
        <f>IF($D61="","",IF([13]設定!$I36="",INDEX([13]第４表!$F$9:$P$65,MATCH([13]設定!$D36,[13]第４表!$C$9:$C$65,0),8),[13]設定!$I36))</f>
        <v>38014</v>
      </c>
      <c r="M61" s="34">
        <f>IF($D61="","",IF([13]設定!$I36="",INDEX([13]第４表!$F$9:$P$65,MATCH([13]設定!$D36,[13]第４表!$C$9:$C$65,0),9),[13]設定!$I36))</f>
        <v>252236</v>
      </c>
      <c r="N61" s="35">
        <f>IF($D61="","",IF([13]設定!$I36="",INDEX([13]第４表!$F$9:$P$65,MATCH([13]設定!$D36,[13]第４表!$C$9:$C$65,0),10),[13]設定!$I36))</f>
        <v>220210</v>
      </c>
      <c r="O61" s="45">
        <f>IF($D61="","",IF([13]設定!$I36="",INDEX([13]第４表!$F$9:$P$65,MATCH([13]設定!$D36,[13]第４表!$C$9:$C$65,0),11),[13]設定!$I36))</f>
        <v>32026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IF($D62="","",IF([13]設定!$I37="",INDEX([13]第４表!$F$9:$P$65,MATCH([13]設定!$D37,[13]第４表!$C$9:$C$65,0),1),[13]設定!$I37))</f>
        <v>492257</v>
      </c>
      <c r="F62" s="38">
        <f>IF($D62="","",IF([13]設定!$I37="",INDEX([13]第４表!$F$9:$P$65,MATCH([13]設定!$D37,[13]第４表!$C$9:$C$65,0),2),[13]設定!$I37))</f>
        <v>264969</v>
      </c>
      <c r="G62" s="35">
        <f>IF($D62="","",IF([13]設定!$I37="",INDEX([13]第４表!$F$9:$P$65,MATCH([13]設定!$D37,[13]第４表!$C$9:$C$65,0),3),[13]設定!$I37))</f>
        <v>255425</v>
      </c>
      <c r="H62" s="44">
        <f>IF($D62="","",IF([13]設定!$I37="",INDEX([13]第４表!$F$9:$P$65,MATCH([13]設定!$D37,[13]第４表!$C$9:$C$65,0),4),[13]設定!$I37))</f>
        <v>9544</v>
      </c>
      <c r="I62" s="45">
        <f>IF($D62="","",IF([13]設定!$I37="",INDEX([13]第４表!$F$9:$P$65,MATCH([13]設定!$D37,[13]第４表!$C$9:$C$65,0),5),[13]設定!$I37))</f>
        <v>227288</v>
      </c>
      <c r="J62" s="38">
        <f>IF($D62="","",IF([13]設定!$I37="",INDEX([13]第４表!$F$9:$P$65,MATCH([13]設定!$D37,[13]第４表!$C$9:$C$65,0),6),[13]設定!$I37))</f>
        <v>602437</v>
      </c>
      <c r="K62" s="35">
        <f>IF($D62="","",IF([13]設定!$I37="",INDEX([13]第４表!$F$9:$P$65,MATCH([13]設定!$D37,[13]第４表!$C$9:$C$65,0),7),[13]設定!$I37))</f>
        <v>303689</v>
      </c>
      <c r="L62" s="44">
        <f>IF($D62="","",IF([13]設定!$I37="",INDEX([13]第４表!$F$9:$P$65,MATCH([13]設定!$D37,[13]第４表!$C$9:$C$65,0),8),[13]設定!$I37))</f>
        <v>298748</v>
      </c>
      <c r="M62" s="34">
        <f>IF($D62="","",IF([13]設定!$I37="",INDEX([13]第４表!$F$9:$P$65,MATCH([13]設定!$D37,[13]第４表!$C$9:$C$65,0),9),[13]設定!$I37))</f>
        <v>316614</v>
      </c>
      <c r="N62" s="35">
        <f>IF($D62="","",IF([13]設定!$I37="",INDEX([13]第４表!$F$9:$P$65,MATCH([13]設定!$D37,[13]第４表!$C$9:$C$65,0),10),[13]設定!$I37))</f>
        <v>203243</v>
      </c>
      <c r="O62" s="45">
        <f>IF($D62="","",IF([13]設定!$I37="",INDEX([13]第４表!$F$9:$P$65,MATCH([13]設定!$D37,[13]第４表!$C$9:$C$65,0),11),[13]設定!$I37))</f>
        <v>113371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IF($D63="","",IF([13]設定!$I38="",INDEX([13]第４表!$F$9:$P$65,MATCH([13]設定!$D38,[13]第４表!$C$9:$C$65,0),1),[13]設定!$I38))</f>
        <v>190260</v>
      </c>
      <c r="F63" s="38">
        <f>IF($D63="","",IF([13]設定!$I38="",INDEX([13]第４表!$F$9:$P$65,MATCH([13]設定!$D38,[13]第４表!$C$9:$C$65,0),2),[13]設定!$I38))</f>
        <v>167705</v>
      </c>
      <c r="G63" s="35">
        <f>IF($D63="","",IF([13]設定!$I38="",INDEX([13]第４表!$F$9:$P$65,MATCH([13]設定!$D38,[13]第４表!$C$9:$C$65,0),3),[13]設定!$I38))</f>
        <v>154269</v>
      </c>
      <c r="H63" s="44">
        <f>IF($D63="","",IF([13]設定!$I38="",INDEX([13]第４表!$F$9:$P$65,MATCH([13]設定!$D38,[13]第４表!$C$9:$C$65,0),4),[13]設定!$I38))</f>
        <v>13436</v>
      </c>
      <c r="I63" s="45">
        <f>IF($D63="","",IF([13]設定!$I38="",INDEX([13]第４表!$F$9:$P$65,MATCH([13]設定!$D38,[13]第４表!$C$9:$C$65,0),5),[13]設定!$I38))</f>
        <v>22555</v>
      </c>
      <c r="J63" s="38">
        <f>IF($D63="","",IF([13]設定!$I38="",INDEX([13]第４表!$F$9:$P$65,MATCH([13]設定!$D38,[13]第４表!$C$9:$C$65,0),6),[13]設定!$I38))</f>
        <v>230802</v>
      </c>
      <c r="K63" s="35">
        <f>IF($D63="","",IF([13]設定!$I38="",INDEX([13]第４表!$F$9:$P$65,MATCH([13]設定!$D38,[13]第４表!$C$9:$C$65,0),7),[13]設定!$I38))</f>
        <v>196470</v>
      </c>
      <c r="L63" s="44">
        <f>IF($D63="","",IF([13]設定!$I38="",INDEX([13]第４表!$F$9:$P$65,MATCH([13]設定!$D38,[13]第４表!$C$9:$C$65,0),8),[13]設定!$I38))</f>
        <v>34332</v>
      </c>
      <c r="M63" s="34">
        <f>IF($D63="","",IF([13]設定!$I38="",INDEX([13]第４表!$F$9:$P$65,MATCH([13]設定!$D38,[13]第４表!$C$9:$C$65,0),9),[13]設定!$I38))</f>
        <v>145542</v>
      </c>
      <c r="N63" s="35">
        <f>IF($D63="","",IF([13]設定!$I38="",INDEX([13]第４表!$F$9:$P$65,MATCH([13]設定!$D38,[13]第４表!$C$9:$C$65,0),10),[13]設定!$I38))</f>
        <v>135976</v>
      </c>
      <c r="O63" s="45">
        <f>IF($D63="","",IF([13]設定!$I38="",INDEX([13]第４表!$F$9:$P$65,MATCH([13]設定!$D38,[13]第４表!$C$9:$C$65,0),11),[13]設定!$I38))</f>
        <v>9566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IF($D64="","",IF([13]設定!$I39="",INDEX([13]第４表!$F$9:$P$65,MATCH([13]設定!$D39,[13]第４表!$C$9:$C$65,0),1),[13]設定!$I39))</f>
        <v>281272</v>
      </c>
      <c r="F64" s="56">
        <f>IF($D64="","",IF([13]設定!$I39="",INDEX([13]第４表!$F$9:$P$65,MATCH([13]設定!$D39,[13]第４表!$C$9:$C$65,0),2),[13]設定!$I39))</f>
        <v>205186</v>
      </c>
      <c r="G64" s="56">
        <f>IF($D64="","",IF([13]設定!$I39="",INDEX([13]第４表!$F$9:$P$65,MATCH([13]設定!$D39,[13]第４表!$C$9:$C$65,0),3),[13]設定!$I39))</f>
        <v>189080</v>
      </c>
      <c r="H64" s="56">
        <f>IF($D64="","",IF([13]設定!$I39="",INDEX([13]第４表!$F$9:$P$65,MATCH([13]設定!$D39,[13]第４表!$C$9:$C$65,0),4),[13]設定!$I39))</f>
        <v>16106</v>
      </c>
      <c r="I64" s="56">
        <f>IF($D64="","",IF([13]設定!$I39="",INDEX([13]第４表!$F$9:$P$65,MATCH([13]設定!$D39,[13]第４表!$C$9:$C$65,0),5),[13]設定!$I39))</f>
        <v>76086</v>
      </c>
      <c r="J64" s="56">
        <f>IF($D64="","",IF([13]設定!$I39="",INDEX([13]第４表!$F$9:$P$65,MATCH([13]設定!$D39,[13]第４表!$C$9:$C$65,0),6),[13]設定!$I39))</f>
        <v>393372</v>
      </c>
      <c r="K64" s="56">
        <f>IF($D64="","",IF([13]設定!$I39="",INDEX([13]第４表!$F$9:$P$65,MATCH([13]設定!$D39,[13]第４表!$C$9:$C$65,0),7),[13]設定!$I39))</f>
        <v>256879</v>
      </c>
      <c r="L64" s="56">
        <f>IF($D64="","",IF([13]設定!$I39="",INDEX([13]第４表!$F$9:$P$65,MATCH([13]設定!$D39,[13]第４表!$C$9:$C$65,0),8),[13]設定!$I39))</f>
        <v>136493</v>
      </c>
      <c r="M64" s="56">
        <f>IF($D64="","",IF([13]設定!$I39="",INDEX([13]第４表!$F$9:$P$65,MATCH([13]設定!$D39,[13]第４表!$C$9:$C$65,0),9),[13]設定!$I39))</f>
        <v>200015</v>
      </c>
      <c r="N64" s="56">
        <f>IF($D64="","",IF([13]設定!$I39="",INDEX([13]第４表!$F$9:$P$65,MATCH([13]設定!$D39,[13]第４表!$C$9:$C$65,0),10),[13]設定!$I39))</f>
        <v>167715</v>
      </c>
      <c r="O64" s="56">
        <f>IF($D64="","",IF([13]設定!$I39="",INDEX([13]第４表!$F$9:$P$65,MATCH([13]設定!$D39,[13]第４表!$C$9:$C$65,0),11),[13]設定!$I39))</f>
        <v>32300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IF($D65="","",IF([13]設定!$I40="",INDEX([13]第４表!$F$9:$P$65,MATCH([13]設定!$D40,[13]第４表!$C$9:$C$65,0),1),[13]設定!$I40))</f>
        <v>241924</v>
      </c>
      <c r="F65" s="53">
        <f>IF($D65="","",IF([13]設定!$I40="",INDEX([13]第４表!$F$9:$P$65,MATCH([13]設定!$D40,[13]第４表!$C$9:$C$65,0),2),[13]設定!$I40))</f>
        <v>233892</v>
      </c>
      <c r="G65" s="53">
        <f>IF($D65="","",IF([13]設定!$I40="",INDEX([13]第４表!$F$9:$P$65,MATCH([13]設定!$D40,[13]第４表!$C$9:$C$65,0),3),[13]設定!$I40))</f>
        <v>205566</v>
      </c>
      <c r="H65" s="53">
        <f>IF($D65="","",IF([13]設定!$I40="",INDEX([13]第４表!$F$9:$P$65,MATCH([13]設定!$D40,[13]第４表!$C$9:$C$65,0),4),[13]設定!$I40))</f>
        <v>28326</v>
      </c>
      <c r="I65" s="53">
        <f>IF($D65="","",IF([13]設定!$I40="",INDEX([13]第４表!$F$9:$P$65,MATCH([13]設定!$D40,[13]第４表!$C$9:$C$65,0),5),[13]設定!$I40))</f>
        <v>8032</v>
      </c>
      <c r="J65" s="53">
        <f>IF($D65="","",IF([13]設定!$I40="",INDEX([13]第４表!$F$9:$P$65,MATCH([13]設定!$D40,[13]第４表!$C$9:$C$65,0),6),[13]設定!$I40))</f>
        <v>334253</v>
      </c>
      <c r="K65" s="53">
        <f>IF($D65="","",IF([13]設定!$I40="",INDEX([13]第４表!$F$9:$P$65,MATCH([13]設定!$D40,[13]第４表!$C$9:$C$65,0),7),[13]設定!$I40))</f>
        <v>323996</v>
      </c>
      <c r="L65" s="53">
        <f>IF($D65="","",IF([13]設定!$I40="",INDEX([13]第４表!$F$9:$P$65,MATCH([13]設定!$D40,[13]第４表!$C$9:$C$65,0),8),[13]設定!$I40))</f>
        <v>10257</v>
      </c>
      <c r="M65" s="53">
        <f>IF($D65="","",IF([13]設定!$I40="",INDEX([13]第４表!$F$9:$P$65,MATCH([13]設定!$D40,[13]第４表!$C$9:$C$65,0),9),[13]設定!$I40))</f>
        <v>172083</v>
      </c>
      <c r="N65" s="53">
        <f>IF($D65="","",IF([13]設定!$I40="",INDEX([13]第４表!$F$9:$P$65,MATCH([13]設定!$D40,[13]第４表!$C$9:$C$65,0),10),[13]設定!$I40))</f>
        <v>165734</v>
      </c>
      <c r="O65" s="53">
        <f>IF($D65="","",IF([13]設定!$I40="",INDEX([13]第４表!$F$9:$P$65,MATCH([13]設定!$D40,[13]第４表!$C$9:$C$65,0),11),[13]設定!$I40))</f>
        <v>6349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IF($D66="","",IF([13]設定!$I41="",INDEX([13]第４表!$F$9:$P$65,MATCH([13]設定!$D41,[13]第４表!$C$9:$C$65,0),1),[13]設定!$I41))</f>
        <v>274310</v>
      </c>
      <c r="F66" s="53">
        <f>IF($D66="","",IF([13]設定!$I41="",INDEX([13]第４表!$F$9:$P$65,MATCH([13]設定!$D41,[13]第４表!$C$9:$C$65,0),2),[13]設定!$I41))</f>
        <v>233686</v>
      </c>
      <c r="G66" s="53">
        <f>IF($D66="","",IF([13]設定!$I41="",INDEX([13]第４表!$F$9:$P$65,MATCH([13]設定!$D41,[13]第４表!$C$9:$C$65,0),3),[13]設定!$I41))</f>
        <v>217270</v>
      </c>
      <c r="H66" s="53">
        <f>IF($D66="","",IF([13]設定!$I41="",INDEX([13]第４表!$F$9:$P$65,MATCH([13]設定!$D41,[13]第４表!$C$9:$C$65,0),4),[13]設定!$I41))</f>
        <v>16416</v>
      </c>
      <c r="I66" s="53">
        <f>IF($D66="","",IF([13]設定!$I41="",INDEX([13]第４表!$F$9:$P$65,MATCH([13]設定!$D41,[13]第４表!$C$9:$C$65,0),5),[13]設定!$I41))</f>
        <v>40624</v>
      </c>
      <c r="J66" s="53">
        <f>IF($D66="","",IF([13]設定!$I41="",INDEX([13]第４表!$F$9:$P$65,MATCH([13]設定!$D41,[13]第４表!$C$9:$C$65,0),6),[13]設定!$I41))</f>
        <v>293336</v>
      </c>
      <c r="K66" s="53">
        <f>IF($D66="","",IF([13]設定!$I41="",INDEX([13]第４表!$F$9:$P$65,MATCH([13]設定!$D41,[13]第４表!$C$9:$C$65,0),7),[13]設定!$I41))</f>
        <v>246358</v>
      </c>
      <c r="L66" s="53">
        <f>IF($D66="","",IF([13]設定!$I41="",INDEX([13]第４表!$F$9:$P$65,MATCH([13]設定!$D41,[13]第４表!$C$9:$C$65,0),8),[13]設定!$I41))</f>
        <v>46978</v>
      </c>
      <c r="M66" s="53">
        <f>IF($D66="","",IF([13]設定!$I41="",INDEX([13]第４表!$F$9:$P$65,MATCH([13]設定!$D41,[13]第４表!$C$9:$C$65,0),9),[13]設定!$I41))</f>
        <v>188281</v>
      </c>
      <c r="N66" s="53">
        <f>IF($D66="","",IF([13]設定!$I41="",INDEX([13]第４表!$F$9:$P$65,MATCH([13]設定!$D41,[13]第４表!$C$9:$C$65,0),10),[13]設定!$I41))</f>
        <v>176384</v>
      </c>
      <c r="O66" s="53">
        <f>IF($D66="","",IF([13]設定!$I41="",INDEX([13]第４表!$F$9:$P$65,MATCH([13]設定!$D41,[13]第４表!$C$9:$C$65,0),11),[13]設定!$I41))</f>
        <v>11897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IF($D67="","",IF([13]設定!$I42="",INDEX([13]第４表!$F$9:$P$65,MATCH([13]設定!$D42,[13]第４表!$C$9:$C$65,0),1),[13]設定!$I42))</f>
        <v>x</v>
      </c>
      <c r="F67" s="53" t="str">
        <f>IF($D67="","",IF([13]設定!$I42="",INDEX([13]第４表!$F$9:$P$65,MATCH([13]設定!$D42,[13]第４表!$C$9:$C$65,0),2),[13]設定!$I42))</f>
        <v>x</v>
      </c>
      <c r="G67" s="53" t="str">
        <f>IF($D67="","",IF([13]設定!$I42="",INDEX([13]第４表!$F$9:$P$65,MATCH([13]設定!$D42,[13]第４表!$C$9:$C$65,0),3),[13]設定!$I42))</f>
        <v>x</v>
      </c>
      <c r="H67" s="53" t="str">
        <f>IF($D67="","",IF([13]設定!$I42="",INDEX([13]第４表!$F$9:$P$65,MATCH([13]設定!$D42,[13]第４表!$C$9:$C$65,0),4),[13]設定!$I42))</f>
        <v>x</v>
      </c>
      <c r="I67" s="53" t="str">
        <f>IF($D67="","",IF([13]設定!$I42="",INDEX([13]第４表!$F$9:$P$65,MATCH([13]設定!$D42,[13]第４表!$C$9:$C$65,0),5),[13]設定!$I42))</f>
        <v>x</v>
      </c>
      <c r="J67" s="53" t="str">
        <f>IF($D67="","",IF([13]設定!$I42="",INDEX([13]第４表!$F$9:$P$65,MATCH([13]設定!$D42,[13]第４表!$C$9:$C$65,0),6),[13]設定!$I42))</f>
        <v>x</v>
      </c>
      <c r="K67" s="53" t="str">
        <f>IF($D67="","",IF([13]設定!$I42="",INDEX([13]第４表!$F$9:$P$65,MATCH([13]設定!$D42,[13]第４表!$C$9:$C$65,0),7),[13]設定!$I42))</f>
        <v>x</v>
      </c>
      <c r="L67" s="53" t="str">
        <f>IF($D67="","",IF([13]設定!$I42="",INDEX([13]第４表!$F$9:$P$65,MATCH([13]設定!$D42,[13]第４表!$C$9:$C$65,0),8),[13]設定!$I42))</f>
        <v>x</v>
      </c>
      <c r="M67" s="53" t="str">
        <f>IF($D67="","",IF([13]設定!$I42="",INDEX([13]第４表!$F$9:$P$65,MATCH([13]設定!$D42,[13]第４表!$C$9:$C$65,0),9),[13]設定!$I42))</f>
        <v>x</v>
      </c>
      <c r="N67" s="53" t="str">
        <f>IF($D67="","",IF([13]設定!$I42="",INDEX([13]第４表!$F$9:$P$65,MATCH([13]設定!$D42,[13]第４表!$C$9:$C$65,0),10),[13]設定!$I42))</f>
        <v>x</v>
      </c>
      <c r="O67" s="53" t="str">
        <f>IF($D67="","",IF([13]設定!$I42="",INDEX([13]第４表!$F$9:$P$65,MATCH([13]設定!$D42,[13]第４表!$C$9:$C$65,0),11),[13]設定!$I42))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IF($D68="","",IF([13]設定!$I43="",INDEX([13]第４表!$F$9:$P$65,MATCH([13]設定!$D43,[13]第４表!$C$9:$C$65,0),1),[13]設定!$I43))</f>
        <v>261090</v>
      </c>
      <c r="F68" s="53">
        <f>IF($D68="","",IF([13]設定!$I43="",INDEX([13]第４表!$F$9:$P$65,MATCH([13]設定!$D43,[13]第４表!$C$9:$C$65,0),2),[13]設定!$I43))</f>
        <v>244497</v>
      </c>
      <c r="G68" s="53">
        <f>IF($D68="","",IF([13]設定!$I43="",INDEX([13]第４表!$F$9:$P$65,MATCH([13]設定!$D43,[13]第４表!$C$9:$C$65,0),3),[13]設定!$I43))</f>
        <v>214405</v>
      </c>
      <c r="H68" s="53">
        <f>IF($D68="","",IF([13]設定!$I43="",INDEX([13]第４表!$F$9:$P$65,MATCH([13]設定!$D43,[13]第４表!$C$9:$C$65,0),4),[13]設定!$I43))</f>
        <v>30092</v>
      </c>
      <c r="I68" s="53">
        <f>IF($D68="","",IF([13]設定!$I43="",INDEX([13]第４表!$F$9:$P$65,MATCH([13]設定!$D43,[13]第４表!$C$9:$C$65,0),5),[13]設定!$I43))</f>
        <v>16593</v>
      </c>
      <c r="J68" s="53">
        <f>IF($D68="","",IF([13]設定!$I43="",INDEX([13]第４表!$F$9:$P$65,MATCH([13]設定!$D43,[13]第４表!$C$9:$C$65,0),6),[13]設定!$I43))</f>
        <v>311858</v>
      </c>
      <c r="K68" s="53">
        <f>IF($D68="","",IF([13]設定!$I43="",INDEX([13]第４表!$F$9:$P$65,MATCH([13]設定!$D43,[13]第４表!$C$9:$C$65,0),7),[13]設定!$I43))</f>
        <v>295367</v>
      </c>
      <c r="L68" s="53">
        <f>IF($D68="","",IF([13]設定!$I43="",INDEX([13]第４表!$F$9:$P$65,MATCH([13]設定!$D43,[13]第４表!$C$9:$C$65,0),8),[13]設定!$I43))</f>
        <v>16491</v>
      </c>
      <c r="M68" s="53">
        <f>IF($D68="","",IF([13]設定!$I43="",INDEX([13]第４表!$F$9:$P$65,MATCH([13]設定!$D43,[13]第４表!$C$9:$C$65,0),9),[13]設定!$I43))</f>
        <v>137413</v>
      </c>
      <c r="N68" s="53">
        <f>IF($D68="","",IF([13]設定!$I43="",INDEX([13]第４表!$F$9:$P$65,MATCH([13]設定!$D43,[13]第４表!$C$9:$C$65,0),10),[13]設定!$I43))</f>
        <v>120571</v>
      </c>
      <c r="O68" s="53">
        <f>IF($D68="","",IF([13]設定!$I43="",INDEX([13]第４表!$F$9:$P$65,MATCH([13]設定!$D43,[13]第４表!$C$9:$C$65,0),11),[13]設定!$I43))</f>
        <v>16842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IF($D69="","",IF([13]設定!$I44="",INDEX([13]第４表!$F$9:$P$65,MATCH([13]設定!$D44,[13]第４表!$C$9:$C$65,0),1),[13]設定!$I44))</f>
        <v>431360</v>
      </c>
      <c r="F69" s="53">
        <f>IF($D69="","",IF([13]設定!$I44="",INDEX([13]第４表!$F$9:$P$65,MATCH([13]設定!$D44,[13]第４表!$C$9:$C$65,0),2),[13]設定!$I44))</f>
        <v>397482</v>
      </c>
      <c r="G69" s="53">
        <f>IF($D69="","",IF([13]設定!$I44="",INDEX([13]第４表!$F$9:$P$65,MATCH([13]設定!$D44,[13]第４表!$C$9:$C$65,0),3),[13]設定!$I44))</f>
        <v>340896</v>
      </c>
      <c r="H69" s="53">
        <f>IF($D69="","",IF([13]設定!$I44="",INDEX([13]第４表!$F$9:$P$65,MATCH([13]設定!$D44,[13]第４表!$C$9:$C$65,0),4),[13]設定!$I44))</f>
        <v>56586</v>
      </c>
      <c r="I69" s="53">
        <f>IF($D69="","",IF([13]設定!$I44="",INDEX([13]第４表!$F$9:$P$65,MATCH([13]設定!$D44,[13]第４表!$C$9:$C$65,0),5),[13]設定!$I44))</f>
        <v>33878</v>
      </c>
      <c r="J69" s="53">
        <f>IF($D69="","",IF([13]設定!$I44="",INDEX([13]第４表!$F$9:$P$65,MATCH([13]設定!$D44,[13]第４表!$C$9:$C$65,0),6),[13]設定!$I44))</f>
        <v>439200</v>
      </c>
      <c r="K69" s="53">
        <f>IF($D69="","",IF([13]設定!$I44="",INDEX([13]第４表!$F$9:$P$65,MATCH([13]設定!$D44,[13]第４表!$C$9:$C$65,0),7),[13]設定!$I44))</f>
        <v>409179</v>
      </c>
      <c r="L69" s="53">
        <f>IF($D69="","",IF([13]設定!$I44="",INDEX([13]第４表!$F$9:$P$65,MATCH([13]設定!$D44,[13]第４表!$C$9:$C$65,0),8),[13]設定!$I44))</f>
        <v>30021</v>
      </c>
      <c r="M69" s="53">
        <f>IF($D69="","",IF([13]設定!$I44="",INDEX([13]第４表!$F$9:$P$65,MATCH([13]設定!$D44,[13]第４表!$C$9:$C$65,0),9),[13]設定!$I44))</f>
        <v>334887</v>
      </c>
      <c r="N69" s="53">
        <f>IF($D69="","",IF([13]設定!$I44="",INDEX([13]第４表!$F$9:$P$65,MATCH([13]設定!$D44,[13]第４表!$C$9:$C$65,0),10),[13]設定!$I44))</f>
        <v>253557</v>
      </c>
      <c r="O69" s="53">
        <f>IF($D69="","",IF([13]設定!$I44="",INDEX([13]第４表!$F$9:$P$65,MATCH([13]設定!$D44,[13]第４表!$C$9:$C$65,0),11),[13]設定!$I44))</f>
        <v>81330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IF($D70="","",IF([13]設定!$I45="",INDEX([13]第４表!$F$9:$P$65,MATCH([13]設定!$D45,[13]第４表!$C$9:$C$65,0),1),[13]設定!$I45))</f>
        <v>287826</v>
      </c>
      <c r="F70" s="53">
        <f>IF($D70="","",IF([13]設定!$I45="",INDEX([13]第４表!$F$9:$P$65,MATCH([13]設定!$D45,[13]第４表!$C$9:$C$65,0),2),[13]設定!$I45))</f>
        <v>241883</v>
      </c>
      <c r="G70" s="53">
        <f>IF($D70="","",IF([13]設定!$I45="",INDEX([13]第４表!$F$9:$P$65,MATCH([13]設定!$D45,[13]第４表!$C$9:$C$65,0),3),[13]設定!$I45))</f>
        <v>216834</v>
      </c>
      <c r="H70" s="53">
        <f>IF($D70="","",IF([13]設定!$I45="",INDEX([13]第４表!$F$9:$P$65,MATCH([13]設定!$D45,[13]第４表!$C$9:$C$65,0),4),[13]設定!$I45))</f>
        <v>25049</v>
      </c>
      <c r="I70" s="53">
        <f>IF($D70="","",IF([13]設定!$I45="",INDEX([13]第４表!$F$9:$P$65,MATCH([13]設定!$D45,[13]第４表!$C$9:$C$65,0),5),[13]設定!$I45))</f>
        <v>45943</v>
      </c>
      <c r="J70" s="53">
        <f>IF($D70="","",IF([13]設定!$I45="",INDEX([13]第４表!$F$9:$P$65,MATCH([13]設定!$D45,[13]第４表!$C$9:$C$65,0),6),[13]設定!$I45))</f>
        <v>332886</v>
      </c>
      <c r="K70" s="53">
        <f>IF($D70="","",IF([13]設定!$I45="",INDEX([13]第４表!$F$9:$P$65,MATCH([13]設定!$D45,[13]第４表!$C$9:$C$65,0),7),[13]設定!$I45))</f>
        <v>277262</v>
      </c>
      <c r="L70" s="53">
        <f>IF($D70="","",IF([13]設定!$I45="",INDEX([13]第４表!$F$9:$P$65,MATCH([13]設定!$D45,[13]第４表!$C$9:$C$65,0),8),[13]設定!$I45))</f>
        <v>55624</v>
      </c>
      <c r="M70" s="53">
        <f>IF($D70="","",IF([13]設定!$I45="",INDEX([13]第４表!$F$9:$P$65,MATCH([13]設定!$D45,[13]第４表!$C$9:$C$65,0),9),[13]設定!$I45))</f>
        <v>156747</v>
      </c>
      <c r="N70" s="53">
        <f>IF($D70="","",IF([13]設定!$I45="",INDEX([13]第４表!$F$9:$P$65,MATCH([13]設定!$D45,[13]第４表!$C$9:$C$65,0),10),[13]設定!$I45))</f>
        <v>138965</v>
      </c>
      <c r="O70" s="53">
        <f>IF($D70="","",IF([13]設定!$I45="",INDEX([13]第４表!$F$9:$P$65,MATCH([13]設定!$D45,[13]第４表!$C$9:$C$65,0),11),[13]設定!$I45))</f>
        <v>17782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IF($D71="","",IF([13]設定!$I46="",INDEX([13]第４表!$F$9:$P$65,MATCH([13]設定!$D46,[13]第４表!$C$9:$C$65,0),1),[13]設定!$I46))</f>
        <v>379835</v>
      </c>
      <c r="F71" s="53">
        <f>IF($D71="","",IF([13]設定!$I46="",INDEX([13]第４表!$F$9:$P$65,MATCH([13]設定!$D46,[13]第４表!$C$9:$C$65,0),2),[13]設定!$I46))</f>
        <v>328848</v>
      </c>
      <c r="G71" s="53">
        <f>IF($D71="","",IF([13]設定!$I46="",INDEX([13]第４表!$F$9:$P$65,MATCH([13]設定!$D46,[13]第４表!$C$9:$C$65,0),3),[13]設定!$I46))</f>
        <v>263926</v>
      </c>
      <c r="H71" s="53">
        <f>IF($D71="","",IF([13]設定!$I46="",INDEX([13]第４表!$F$9:$P$65,MATCH([13]設定!$D46,[13]第４表!$C$9:$C$65,0),4),[13]設定!$I46))</f>
        <v>64922</v>
      </c>
      <c r="I71" s="53">
        <f>IF($D71="","",IF([13]設定!$I46="",INDEX([13]第４表!$F$9:$P$65,MATCH([13]設定!$D46,[13]第４表!$C$9:$C$65,0),5),[13]設定!$I46))</f>
        <v>50987</v>
      </c>
      <c r="J71" s="53">
        <f>IF($D71="","",IF([13]設定!$I46="",INDEX([13]第４表!$F$9:$P$65,MATCH([13]設定!$D46,[13]第４表!$C$9:$C$65,0),6),[13]設定!$I46))</f>
        <v>390635</v>
      </c>
      <c r="K71" s="53">
        <f>IF($D71="","",IF([13]設定!$I46="",INDEX([13]第４表!$F$9:$P$65,MATCH([13]設定!$D46,[13]第４表!$C$9:$C$65,0),7),[13]設定!$I46))</f>
        <v>348450</v>
      </c>
      <c r="L71" s="53">
        <f>IF($D71="","",IF([13]設定!$I46="",INDEX([13]第４表!$F$9:$P$65,MATCH([13]設定!$D46,[13]第４表!$C$9:$C$65,0),8),[13]設定!$I46))</f>
        <v>42185</v>
      </c>
      <c r="M71" s="53">
        <f>IF($D71="","",IF([13]設定!$I46="",INDEX([13]第４表!$F$9:$P$65,MATCH([13]設定!$D46,[13]第４表!$C$9:$C$65,0),9),[13]設定!$I46))</f>
        <v>308235</v>
      </c>
      <c r="N71" s="53">
        <f>IF($D71="","",IF([13]設定!$I46="",INDEX([13]第４表!$F$9:$P$65,MATCH([13]設定!$D46,[13]第４表!$C$9:$C$65,0),10),[13]設定!$I46))</f>
        <v>198881</v>
      </c>
      <c r="O71" s="53">
        <f>IF($D71="","",IF([13]設定!$I46="",INDEX([13]第４表!$F$9:$P$65,MATCH([13]設定!$D46,[13]第４表!$C$9:$C$65,0),11),[13]設定!$I46))</f>
        <v>109354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IF($D72="","",IF([13]設定!$I47="",INDEX([13]第４表!$F$9:$P$65,MATCH([13]設定!$D47,[13]第４表!$C$9:$C$65,0),1),[13]設定!$I47))</f>
        <v>324333</v>
      </c>
      <c r="F72" s="53">
        <f>IF($D72="","",IF([13]設定!$I47="",INDEX([13]第４表!$F$9:$P$65,MATCH([13]設定!$D47,[13]第４表!$C$9:$C$65,0),2),[13]設定!$I47))</f>
        <v>257234</v>
      </c>
      <c r="G72" s="53">
        <f>IF($D72="","",IF([13]設定!$I47="",INDEX([13]第４表!$F$9:$P$65,MATCH([13]設定!$D47,[13]第４表!$C$9:$C$65,0),3),[13]設定!$I47))</f>
        <v>240449</v>
      </c>
      <c r="H72" s="53">
        <f>IF($D72="","",IF([13]設定!$I47="",INDEX([13]第４表!$F$9:$P$65,MATCH([13]設定!$D47,[13]第４表!$C$9:$C$65,0),4),[13]設定!$I47))</f>
        <v>16785</v>
      </c>
      <c r="I72" s="53">
        <f>IF($D72="","",IF([13]設定!$I47="",INDEX([13]第４表!$F$9:$P$65,MATCH([13]設定!$D47,[13]第４表!$C$9:$C$65,0),5),[13]設定!$I47))</f>
        <v>67099</v>
      </c>
      <c r="J72" s="53">
        <f>IF($D72="","",IF([13]設定!$I47="",INDEX([13]第４表!$F$9:$P$65,MATCH([13]設定!$D47,[13]第４表!$C$9:$C$65,0),6),[13]設定!$I47))</f>
        <v>355822</v>
      </c>
      <c r="K72" s="53">
        <f>IF($D72="","",IF([13]設定!$I47="",INDEX([13]第４表!$F$9:$P$65,MATCH([13]設定!$D47,[13]第４表!$C$9:$C$65,0),7),[13]設定!$I47))</f>
        <v>278154</v>
      </c>
      <c r="L72" s="53">
        <f>IF($D72="","",IF([13]設定!$I47="",INDEX([13]第４表!$F$9:$P$65,MATCH([13]設定!$D47,[13]第４表!$C$9:$C$65,0),8),[13]設定!$I47))</f>
        <v>77668</v>
      </c>
      <c r="M72" s="53">
        <f>IF($D72="","",IF([13]設定!$I47="",INDEX([13]第４表!$F$9:$P$65,MATCH([13]設定!$D47,[13]第４表!$C$9:$C$65,0),9),[13]設定!$I47))</f>
        <v>218819</v>
      </c>
      <c r="N72" s="53">
        <f>IF($D72="","",IF([13]設定!$I47="",INDEX([13]第４表!$F$9:$P$65,MATCH([13]設定!$D47,[13]第４表!$C$9:$C$65,0),10),[13]設定!$I47))</f>
        <v>187135</v>
      </c>
      <c r="O72" s="53">
        <f>IF($D72="","",IF([13]設定!$I47="",INDEX([13]第４表!$F$9:$P$65,MATCH([13]設定!$D47,[13]第４表!$C$9:$C$65,0),11),[13]設定!$I47))</f>
        <v>31684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IF($D73="","",IF([13]設定!$I48="",INDEX([13]第４表!$F$9:$P$65,MATCH([13]設定!$D48,[13]第４表!$C$9:$C$65,0),1),[13]設定!$I48))</f>
        <v>354915</v>
      </c>
      <c r="F73" s="58">
        <f>IF($D73="","",IF([13]設定!$I48="",INDEX([13]第４表!$F$9:$P$65,MATCH([13]設定!$D48,[13]第４表!$C$9:$C$65,0),2),[13]設定!$I48))</f>
        <v>241033</v>
      </c>
      <c r="G73" s="58">
        <f>IF($D73="","",IF([13]設定!$I48="",INDEX([13]第４表!$F$9:$P$65,MATCH([13]設定!$D48,[13]第４表!$C$9:$C$65,0),3),[13]設定!$I48))</f>
        <v>227003</v>
      </c>
      <c r="H73" s="53">
        <f>IF($D73="","",IF([13]設定!$I48="",INDEX([13]第４表!$F$9:$P$65,MATCH([13]設定!$D48,[13]第４表!$C$9:$C$65,0),4),[13]設定!$I48))</f>
        <v>14030</v>
      </c>
      <c r="I73" s="53">
        <f>IF($D73="","",IF([13]設定!$I48="",INDEX([13]第４表!$F$9:$P$65,MATCH([13]設定!$D48,[13]第４表!$C$9:$C$65,0),5),[13]設定!$I48))</f>
        <v>113882</v>
      </c>
      <c r="J73" s="53">
        <f>IF($D73="","",IF([13]設定!$I48="",INDEX([13]第４表!$F$9:$P$65,MATCH([13]設定!$D48,[13]第４表!$C$9:$C$65,0),6),[13]設定!$I48))</f>
        <v>377788</v>
      </c>
      <c r="K73" s="53">
        <f>IF($D73="","",IF([13]設定!$I48="",INDEX([13]第４表!$F$9:$P$65,MATCH([13]設定!$D48,[13]第４表!$C$9:$C$65,0),7),[13]設定!$I48))</f>
        <v>260645</v>
      </c>
      <c r="L73" s="53">
        <f>IF($D73="","",IF([13]設定!$I48="",INDEX([13]第４表!$F$9:$P$65,MATCH([13]設定!$D48,[13]第４表!$C$9:$C$65,0),8),[13]設定!$I48))</f>
        <v>117143</v>
      </c>
      <c r="M73" s="53">
        <f>IF($D73="","",IF([13]設定!$I48="",INDEX([13]第４表!$F$9:$P$65,MATCH([13]設定!$D48,[13]第４表!$C$9:$C$65,0),9),[13]設定!$I48))</f>
        <v>286179</v>
      </c>
      <c r="N73" s="53">
        <f>IF($D73="","",IF([13]設定!$I48="",INDEX([13]第４表!$F$9:$P$65,MATCH([13]設定!$D48,[13]第４表!$C$9:$C$65,0),10),[13]設定!$I48))</f>
        <v>182098</v>
      </c>
      <c r="O73" s="53">
        <f>IF($D73="","",IF([13]設定!$I48="",INDEX([13]第４表!$F$9:$P$65,MATCH([13]設定!$D48,[13]第４表!$C$9:$C$65,0),11),[13]設定!$I48))</f>
        <v>104081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IF($D74="","",IF([13]設定!$I49="",INDEX([13]第４表!$F$9:$P$65,MATCH([13]設定!$D49,[13]第４表!$C$9:$C$65,0),1),[13]設定!$I49))</f>
        <v>456188</v>
      </c>
      <c r="F74" s="58">
        <f>IF($D74="","",IF([13]設定!$I49="",INDEX([13]第４表!$F$9:$P$65,MATCH([13]設定!$D49,[13]第４表!$C$9:$C$65,0),2),[13]設定!$I49))</f>
        <v>239088</v>
      </c>
      <c r="G74" s="58">
        <f>IF($D74="","",IF([13]設定!$I49="",INDEX([13]第４表!$F$9:$P$65,MATCH([13]設定!$D49,[13]第４表!$C$9:$C$65,0),3),[13]設定!$I49))</f>
        <v>219147</v>
      </c>
      <c r="H74" s="53">
        <f>IF($D74="","",IF([13]設定!$I49="",INDEX([13]第４表!$F$9:$P$65,MATCH([13]設定!$D49,[13]第４表!$C$9:$C$65,0),4),[13]設定!$I49))</f>
        <v>19941</v>
      </c>
      <c r="I74" s="53">
        <f>IF($D74="","",IF([13]設定!$I49="",INDEX([13]第４表!$F$9:$P$65,MATCH([13]設定!$D49,[13]第４表!$C$9:$C$65,0),5),[13]設定!$I49))</f>
        <v>217100</v>
      </c>
      <c r="J74" s="53">
        <f>IF($D74="","",IF([13]設定!$I49="",INDEX([13]第４表!$F$9:$P$65,MATCH([13]設定!$D49,[13]第４表!$C$9:$C$65,0),6),[13]設定!$I49))</f>
        <v>583715</v>
      </c>
      <c r="K74" s="53">
        <f>IF($D74="","",IF([13]設定!$I49="",INDEX([13]第４表!$F$9:$P$65,MATCH([13]設定!$D49,[13]第４表!$C$9:$C$65,0),7),[13]設定!$I49))</f>
        <v>306839</v>
      </c>
      <c r="L74" s="53">
        <f>IF($D74="","",IF([13]設定!$I49="",INDEX([13]第４表!$F$9:$P$65,MATCH([13]設定!$D49,[13]第４表!$C$9:$C$65,0),8),[13]設定!$I49))</f>
        <v>276876</v>
      </c>
      <c r="M74" s="53">
        <f>IF($D74="","",IF([13]設定!$I49="",INDEX([13]第４表!$F$9:$P$65,MATCH([13]設定!$D49,[13]第４表!$C$9:$C$65,0),9),[13]設定!$I49))</f>
        <v>336886</v>
      </c>
      <c r="N74" s="53">
        <f>IF($D74="","",IF([13]設定!$I49="",INDEX([13]第４表!$F$9:$P$65,MATCH([13]設定!$D49,[13]第４表!$C$9:$C$65,0),10),[13]設定!$I49))</f>
        <v>175707</v>
      </c>
      <c r="O74" s="53">
        <f>IF($D74="","",IF([13]設定!$I49="",INDEX([13]第４表!$F$9:$P$65,MATCH([13]設定!$D49,[13]第４表!$C$9:$C$65,0),11),[13]設定!$I49))</f>
        <v>161179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IF($D75="","",IF([13]設定!$I50="",INDEX([13]第４表!$F$9:$P$65,MATCH([13]設定!$D50,[13]第４表!$C$9:$C$65,0),1),[13]設定!$I50))</f>
        <v>234625</v>
      </c>
      <c r="F75" s="58">
        <f>IF($D75="","",IF([13]設定!$I50="",INDEX([13]第４表!$F$9:$P$65,MATCH([13]設定!$D50,[13]第４表!$C$9:$C$65,0),2),[13]設定!$I50))</f>
        <v>232105</v>
      </c>
      <c r="G75" s="58">
        <f>IF($D75="","",IF([13]設定!$I50="",INDEX([13]第４表!$F$9:$P$65,MATCH([13]設定!$D50,[13]第４表!$C$9:$C$65,0),3),[13]設定!$I50))</f>
        <v>206050</v>
      </c>
      <c r="H75" s="53">
        <f>IF($D75="","",IF([13]設定!$I50="",INDEX([13]第４表!$F$9:$P$65,MATCH([13]設定!$D50,[13]第４表!$C$9:$C$65,0),4),[13]設定!$I50))</f>
        <v>26055</v>
      </c>
      <c r="I75" s="53">
        <f>IF($D75="","",IF([13]設定!$I50="",INDEX([13]第４表!$F$9:$P$65,MATCH([13]設定!$D50,[13]第４表!$C$9:$C$65,0),5),[13]設定!$I50))</f>
        <v>2520</v>
      </c>
      <c r="J75" s="53">
        <f>IF($D75="","",IF([13]設定!$I50="",INDEX([13]第４表!$F$9:$P$65,MATCH([13]設定!$D50,[13]第４表!$C$9:$C$65,0),6),[13]設定!$I50))</f>
        <v>259263</v>
      </c>
      <c r="K75" s="53">
        <f>IF($D75="","",IF([13]設定!$I50="",INDEX([13]第４表!$F$9:$P$65,MATCH([13]設定!$D50,[13]第４表!$C$9:$C$65,0),7),[13]設定!$I50))</f>
        <v>256629</v>
      </c>
      <c r="L75" s="53">
        <f>IF($D75="","",IF([13]設定!$I50="",INDEX([13]第４表!$F$9:$P$65,MATCH([13]設定!$D50,[13]第４表!$C$9:$C$65,0),8),[13]設定!$I50))</f>
        <v>2634</v>
      </c>
      <c r="M75" s="53">
        <f>IF($D75="","",IF([13]設定!$I50="",INDEX([13]第４表!$F$9:$P$65,MATCH([13]設定!$D50,[13]第４表!$C$9:$C$65,0),9),[13]設定!$I50))</f>
        <v>187411</v>
      </c>
      <c r="N75" s="53">
        <f>IF($D75="","",IF([13]設定!$I50="",INDEX([13]第４表!$F$9:$P$65,MATCH([13]設定!$D50,[13]第４表!$C$9:$C$65,0),10),[13]設定!$I50))</f>
        <v>185110</v>
      </c>
      <c r="O75" s="53">
        <f>IF($D75="","",IF([13]設定!$I50="",INDEX([13]第４表!$F$9:$P$65,MATCH([13]設定!$D50,[13]第４表!$C$9:$C$65,0),11),[13]設定!$I50))</f>
        <v>2301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IF($D76="","",IF([13]設定!$I51="",INDEX([13]第４表!$F$9:$P$65,MATCH([13]設定!$D51,[13]第４表!$C$9:$C$65,0),1),[13]設定!$I51))</f>
        <v>445024</v>
      </c>
      <c r="F76" s="58">
        <f>IF($D76="","",IF([13]設定!$I51="",INDEX([13]第４表!$F$9:$P$65,MATCH([13]設定!$D51,[13]第４表!$C$9:$C$65,0),2),[13]設定!$I51))</f>
        <v>242299</v>
      </c>
      <c r="G76" s="58">
        <f>IF($D76="","",IF([13]設定!$I51="",INDEX([13]第４表!$F$9:$P$65,MATCH([13]設定!$D51,[13]第４表!$C$9:$C$65,0),3),[13]設定!$I51))</f>
        <v>234098</v>
      </c>
      <c r="H76" s="53">
        <f>IF($D76="","",IF([13]設定!$I51="",INDEX([13]第４表!$F$9:$P$65,MATCH([13]設定!$D51,[13]第４表!$C$9:$C$65,0),4),[13]設定!$I51))</f>
        <v>8201</v>
      </c>
      <c r="I76" s="53">
        <f>IF($D76="","",IF([13]設定!$I51="",INDEX([13]第４表!$F$9:$P$65,MATCH([13]設定!$D51,[13]第４表!$C$9:$C$65,0),5),[13]設定!$I51))</f>
        <v>202725</v>
      </c>
      <c r="J76" s="53">
        <f>IF($D76="","",IF([13]設定!$I51="",INDEX([13]第４表!$F$9:$P$65,MATCH([13]設定!$D51,[13]第４表!$C$9:$C$65,0),6),[13]設定!$I51))</f>
        <v>468976</v>
      </c>
      <c r="K76" s="53">
        <f>IF($D76="","",IF([13]設定!$I51="",INDEX([13]第４表!$F$9:$P$65,MATCH([13]設定!$D51,[13]第４表!$C$9:$C$65,0),7),[13]設定!$I51))</f>
        <v>278838</v>
      </c>
      <c r="L76" s="53">
        <f>IF($D76="","",IF([13]設定!$I51="",INDEX([13]第４表!$F$9:$P$65,MATCH([13]設定!$D51,[13]第４表!$C$9:$C$65,0),8),[13]設定!$I51))</f>
        <v>190138</v>
      </c>
      <c r="M76" s="53">
        <f>IF($D76="","",IF([13]設定!$I51="",INDEX([13]第４表!$F$9:$P$65,MATCH([13]設定!$D51,[13]第４表!$C$9:$C$65,0),9),[13]設定!$I51))</f>
        <v>396445</v>
      </c>
      <c r="N76" s="53">
        <f>IF($D76="","",IF([13]設定!$I51="",INDEX([13]第４表!$F$9:$P$65,MATCH([13]設定!$D51,[13]第４表!$C$9:$C$65,0),10),[13]設定!$I51))</f>
        <v>168190</v>
      </c>
      <c r="O76" s="53">
        <f>IF($D76="","",IF([13]設定!$I51="",INDEX([13]第４表!$F$9:$P$65,MATCH([13]設定!$D51,[13]第４表!$C$9:$C$65,0),11),[13]設定!$I51))</f>
        <v>228255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IF($D77="","",IF([13]設定!$I52="",INDEX([13]第４表!$F$9:$P$65,MATCH([13]設定!$D52,[13]第４表!$C$9:$C$65,0),1),[13]設定!$I52))</f>
        <v>616669</v>
      </c>
      <c r="F77" s="58">
        <f>IF($D77="","",IF([13]設定!$I52="",INDEX([13]第４表!$F$9:$P$65,MATCH([13]設定!$D52,[13]第４表!$C$9:$C$65,0),2),[13]設定!$I52))</f>
        <v>320463</v>
      </c>
      <c r="G77" s="58">
        <f>IF($D77="","",IF([13]設定!$I52="",INDEX([13]第４表!$F$9:$P$65,MATCH([13]設定!$D52,[13]第４表!$C$9:$C$65,0),3),[13]設定!$I52))</f>
        <v>279709</v>
      </c>
      <c r="H77" s="53">
        <f>IF($D77="","",IF([13]設定!$I52="",INDEX([13]第４表!$F$9:$P$65,MATCH([13]設定!$D52,[13]第４表!$C$9:$C$65,0),4),[13]設定!$I52))</f>
        <v>40754</v>
      </c>
      <c r="I77" s="53">
        <f>IF($D77="","",IF([13]設定!$I52="",INDEX([13]第４表!$F$9:$P$65,MATCH([13]設定!$D52,[13]第４表!$C$9:$C$65,0),5),[13]設定!$I52))</f>
        <v>296206</v>
      </c>
      <c r="J77" s="53">
        <f>IF($D77="","",IF([13]設定!$I52="",INDEX([13]第４表!$F$9:$P$65,MATCH([13]設定!$D52,[13]第４表!$C$9:$C$65,0),6),[13]設定!$I52))</f>
        <v>646379</v>
      </c>
      <c r="K77" s="53">
        <f>IF($D77="","",IF([13]設定!$I52="",INDEX([13]第４表!$F$9:$P$65,MATCH([13]設定!$D52,[13]第４表!$C$9:$C$65,0),7),[13]設定!$I52))</f>
        <v>331922</v>
      </c>
      <c r="L77" s="53">
        <f>IF($D77="","",IF([13]設定!$I52="",INDEX([13]第４表!$F$9:$P$65,MATCH([13]設定!$D52,[13]第４表!$C$9:$C$65,0),8),[13]設定!$I52))</f>
        <v>314457</v>
      </c>
      <c r="M77" s="53">
        <f>IF($D77="","",IF([13]設定!$I52="",INDEX([13]第４表!$F$9:$P$65,MATCH([13]設定!$D52,[13]第４表!$C$9:$C$65,0),9),[13]設定!$I52))</f>
        <v>489703</v>
      </c>
      <c r="N77" s="53">
        <f>IF($D77="","",IF([13]設定!$I52="",INDEX([13]第４表!$F$9:$P$65,MATCH([13]設定!$D52,[13]第４表!$C$9:$C$65,0),10),[13]設定!$I52))</f>
        <v>271493</v>
      </c>
      <c r="O77" s="53">
        <f>IF($D77="","",IF([13]設定!$I52="",INDEX([13]第４表!$F$9:$P$65,MATCH([13]設定!$D52,[13]第４表!$C$9:$C$65,0),11),[13]設定!$I52))</f>
        <v>218210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IF($D78="","",IF([13]設定!$I53="",INDEX([13]第４表!$F$9:$P$65,MATCH([13]設定!$D53,[13]第４表!$C$9:$C$65,0),1),[13]設定!$I53))</f>
        <v>351321</v>
      </c>
      <c r="F78" s="62">
        <f>IF($D78="","",IF([13]設定!$I53="",INDEX([13]第４表!$F$9:$P$65,MATCH([13]設定!$D53,[13]第４表!$C$9:$C$65,0),2),[13]設定!$I53))</f>
        <v>226608</v>
      </c>
      <c r="G78" s="62">
        <f>IF($D78="","",IF([13]設定!$I53="",INDEX([13]第４表!$F$9:$P$65,MATCH([13]設定!$D53,[13]第４表!$C$9:$C$65,0),3),[13]設定!$I53))</f>
        <v>205773</v>
      </c>
      <c r="H78" s="63">
        <f>IF($D78="","",IF([13]設定!$I53="",INDEX([13]第４表!$F$9:$P$65,MATCH([13]設定!$D53,[13]第４表!$C$9:$C$65,0),4),[13]設定!$I53))</f>
        <v>20835</v>
      </c>
      <c r="I78" s="63">
        <f>IF($D78="","",IF([13]設定!$I53="",INDEX([13]第４表!$F$9:$P$65,MATCH([13]設定!$D53,[13]第４表!$C$9:$C$65,0),5),[13]設定!$I53))</f>
        <v>124713</v>
      </c>
      <c r="J78" s="63">
        <f>IF($D78="","",IF([13]設定!$I53="",INDEX([13]第４表!$F$9:$P$65,MATCH([13]設定!$D53,[13]第４表!$C$9:$C$65,0),6),[13]設定!$I53))</f>
        <v>362648</v>
      </c>
      <c r="K78" s="63">
        <f>IF($D78="","",IF([13]設定!$I53="",INDEX([13]第４表!$F$9:$P$65,MATCH([13]設定!$D53,[13]第４表!$C$9:$C$65,0),7),[13]設定!$I53))</f>
        <v>256821</v>
      </c>
      <c r="L78" s="63">
        <f>IF($D78="","",IF([13]設定!$I53="",INDEX([13]第４表!$F$9:$P$65,MATCH([13]設定!$D53,[13]第４表!$C$9:$C$65,0),8),[13]設定!$I53))</f>
        <v>105827</v>
      </c>
      <c r="M78" s="63">
        <f>IF($D78="","",IF([13]設定!$I53="",INDEX([13]第４表!$F$9:$P$65,MATCH([13]設定!$D53,[13]第４表!$C$9:$C$65,0),9),[13]設定!$I53))</f>
        <v>333779</v>
      </c>
      <c r="N78" s="63">
        <f>IF($D78="","",IF([13]設定!$I53="",INDEX([13]第４表!$F$9:$P$65,MATCH([13]設定!$D53,[13]第４表!$C$9:$C$65,0),10),[13]設定!$I53))</f>
        <v>179817</v>
      </c>
      <c r="O78" s="63">
        <f>IF($D78="","",IF([13]設定!$I53="",INDEX([13]第４表!$F$9:$P$65,MATCH([13]設定!$D53,[13]第４表!$C$9:$C$65,0),11),[13]設定!$I53))</f>
        <v>153962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IF($D79="","",IF([13]設定!$I54="",INDEX([13]第４表!$F$9:$P$65,MATCH([13]設定!$D54,[13]第４表!$C$9:$C$65,0),1),[13]設定!$I54))</f>
        <v>188666</v>
      </c>
      <c r="F79" s="67">
        <f>IF($D79="","",IF([13]設定!$I54="",INDEX([13]第４表!$F$9:$P$65,MATCH([13]設定!$D54,[13]第４表!$C$9:$C$65,0),2),[13]設定!$I54))</f>
        <v>175208</v>
      </c>
      <c r="G79" s="67">
        <f>IF($D79="","",IF([13]設定!$I54="",INDEX([13]第４表!$F$9:$P$65,MATCH([13]設定!$D54,[13]第４表!$C$9:$C$65,0),3),[13]設定!$I54))</f>
        <v>159430</v>
      </c>
      <c r="H79" s="68">
        <f>IF($D79="","",IF([13]設定!$I54="",INDEX([13]第４表!$F$9:$P$65,MATCH([13]設定!$D54,[13]第４表!$C$9:$C$65,0),4),[13]設定!$I54))</f>
        <v>15778</v>
      </c>
      <c r="I79" s="68">
        <f>IF($D79="","",IF([13]設定!$I54="",INDEX([13]第４表!$F$9:$P$65,MATCH([13]設定!$D54,[13]第４表!$C$9:$C$65,0),5),[13]設定!$I54))</f>
        <v>13458</v>
      </c>
      <c r="J79" s="68">
        <f>IF($D79="","",IF([13]設定!$I54="",INDEX([13]第４表!$F$9:$P$65,MATCH([13]設定!$D54,[13]第４表!$C$9:$C$65,0),6),[13]設定!$I54))</f>
        <v>226981</v>
      </c>
      <c r="K79" s="68">
        <f>IF($D79="","",IF([13]設定!$I54="",INDEX([13]第４表!$F$9:$P$65,MATCH([13]設定!$D54,[13]第４表!$C$9:$C$65,0),7),[13]設定!$I54))</f>
        <v>204202</v>
      </c>
      <c r="L79" s="68">
        <f>IF($D79="","",IF([13]設定!$I54="",INDEX([13]第４表!$F$9:$P$65,MATCH([13]設定!$D54,[13]第４表!$C$9:$C$65,0),8),[13]設定!$I54))</f>
        <v>22779</v>
      </c>
      <c r="M79" s="68">
        <f>IF($D79="","",IF([13]設定!$I54="",INDEX([13]第４表!$F$9:$P$65,MATCH([13]設定!$D54,[13]第４表!$C$9:$C$65,0),9),[13]設定!$I54))</f>
        <v>157685</v>
      </c>
      <c r="N79" s="68">
        <f>IF($D79="","",IF([13]設定!$I54="",INDEX([13]第４表!$F$9:$P$65,MATCH([13]設定!$D54,[13]第４表!$C$9:$C$65,0),10),[13]設定!$I54))</f>
        <v>151764</v>
      </c>
      <c r="O79" s="68">
        <f>IF($D79="","",IF([13]設定!$I54="",INDEX([13]第４表!$F$9:$P$65,MATCH([13]設定!$D54,[13]第４表!$C$9:$C$65,0),11),[13]設定!$I54))</f>
        <v>5921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&amp;C- 14 -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CF38-D33B-4B25-B505-454F6558463A}">
  <dimension ref="B1:Q79"/>
  <sheetViews>
    <sheetView showGridLines="0" view="pageBreakPreview" topLeftCell="A63" zoomScale="80" zoomScaleNormal="80" zoomScaleSheetLayoutView="80" workbookViewId="0">
      <selection activeCell="H84" sqref="H84:I86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超過労働給与及び特別に支払われた給与（"&amp;[15]設定!D8&amp;DBCS([15]設定!E8)&amp;"年"&amp;DBCS([15]設定!F8)&amp;"月）"</f>
        <v xml:space="preserve">        超過労働給与及び特別に支払われた給与（令和５年８月）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+[16]第５表!B9</f>
        <v>TL</v>
      </c>
      <c r="C9" s="32"/>
      <c r="D9" s="33" t="str">
        <f>+[16]第５表!D9</f>
        <v>調査産業計</v>
      </c>
      <c r="E9" s="34">
        <f>IF($D9="","",IF([15]設定!$H23="",INDEX([15]第４表!$F$77:$P$133,MATCH([15]設定!$D23,[15]第４表!$C$77:$C$133,0),1),[15]設定!$H23))</f>
        <v>239897</v>
      </c>
      <c r="F9" s="34">
        <f>IF($D9="","",IF([15]設定!$H23="",INDEX([15]第４表!$F$77:$P$133,MATCH([15]設定!$D23,[15]第４表!$C$77:$C$133,0),2),[15]設定!$H23))</f>
        <v>224728</v>
      </c>
      <c r="G9" s="35">
        <f>IF($D9="","",IF([15]設定!$H23="",INDEX([15]第４表!$F$77:$P$133,MATCH([15]設定!$D23,[15]第４表!$C$77:$C$133,0),3),[15]設定!$H23))</f>
        <v>211748</v>
      </c>
      <c r="H9" s="36">
        <f>IF($D9="","",IF([15]設定!$H23="",INDEX([15]第４表!$F$77:$P$133,MATCH([15]設定!$D23,[15]第４表!$C$77:$C$133,0),4),[15]設定!$H23))</f>
        <v>12980</v>
      </c>
      <c r="I9" s="37">
        <f>IF($D9="","",IF([15]設定!$H23="",INDEX([15]第４表!$F$77:$P$133,MATCH([15]設定!$D23,[15]第４表!$C$77:$C$133,0),5),[15]設定!$H23))</f>
        <v>15169</v>
      </c>
      <c r="J9" s="38">
        <f>IF($D9="","",IF([15]設定!$H23="",INDEX([15]第４表!$F$77:$P$133,MATCH([15]設定!$D23,[15]第４表!$C$77:$C$133,0),6),[15]設定!$H23))</f>
        <v>294903</v>
      </c>
      <c r="K9" s="35">
        <f>IF($D9="","",IF([15]設定!$H23="",INDEX([15]第４表!$F$77:$P$133,MATCH([15]設定!$D23,[15]第４表!$C$77:$C$133,0),7),[15]設定!$H23))</f>
        <v>274258</v>
      </c>
      <c r="L9" s="36">
        <f>IF($D9="","",IF([15]設定!$H23="",INDEX([15]第４表!$F$77:$P$133,MATCH([15]設定!$D23,[15]第４表!$C$77:$C$133,0),8),[15]設定!$H23))</f>
        <v>20645</v>
      </c>
      <c r="M9" s="39">
        <f>IF($D9="","",IF([15]設定!$H23="",INDEX([15]第４表!$F$77:$P$133,MATCH([15]設定!$D23,[15]第４表!$C$77:$C$133,0),9),[15]設定!$H23))</f>
        <v>185588</v>
      </c>
      <c r="N9" s="39">
        <f>IF($D9="","",IF([15]設定!$H23="",INDEX([15]第４表!$F$77:$P$133,MATCH([15]設定!$D23,[15]第４表!$C$77:$C$133,0),10),[15]設定!$H23))</f>
        <v>175826</v>
      </c>
      <c r="O9" s="37">
        <f>IF($D9="","",IF([15]設定!$H23="",INDEX([15]第４表!$F$77:$P$133,MATCH([15]設定!$D23,[15]第４表!$C$77:$C$133,0),11),[15]設定!$H23))</f>
        <v>9762</v>
      </c>
      <c r="P9" s="4"/>
      <c r="Q9" s="40"/>
    </row>
    <row r="10" spans="2:17" s="2" customFormat="1" ht="18" customHeight="1" x14ac:dyDescent="0.2">
      <c r="B10" s="41" t="str">
        <f>+[16]第５表!B10</f>
        <v>D</v>
      </c>
      <c r="C10" s="42"/>
      <c r="D10" s="43" t="str">
        <f>+[16]第５表!D10</f>
        <v>建設業</v>
      </c>
      <c r="E10" s="34">
        <f>IF($D10="","",IF([15]設定!$H24="",INDEX([15]第４表!$F$77:$P$133,MATCH([15]設定!$D24,[15]第４表!$C$77:$C$133,0),1),[15]設定!$H24))</f>
        <v>333916</v>
      </c>
      <c r="F10" s="34">
        <f>IF($D10="","",IF([15]設定!$H24="",INDEX([15]第４表!$F$77:$P$133,MATCH([15]設定!$D24,[15]第４表!$C$77:$C$133,0),2),[15]設定!$H24))</f>
        <v>277967</v>
      </c>
      <c r="G10" s="35">
        <f>IF($D10="","",IF([15]設定!$H24="",INDEX([15]第４表!$F$77:$P$133,MATCH([15]設定!$D24,[15]第４表!$C$77:$C$133,0),3),[15]設定!$H24))</f>
        <v>270231</v>
      </c>
      <c r="H10" s="44">
        <f>IF($D10="","",IF([15]設定!$H24="",INDEX([15]第４表!$F$77:$P$133,MATCH([15]設定!$D24,[15]第４表!$C$77:$C$133,0),4),[15]設定!$H24))</f>
        <v>7736</v>
      </c>
      <c r="I10" s="45">
        <f>IF($D10="","",IF([15]設定!$H24="",INDEX([15]第４表!$F$77:$P$133,MATCH([15]設定!$D24,[15]第４表!$C$77:$C$133,0),5),[15]設定!$H24))</f>
        <v>55949</v>
      </c>
      <c r="J10" s="38">
        <f>IF($D10="","",IF([15]設定!$H24="",INDEX([15]第４表!$F$77:$P$133,MATCH([15]設定!$D24,[15]第４表!$C$77:$C$133,0),6),[15]設定!$H24))</f>
        <v>350012</v>
      </c>
      <c r="K10" s="35">
        <f>IF($D10="","",IF([15]設定!$H24="",INDEX([15]第４表!$F$77:$P$133,MATCH([15]設定!$D24,[15]第４表!$C$77:$C$133,0),7),[15]設定!$H24))</f>
        <v>289783</v>
      </c>
      <c r="L10" s="44">
        <f>IF($D10="","",IF([15]設定!$H24="",INDEX([15]第４表!$F$77:$P$133,MATCH([15]設定!$D24,[15]第４表!$C$77:$C$133,0),8),[15]設定!$H24))</f>
        <v>60229</v>
      </c>
      <c r="M10" s="34">
        <f>IF($D10="","",IF([15]設定!$H24="",INDEX([15]第４表!$F$77:$P$133,MATCH([15]設定!$D24,[15]第４表!$C$77:$C$133,0),9),[15]設定!$H24))</f>
        <v>241544</v>
      </c>
      <c r="N10" s="34">
        <f>IF($D10="","",IF([15]設定!$H24="",INDEX([15]第４表!$F$77:$P$133,MATCH([15]設定!$D24,[15]第４表!$C$77:$C$133,0),10),[15]設定!$H24))</f>
        <v>210158</v>
      </c>
      <c r="O10" s="45">
        <f>IF($D10="","",IF([15]設定!$H24="",INDEX([15]第４表!$F$77:$P$133,MATCH([15]設定!$D24,[15]第４表!$C$77:$C$133,0),11),[15]設定!$H24))</f>
        <v>31386</v>
      </c>
      <c r="P10" s="4"/>
      <c r="Q10" s="40"/>
    </row>
    <row r="11" spans="2:17" s="2" customFormat="1" ht="18" customHeight="1" x14ac:dyDescent="0.2">
      <c r="B11" s="41" t="str">
        <f>+[16]第５表!B11</f>
        <v>E</v>
      </c>
      <c r="C11" s="42"/>
      <c r="D11" s="43" t="str">
        <f>+[16]第５表!D11</f>
        <v>製造業</v>
      </c>
      <c r="E11" s="34">
        <f>IF($D11="","",IF([15]設定!$H25="",INDEX([15]第４表!$F$77:$P$133,MATCH([15]設定!$D25,[15]第４表!$C$77:$C$133,0),1),[15]設定!$H25))</f>
        <v>261394</v>
      </c>
      <c r="F11" s="34">
        <f>IF($D11="","",IF([15]設定!$H25="",INDEX([15]第４表!$F$77:$P$133,MATCH([15]設定!$D25,[15]第４表!$C$77:$C$133,0),2),[15]設定!$H25))</f>
        <v>237475</v>
      </c>
      <c r="G11" s="35">
        <f>IF($D11="","",IF([15]設定!$H25="",INDEX([15]第４表!$F$77:$P$133,MATCH([15]設定!$D25,[15]第４表!$C$77:$C$133,0),3),[15]設定!$H25))</f>
        <v>217787</v>
      </c>
      <c r="H11" s="44">
        <f>IF($D11="","",IF([15]設定!$H25="",INDEX([15]第４表!$F$77:$P$133,MATCH([15]設定!$D25,[15]第４表!$C$77:$C$133,0),4),[15]設定!$H25))</f>
        <v>19688</v>
      </c>
      <c r="I11" s="45">
        <f>IF($D11="","",IF([15]設定!$H25="",INDEX([15]第４表!$F$77:$P$133,MATCH([15]設定!$D25,[15]第４表!$C$77:$C$133,0),5),[15]設定!$H25))</f>
        <v>23919</v>
      </c>
      <c r="J11" s="38">
        <f>IF($D11="","",IF([15]設定!$H25="",INDEX([15]第４表!$F$77:$P$133,MATCH([15]設定!$D25,[15]第４表!$C$77:$C$133,0),6),[15]設定!$H25))</f>
        <v>320274</v>
      </c>
      <c r="K11" s="35">
        <f>IF($D11="","",IF([15]設定!$H25="",INDEX([15]第４表!$F$77:$P$133,MATCH([15]設定!$D25,[15]第４表!$C$77:$C$133,0),7),[15]設定!$H25))</f>
        <v>291497</v>
      </c>
      <c r="L11" s="44">
        <f>IF($D11="","",IF([15]設定!$H25="",INDEX([15]第４表!$F$77:$P$133,MATCH([15]設定!$D25,[15]第４表!$C$77:$C$133,0),8),[15]設定!$H25))</f>
        <v>28777</v>
      </c>
      <c r="M11" s="34">
        <f>IF($D11="","",IF([15]設定!$H25="",INDEX([15]第４表!$F$77:$P$133,MATCH([15]設定!$D25,[15]第４表!$C$77:$C$133,0),9),[15]設定!$H25))</f>
        <v>178598</v>
      </c>
      <c r="N11" s="34">
        <f>IF($D11="","",IF([15]設定!$H25="",INDEX([15]第４表!$F$77:$P$133,MATCH([15]設定!$D25,[15]第４表!$C$77:$C$133,0),10),[15]設定!$H25))</f>
        <v>161510</v>
      </c>
      <c r="O11" s="45">
        <f>IF($D11="","",IF([15]設定!$H25="",INDEX([15]第４表!$F$77:$P$133,MATCH([15]設定!$D25,[15]第４表!$C$77:$C$133,0),11),[15]設定!$H25))</f>
        <v>17088</v>
      </c>
      <c r="P11" s="4"/>
      <c r="Q11" s="40"/>
    </row>
    <row r="12" spans="2:17" s="2" customFormat="1" ht="18" customHeight="1" x14ac:dyDescent="0.2">
      <c r="B12" s="41" t="str">
        <f>+[16]第５表!B12</f>
        <v>F</v>
      </c>
      <c r="C12" s="42"/>
      <c r="D12" s="46" t="str">
        <f>+[16]第５表!D12</f>
        <v>電気・ガス・熱供給・水道業</v>
      </c>
      <c r="E12" s="34">
        <f>IF($D12="","",IF([15]設定!$H26="",INDEX([15]第４表!$F$77:$P$133,MATCH([15]設定!$D26,[15]第４表!$C$77:$C$133,0),1),[15]設定!$H26))</f>
        <v>473338</v>
      </c>
      <c r="F12" s="34">
        <f>IF($D12="","",IF([15]設定!$H26="",INDEX([15]第４表!$F$77:$P$133,MATCH([15]設定!$D26,[15]第４表!$C$77:$C$133,0),2),[15]設定!$H26))</f>
        <v>473338</v>
      </c>
      <c r="G12" s="35">
        <f>IF($D12="","",IF([15]設定!$H26="",INDEX([15]第４表!$F$77:$P$133,MATCH([15]設定!$D26,[15]第４表!$C$77:$C$133,0),3),[15]設定!$H26))</f>
        <v>357755</v>
      </c>
      <c r="H12" s="47">
        <f>IF($D12="","",IF([15]設定!$H26="",INDEX([15]第４表!$F$77:$P$133,MATCH([15]設定!$D26,[15]第４表!$C$77:$C$133,0),4),[15]設定!$H26))</f>
        <v>115583</v>
      </c>
      <c r="I12" s="45">
        <f>IF($D12="","",IF([15]設定!$H26="",INDEX([15]第４表!$F$77:$P$133,MATCH([15]設定!$D26,[15]第４表!$C$77:$C$133,0),5),[15]設定!$H26))</f>
        <v>0</v>
      </c>
      <c r="J12" s="38">
        <f>IF($D12="","",IF([15]設定!$H26="",INDEX([15]第４表!$F$77:$P$133,MATCH([15]設定!$D26,[15]第４表!$C$77:$C$133,0),6),[15]設定!$H26))</f>
        <v>509223</v>
      </c>
      <c r="K12" s="35">
        <f>IF($D12="","",IF([15]設定!$H26="",INDEX([15]第４表!$F$77:$P$133,MATCH([15]設定!$D26,[15]第４表!$C$77:$C$133,0),7),[15]設定!$H26))</f>
        <v>509223</v>
      </c>
      <c r="L12" s="44">
        <f>IF($D12="","",IF([15]設定!$H26="",INDEX([15]第４表!$F$77:$P$133,MATCH([15]設定!$D26,[15]第４表!$C$77:$C$133,0),8),[15]設定!$H26))</f>
        <v>0</v>
      </c>
      <c r="M12" s="34">
        <f>IF($D12="","",IF([15]設定!$H26="",INDEX([15]第４表!$F$77:$P$133,MATCH([15]設定!$D26,[15]第４表!$C$77:$C$133,0),9),[15]設定!$H26))</f>
        <v>252863</v>
      </c>
      <c r="N12" s="34">
        <f>IF($D12="","",IF([15]設定!$H26="",INDEX([15]第４表!$F$77:$P$133,MATCH([15]設定!$D26,[15]第４表!$C$77:$C$133,0),10),[15]設定!$H26))</f>
        <v>252863</v>
      </c>
      <c r="O12" s="45">
        <f>IF($D12="","",IF([15]設定!$H26="",INDEX([15]第４表!$F$77:$P$133,MATCH([15]設定!$D26,[15]第４表!$C$77:$C$133,0),11),[15]設定!$H26))</f>
        <v>0</v>
      </c>
      <c r="P12" s="4"/>
      <c r="Q12" s="40"/>
    </row>
    <row r="13" spans="2:17" s="2" customFormat="1" ht="18" customHeight="1" x14ac:dyDescent="0.45">
      <c r="B13" s="41" t="str">
        <f>+[16]第５表!B13</f>
        <v>G</v>
      </c>
      <c r="C13" s="42"/>
      <c r="D13" s="43" t="str">
        <f>+[16]第５表!D13</f>
        <v>情報通信業</v>
      </c>
      <c r="E13" s="34">
        <f>IF($D13="","",IF([15]設定!$H27="",INDEX([15]第４表!$F$77:$P$133,MATCH([15]設定!$D27,[15]第４表!$C$77:$C$133,0),1),[15]設定!$H27))</f>
        <v>353177</v>
      </c>
      <c r="F13" s="34">
        <f>IF($D13="","",IF([15]設定!$H27="",INDEX([15]第４表!$F$77:$P$133,MATCH([15]設定!$D27,[15]第４表!$C$77:$C$133,0),2),[15]設定!$H27))</f>
        <v>352964</v>
      </c>
      <c r="G13" s="35">
        <f>IF($D13="","",IF([15]設定!$H27="",INDEX([15]第４表!$F$77:$P$133,MATCH([15]設定!$D27,[15]第４表!$C$77:$C$133,0),3),[15]設定!$H27))</f>
        <v>323247</v>
      </c>
      <c r="H13" s="44">
        <f>IF($D13="","",IF([15]設定!$H27="",INDEX([15]第４表!$F$77:$P$133,MATCH([15]設定!$D27,[15]第４表!$C$77:$C$133,0),4),[15]設定!$H27))</f>
        <v>29717</v>
      </c>
      <c r="I13" s="45">
        <f>IF($D13="","",IF([15]設定!$H27="",INDEX([15]第４表!$F$77:$P$133,MATCH([15]設定!$D27,[15]第４表!$C$77:$C$133,0),5),[15]設定!$H27))</f>
        <v>213</v>
      </c>
      <c r="J13" s="38">
        <f>IF($D13="","",IF([15]設定!$H27="",INDEX([15]第４表!$F$77:$P$133,MATCH([15]設定!$D27,[15]第４表!$C$77:$C$133,0),6),[15]設定!$H27))</f>
        <v>392685</v>
      </c>
      <c r="K13" s="35">
        <f>IF($D13="","",IF([15]設定!$H27="",INDEX([15]第４表!$F$77:$P$133,MATCH([15]設定!$D27,[15]第４表!$C$77:$C$133,0),7),[15]設定!$H27))</f>
        <v>392429</v>
      </c>
      <c r="L13" s="44">
        <f>IF($D13="","",IF([15]設定!$H27="",INDEX([15]第４表!$F$77:$P$133,MATCH([15]設定!$D27,[15]第４表!$C$77:$C$133,0),8),[15]設定!$H27))</f>
        <v>256</v>
      </c>
      <c r="M13" s="34">
        <f>IF($D13="","",IF([15]設定!$H27="",INDEX([15]第４表!$F$77:$P$133,MATCH([15]設定!$D27,[15]第４表!$C$77:$C$133,0),9),[15]設定!$H27))</f>
        <v>268367</v>
      </c>
      <c r="N13" s="34">
        <f>IF($D13="","",IF([15]設定!$H27="",INDEX([15]第４表!$F$77:$P$133,MATCH([15]設定!$D27,[15]第４表!$C$77:$C$133,0),10),[15]設定!$H27))</f>
        <v>268244</v>
      </c>
      <c r="O13" s="45">
        <f>IF($D13="","",IF([15]設定!$H27="",INDEX([15]第４表!$F$77:$P$133,MATCH([15]設定!$D27,[15]第４表!$C$77:$C$133,0),11),[15]設定!$H27))</f>
        <v>123</v>
      </c>
      <c r="Q13" s="48"/>
    </row>
    <row r="14" spans="2:17" s="2" customFormat="1" ht="18" customHeight="1" x14ac:dyDescent="0.45">
      <c r="B14" s="41" t="str">
        <f>+[16]第５表!B14</f>
        <v>H</v>
      </c>
      <c r="C14" s="42"/>
      <c r="D14" s="43" t="str">
        <f>+[16]第５表!D14</f>
        <v>運輸業，郵便業</v>
      </c>
      <c r="E14" s="34">
        <f>IF($D14="","",IF([15]設定!$H28="",INDEX([15]第４表!$F$77:$P$133,MATCH([15]設定!$D28,[15]第４表!$C$77:$C$133,0),1),[15]設定!$H28))</f>
        <v>259999</v>
      </c>
      <c r="F14" s="34">
        <f>IF($D14="","",IF([15]設定!$H28="",INDEX([15]第４表!$F$77:$P$133,MATCH([15]設定!$D28,[15]第４表!$C$77:$C$133,0),2),[15]設定!$H28))</f>
        <v>255936</v>
      </c>
      <c r="G14" s="35">
        <f>IF($D14="","",IF([15]設定!$H28="",INDEX([15]第４表!$F$77:$P$133,MATCH([15]設定!$D28,[15]第４表!$C$77:$C$133,0),3),[15]設定!$H28))</f>
        <v>220104</v>
      </c>
      <c r="H14" s="44">
        <f>IF($D14="","",IF([15]設定!$H28="",INDEX([15]第４表!$F$77:$P$133,MATCH([15]設定!$D28,[15]第４表!$C$77:$C$133,0),4),[15]設定!$H28))</f>
        <v>35832</v>
      </c>
      <c r="I14" s="45">
        <f>IF($D14="","",IF([15]設定!$H28="",INDEX([15]第４表!$F$77:$P$133,MATCH([15]設定!$D28,[15]第４表!$C$77:$C$133,0),5),[15]設定!$H28))</f>
        <v>4063</v>
      </c>
      <c r="J14" s="38">
        <f>IF($D14="","",IF([15]設定!$H28="",INDEX([15]第４表!$F$77:$P$133,MATCH([15]設定!$D28,[15]第４表!$C$77:$C$133,0),6),[15]設定!$H28))</f>
        <v>270957</v>
      </c>
      <c r="K14" s="35">
        <f>IF($D14="","",IF([15]設定!$H28="",INDEX([15]第４表!$F$77:$P$133,MATCH([15]設定!$D28,[15]第４表!$C$77:$C$133,0),7),[15]設定!$H28))</f>
        <v>266744</v>
      </c>
      <c r="L14" s="44">
        <f>IF($D14="","",IF([15]設定!$H28="",INDEX([15]第４表!$F$77:$P$133,MATCH([15]設定!$D28,[15]第４表!$C$77:$C$133,0),8),[15]設定!$H28))</f>
        <v>4213</v>
      </c>
      <c r="M14" s="34">
        <f>IF($D14="","",IF([15]設定!$H28="",INDEX([15]第４表!$F$77:$P$133,MATCH([15]設定!$D28,[15]第４表!$C$77:$C$133,0),9),[15]設定!$H28))</f>
        <v>172334</v>
      </c>
      <c r="N14" s="34">
        <f>IF($D14="","",IF([15]設定!$H28="",INDEX([15]第４表!$F$77:$P$133,MATCH([15]設定!$D28,[15]第４表!$C$77:$C$133,0),10),[15]設定!$H28))</f>
        <v>169472</v>
      </c>
      <c r="O14" s="45">
        <f>IF($D14="","",IF([15]設定!$H28="",INDEX([15]第４表!$F$77:$P$133,MATCH([15]設定!$D28,[15]第４表!$C$77:$C$133,0),11),[15]設定!$H28))</f>
        <v>2862</v>
      </c>
      <c r="P14" s="4"/>
    </row>
    <row r="15" spans="2:17" s="2" customFormat="1" ht="18" customHeight="1" x14ac:dyDescent="0.45">
      <c r="B15" s="41" t="str">
        <f>+[16]第５表!B15</f>
        <v>I</v>
      </c>
      <c r="C15" s="42"/>
      <c r="D15" s="43" t="str">
        <f>+[16]第５表!D15</f>
        <v>卸売業，小売業</v>
      </c>
      <c r="E15" s="34">
        <f>IF($D15="","",IF([15]設定!$H29="",INDEX([15]第４表!$F$77:$P$133,MATCH([15]設定!$D29,[15]第４表!$C$77:$C$133,0),1),[15]設定!$H29))</f>
        <v>194340</v>
      </c>
      <c r="F15" s="34">
        <f>IF($D15="","",IF([15]設定!$H29="",INDEX([15]第４表!$F$77:$P$133,MATCH([15]設定!$D29,[15]第４表!$C$77:$C$133,0),2),[15]設定!$H29))</f>
        <v>184004</v>
      </c>
      <c r="G15" s="35">
        <f>IF($D15="","",IF([15]設定!$H29="",INDEX([15]第４表!$F$77:$P$133,MATCH([15]設定!$D29,[15]第４表!$C$77:$C$133,0),3),[15]設定!$H29))</f>
        <v>173768</v>
      </c>
      <c r="H15" s="44">
        <f>IF($D15="","",IF([15]設定!$H29="",INDEX([15]第４表!$F$77:$P$133,MATCH([15]設定!$D29,[15]第４表!$C$77:$C$133,0),4),[15]設定!$H29))</f>
        <v>10236</v>
      </c>
      <c r="I15" s="45">
        <f>IF($D15="","",IF([15]設定!$H29="",INDEX([15]第４表!$F$77:$P$133,MATCH([15]設定!$D29,[15]第４表!$C$77:$C$133,0),5),[15]設定!$H29))</f>
        <v>10336</v>
      </c>
      <c r="J15" s="38">
        <f>IF($D15="","",IF([15]設定!$H29="",INDEX([15]第４表!$F$77:$P$133,MATCH([15]設定!$D29,[15]第４表!$C$77:$C$133,0),6),[15]設定!$H29))</f>
        <v>247545</v>
      </c>
      <c r="K15" s="35">
        <f>IF($D15="","",IF([15]設定!$H29="",INDEX([15]第４表!$F$77:$P$133,MATCH([15]設定!$D29,[15]第４表!$C$77:$C$133,0),7),[15]設定!$H29))</f>
        <v>232864</v>
      </c>
      <c r="L15" s="44">
        <f>IF($D15="","",IF([15]設定!$H29="",INDEX([15]第４表!$F$77:$P$133,MATCH([15]設定!$D29,[15]第４表!$C$77:$C$133,0),8),[15]設定!$H29))</f>
        <v>14681</v>
      </c>
      <c r="M15" s="34">
        <f>IF($D15="","",IF([15]設定!$H29="",INDEX([15]第４表!$F$77:$P$133,MATCH([15]設定!$D29,[15]第４表!$C$77:$C$133,0),9),[15]設定!$H29))</f>
        <v>136289</v>
      </c>
      <c r="N15" s="34">
        <f>IF($D15="","",IF([15]設定!$H29="",INDEX([15]第４表!$F$77:$P$133,MATCH([15]設定!$D29,[15]第４表!$C$77:$C$133,0),10),[15]設定!$H29))</f>
        <v>130693</v>
      </c>
      <c r="O15" s="45">
        <f>IF($D15="","",IF([15]設定!$H29="",INDEX([15]第４表!$F$77:$P$133,MATCH([15]設定!$D29,[15]第４表!$C$77:$C$133,0),11),[15]設定!$H29))</f>
        <v>5596</v>
      </c>
      <c r="P15" s="4"/>
    </row>
    <row r="16" spans="2:17" s="2" customFormat="1" ht="18" customHeight="1" x14ac:dyDescent="0.45">
      <c r="B16" s="41" t="str">
        <f>+[16]第５表!B16</f>
        <v>J</v>
      </c>
      <c r="C16" s="42"/>
      <c r="D16" s="43" t="str">
        <f>+[16]第５表!D16</f>
        <v>金融業，保険業</v>
      </c>
      <c r="E16" s="34">
        <f>IF($D16="","",IF([15]設定!$H30="",INDEX([15]第４表!$F$77:$P$133,MATCH([15]設定!$D30,[15]第４表!$C$77:$C$133,0),1),[15]設定!$H30))</f>
        <v>336398</v>
      </c>
      <c r="F16" s="34">
        <f>IF($D16="","",IF([15]設定!$H30="",INDEX([15]第４表!$F$77:$P$133,MATCH([15]設定!$D30,[15]第４表!$C$77:$C$133,0),2),[15]設定!$H30))</f>
        <v>336128</v>
      </c>
      <c r="G16" s="35">
        <f>IF($D16="","",IF([15]設定!$H30="",INDEX([15]第４表!$F$77:$P$133,MATCH([15]設定!$D30,[15]第４表!$C$77:$C$133,0),3),[15]設定!$H30))</f>
        <v>323868</v>
      </c>
      <c r="H16" s="44">
        <f>IF($D16="","",IF([15]設定!$H30="",INDEX([15]第４表!$F$77:$P$133,MATCH([15]設定!$D30,[15]第４表!$C$77:$C$133,0),4),[15]設定!$H30))</f>
        <v>12260</v>
      </c>
      <c r="I16" s="45">
        <f>IF($D16="","",IF([15]設定!$H30="",INDEX([15]第４表!$F$77:$P$133,MATCH([15]設定!$D30,[15]第４表!$C$77:$C$133,0),5),[15]設定!$H30))</f>
        <v>270</v>
      </c>
      <c r="J16" s="38">
        <f>IF($D16="","",IF([15]設定!$H30="",INDEX([15]第４表!$F$77:$P$133,MATCH([15]設定!$D30,[15]第４表!$C$77:$C$133,0),6),[15]設定!$H30))</f>
        <v>417135</v>
      </c>
      <c r="K16" s="35">
        <f>IF($D16="","",IF([15]設定!$H30="",INDEX([15]第４表!$F$77:$P$133,MATCH([15]設定!$D30,[15]第４表!$C$77:$C$133,0),7),[15]設定!$H30))</f>
        <v>416684</v>
      </c>
      <c r="L16" s="44">
        <f>IF($D16="","",IF([15]設定!$H30="",INDEX([15]第４表!$F$77:$P$133,MATCH([15]設定!$D30,[15]第４表!$C$77:$C$133,0),8),[15]設定!$H30))</f>
        <v>451</v>
      </c>
      <c r="M16" s="34">
        <f>IF($D16="","",IF([15]設定!$H30="",INDEX([15]第４表!$F$77:$P$133,MATCH([15]設定!$D30,[15]第４表!$C$77:$C$133,0),9),[15]設定!$H30))</f>
        <v>215626</v>
      </c>
      <c r="N16" s="34">
        <f>IF($D16="","",IF([15]設定!$H30="",INDEX([15]第４表!$F$77:$P$133,MATCH([15]設定!$D30,[15]第４表!$C$77:$C$133,0),10),[15]設定!$H30))</f>
        <v>215626</v>
      </c>
      <c r="O16" s="45">
        <f>IF($D16="","",IF([15]設定!$H30="",INDEX([15]第４表!$F$77:$P$133,MATCH([15]設定!$D30,[15]第４表!$C$77:$C$133,0),11),[15]設定!$H30))</f>
        <v>0</v>
      </c>
      <c r="P16" s="4"/>
    </row>
    <row r="17" spans="2:16" s="2" customFormat="1" ht="18" customHeight="1" x14ac:dyDescent="0.45">
      <c r="B17" s="41" t="str">
        <f>+[16]第５表!B17</f>
        <v>K</v>
      </c>
      <c r="C17" s="42"/>
      <c r="D17" s="49" t="str">
        <f>+[16]第５表!D17</f>
        <v>不動産業，物品賃貸業</v>
      </c>
      <c r="E17" s="34">
        <f>IF($D17="","",IF([15]設定!$H31="",INDEX([15]第４表!$F$77:$P$133,MATCH([15]設定!$D31,[15]第４表!$C$77:$C$133,0),1),[15]設定!$H31))</f>
        <v>177833</v>
      </c>
      <c r="F17" s="34">
        <f>IF($D17="","",IF([15]設定!$H31="",INDEX([15]第４表!$F$77:$P$133,MATCH([15]設定!$D31,[15]第４表!$C$77:$C$133,0),2),[15]設定!$H31))</f>
        <v>177541</v>
      </c>
      <c r="G17" s="35">
        <f>IF($D17="","",IF([15]設定!$H31="",INDEX([15]第４表!$F$77:$P$133,MATCH([15]設定!$D31,[15]第４表!$C$77:$C$133,0),3),[15]設定!$H31))</f>
        <v>174719</v>
      </c>
      <c r="H17" s="44">
        <f>IF($D17="","",IF([15]設定!$H31="",INDEX([15]第４表!$F$77:$P$133,MATCH([15]設定!$D31,[15]第４表!$C$77:$C$133,0),4),[15]設定!$H31))</f>
        <v>2822</v>
      </c>
      <c r="I17" s="45">
        <f>IF($D17="","",IF([15]設定!$H31="",INDEX([15]第４表!$F$77:$P$133,MATCH([15]設定!$D31,[15]第４表!$C$77:$C$133,0),5),[15]設定!$H31))</f>
        <v>292</v>
      </c>
      <c r="J17" s="38">
        <f>IF($D17="","",IF([15]設定!$H31="",INDEX([15]第４表!$F$77:$P$133,MATCH([15]設定!$D31,[15]第４表!$C$77:$C$133,0),6),[15]設定!$H31))</f>
        <v>205502</v>
      </c>
      <c r="K17" s="35">
        <f>IF($D17="","",IF([15]設定!$H31="",INDEX([15]第４表!$F$77:$P$133,MATCH([15]設定!$D31,[15]第４表!$C$77:$C$133,0),7),[15]設定!$H31))</f>
        <v>205502</v>
      </c>
      <c r="L17" s="44">
        <f>IF($D17="","",IF([15]設定!$H31="",INDEX([15]第４表!$F$77:$P$133,MATCH([15]設定!$D31,[15]第４表!$C$77:$C$133,0),8),[15]設定!$H31))</f>
        <v>0</v>
      </c>
      <c r="M17" s="34">
        <f>IF($D17="","",IF([15]設定!$H31="",INDEX([15]第４表!$F$77:$P$133,MATCH([15]設定!$D31,[15]第４表!$C$77:$C$133,0),9),[15]設定!$H31))</f>
        <v>131679</v>
      </c>
      <c r="N17" s="34">
        <f>IF($D17="","",IF([15]設定!$H31="",INDEX([15]第４表!$F$77:$P$133,MATCH([15]設定!$D31,[15]第４表!$C$77:$C$133,0),10),[15]設定!$H31))</f>
        <v>130899</v>
      </c>
      <c r="O17" s="45">
        <f>IF($D17="","",IF([15]設定!$H31="",INDEX([15]第４表!$F$77:$P$133,MATCH([15]設定!$D31,[15]第４表!$C$77:$C$133,0),11),[15]設定!$H31))</f>
        <v>780</v>
      </c>
      <c r="P17" s="4"/>
    </row>
    <row r="18" spans="2:16" s="2" customFormat="1" ht="18" customHeight="1" x14ac:dyDescent="0.45">
      <c r="B18" s="41" t="str">
        <f>+[16]第５表!B18</f>
        <v>L</v>
      </c>
      <c r="C18" s="42"/>
      <c r="D18" s="50" t="str">
        <f>+[16]第５表!D18</f>
        <v>学術研究，専門・技術サービス業</v>
      </c>
      <c r="E18" s="34">
        <f>IF($D18="","",IF([15]設定!$H32="",INDEX([15]第４表!$F$77:$P$133,MATCH([15]設定!$D32,[15]第４表!$C$77:$C$133,0),1),[15]設定!$H32))</f>
        <v>361231</v>
      </c>
      <c r="F18" s="34">
        <f>IF($D18="","",IF([15]設定!$H32="",INDEX([15]第４表!$F$77:$P$133,MATCH([15]設定!$D32,[15]第４表!$C$77:$C$133,0),2),[15]設定!$H32))</f>
        <v>291080</v>
      </c>
      <c r="G18" s="35">
        <f>IF($D18="","",IF([15]設定!$H32="",INDEX([15]第４表!$F$77:$P$133,MATCH([15]設定!$D32,[15]第４表!$C$77:$C$133,0),3),[15]設定!$H32))</f>
        <v>279109</v>
      </c>
      <c r="H18" s="44">
        <f>IF($D18="","",IF([15]設定!$H32="",INDEX([15]第４表!$F$77:$P$133,MATCH([15]設定!$D32,[15]第４表!$C$77:$C$133,0),4),[15]設定!$H32))</f>
        <v>11971</v>
      </c>
      <c r="I18" s="45">
        <f>IF($D18="","",IF([15]設定!$H32="",INDEX([15]第４表!$F$77:$P$133,MATCH([15]設定!$D32,[15]第４表!$C$77:$C$133,0),5),[15]設定!$H32))</f>
        <v>70151</v>
      </c>
      <c r="J18" s="38">
        <f>IF($D18="","",IF([15]設定!$H32="",INDEX([15]第４表!$F$77:$P$133,MATCH([15]設定!$D32,[15]第４表!$C$77:$C$133,0),6),[15]設定!$H32))</f>
        <v>439980</v>
      </c>
      <c r="K18" s="35">
        <f>IF($D18="","",IF([15]設定!$H32="",INDEX([15]第４表!$F$77:$P$133,MATCH([15]設定!$D32,[15]第４表!$C$77:$C$133,0),7),[15]設定!$H32))</f>
        <v>334988</v>
      </c>
      <c r="L18" s="44">
        <f>IF($D18="","",IF([15]設定!$H32="",INDEX([15]第４表!$F$77:$P$133,MATCH([15]設定!$D32,[15]第４表!$C$77:$C$133,0),8),[15]設定!$H32))</f>
        <v>104992</v>
      </c>
      <c r="M18" s="34">
        <f>IF($D18="","",IF([15]設定!$H32="",INDEX([15]第４表!$F$77:$P$133,MATCH([15]設定!$D32,[15]第４表!$C$77:$C$133,0),9),[15]設定!$H32))</f>
        <v>224381</v>
      </c>
      <c r="N18" s="34">
        <f>IF($D18="","",IF([15]設定!$H32="",INDEX([15]第４表!$F$77:$P$133,MATCH([15]設定!$D32,[15]第４表!$C$77:$C$133,0),10),[15]設定!$H32))</f>
        <v>214777</v>
      </c>
      <c r="O18" s="45">
        <f>IF($D18="","",IF([15]設定!$H32="",INDEX([15]第４表!$F$77:$P$133,MATCH([15]設定!$D32,[15]第４表!$C$77:$C$133,0),11),[15]設定!$H32))</f>
        <v>9604</v>
      </c>
    </row>
    <row r="19" spans="2:16" s="2" customFormat="1" ht="18" customHeight="1" x14ac:dyDescent="0.45">
      <c r="B19" s="41" t="str">
        <f>+[16]第５表!B19</f>
        <v>M</v>
      </c>
      <c r="C19" s="42"/>
      <c r="D19" s="51" t="str">
        <f>+[16]第５表!D19</f>
        <v>宿泊業，飲食サービス業</v>
      </c>
      <c r="E19" s="34">
        <f>IF($D19="","",IF([15]設定!$H33="",INDEX([15]第４表!$F$77:$P$133,MATCH([15]設定!$D33,[15]第４表!$C$77:$C$133,0),1),[15]設定!$H33))</f>
        <v>97067</v>
      </c>
      <c r="F19" s="34">
        <f>IF($D19="","",IF([15]設定!$H33="",INDEX([15]第４表!$F$77:$P$133,MATCH([15]設定!$D33,[15]第４表!$C$77:$C$133,0),2),[15]設定!$H33))</f>
        <v>92707</v>
      </c>
      <c r="G19" s="35">
        <f>IF($D19="","",IF([15]設定!$H33="",INDEX([15]第４表!$F$77:$P$133,MATCH([15]設定!$D33,[15]第４表!$C$77:$C$133,0),3),[15]設定!$H33))</f>
        <v>86900</v>
      </c>
      <c r="H19" s="44">
        <f>IF($D19="","",IF([15]設定!$H33="",INDEX([15]第４表!$F$77:$P$133,MATCH([15]設定!$D33,[15]第４表!$C$77:$C$133,0),4),[15]設定!$H33))</f>
        <v>5807</v>
      </c>
      <c r="I19" s="45">
        <f>IF($D19="","",IF([15]設定!$H33="",INDEX([15]第４表!$F$77:$P$133,MATCH([15]設定!$D33,[15]第４表!$C$77:$C$133,0),5),[15]設定!$H33))</f>
        <v>4360</v>
      </c>
      <c r="J19" s="38">
        <f>IF($D19="","",IF([15]設定!$H33="",INDEX([15]第４表!$F$77:$P$133,MATCH([15]設定!$D33,[15]第４表!$C$77:$C$133,0),6),[15]設定!$H33))</f>
        <v>134300</v>
      </c>
      <c r="K19" s="35">
        <f>IF($D19="","",IF([15]設定!$H33="",INDEX([15]第４表!$F$77:$P$133,MATCH([15]設定!$D33,[15]第４表!$C$77:$C$133,0),7),[15]設定!$H33))</f>
        <v>124672</v>
      </c>
      <c r="L19" s="44">
        <f>IF($D19="","",IF([15]設定!$H33="",INDEX([15]第４表!$F$77:$P$133,MATCH([15]設定!$D33,[15]第４表!$C$77:$C$133,0),8),[15]設定!$H33))</f>
        <v>9628</v>
      </c>
      <c r="M19" s="34">
        <f>IF($D19="","",IF([15]設定!$H33="",INDEX([15]第４表!$F$77:$P$133,MATCH([15]設定!$D33,[15]第４表!$C$77:$C$133,0),9),[15]設定!$H33))</f>
        <v>75173</v>
      </c>
      <c r="N19" s="34">
        <f>IF($D19="","",IF([15]設定!$H33="",INDEX([15]第４表!$F$77:$P$133,MATCH([15]設定!$D33,[15]第４表!$C$77:$C$133,0),10),[15]設定!$H33))</f>
        <v>73910</v>
      </c>
      <c r="O19" s="45">
        <f>IF($D19="","",IF([15]設定!$H33="",INDEX([15]第４表!$F$77:$P$133,MATCH([15]設定!$D33,[15]第４表!$C$77:$C$133,0),11),[15]設定!$H33))</f>
        <v>1263</v>
      </c>
    </row>
    <row r="20" spans="2:16" s="2" customFormat="1" ht="18" customHeight="1" x14ac:dyDescent="0.45">
      <c r="B20" s="41" t="str">
        <f>+[16]第５表!B20</f>
        <v>N</v>
      </c>
      <c r="C20" s="42"/>
      <c r="D20" s="52" t="str">
        <f>+[16]第５表!D20</f>
        <v>生活関連サービス業，娯楽業</v>
      </c>
      <c r="E20" s="34">
        <f>IF($D20="","",IF([15]設定!$H34="",INDEX([15]第４表!$F$77:$P$133,MATCH([15]設定!$D34,[15]第４表!$C$77:$C$133,0),1),[15]設定!$H34))</f>
        <v>213773</v>
      </c>
      <c r="F20" s="34">
        <f>IF($D20="","",IF([15]設定!$H34="",INDEX([15]第４表!$F$77:$P$133,MATCH([15]設定!$D34,[15]第４表!$C$77:$C$133,0),2),[15]設定!$H34))</f>
        <v>213773</v>
      </c>
      <c r="G20" s="35">
        <f>IF($D20="","",IF([15]設定!$H34="",INDEX([15]第４表!$F$77:$P$133,MATCH([15]設定!$D34,[15]第４表!$C$77:$C$133,0),3),[15]設定!$H34))</f>
        <v>191870</v>
      </c>
      <c r="H20" s="44">
        <f>IF($D20="","",IF([15]設定!$H34="",INDEX([15]第４表!$F$77:$P$133,MATCH([15]設定!$D34,[15]第４表!$C$77:$C$133,0),4),[15]設定!$H34))</f>
        <v>21903</v>
      </c>
      <c r="I20" s="45">
        <f>IF($D20="","",IF([15]設定!$H34="",INDEX([15]第４表!$F$77:$P$133,MATCH([15]設定!$D34,[15]第４表!$C$77:$C$133,0),5),[15]設定!$H34))</f>
        <v>0</v>
      </c>
      <c r="J20" s="38">
        <f>IF($D20="","",IF([15]設定!$H34="",INDEX([15]第４表!$F$77:$P$133,MATCH([15]設定!$D34,[15]第４表!$C$77:$C$133,0),6),[15]設定!$H34))</f>
        <v>241282</v>
      </c>
      <c r="K20" s="35">
        <f>IF($D20="","",IF([15]設定!$H34="",INDEX([15]第４表!$F$77:$P$133,MATCH([15]設定!$D34,[15]第４表!$C$77:$C$133,0),7),[15]設定!$H34))</f>
        <v>241282</v>
      </c>
      <c r="L20" s="44">
        <f>IF($D20="","",IF([15]設定!$H34="",INDEX([15]第４表!$F$77:$P$133,MATCH([15]設定!$D34,[15]第４表!$C$77:$C$133,0),8),[15]設定!$H34))</f>
        <v>0</v>
      </c>
      <c r="M20" s="34">
        <f>IF($D20="","",IF([15]設定!$H34="",INDEX([15]第４表!$F$77:$P$133,MATCH([15]設定!$D34,[15]第４表!$C$77:$C$133,0),9),[15]設定!$H34))</f>
        <v>177981</v>
      </c>
      <c r="N20" s="34">
        <f>IF($D20="","",IF([15]設定!$H34="",INDEX([15]第４表!$F$77:$P$133,MATCH([15]設定!$D34,[15]第４表!$C$77:$C$133,0),10),[15]設定!$H34))</f>
        <v>177981</v>
      </c>
      <c r="O20" s="45">
        <f>IF($D20="","",IF([15]設定!$H34="",INDEX([15]第４表!$F$77:$P$133,MATCH([15]設定!$D34,[15]第４表!$C$77:$C$133,0),11),[15]設定!$H34))</f>
        <v>0</v>
      </c>
    </row>
    <row r="21" spans="2:16" s="2" customFormat="1" ht="18" customHeight="1" x14ac:dyDescent="0.45">
      <c r="B21" s="41" t="str">
        <f>+[16]第５表!B21</f>
        <v>O</v>
      </c>
      <c r="C21" s="42"/>
      <c r="D21" s="43" t="str">
        <f>+[16]第５表!D21</f>
        <v>教育，学習支援業</v>
      </c>
      <c r="E21" s="53">
        <f>IF($D21="","",IF([15]設定!$H35="",INDEX([15]第４表!$F$77:$P$133,MATCH([15]設定!$D35,[15]第４表!$C$77:$C$133,0),1),[15]設定!$H35))</f>
        <v>316611</v>
      </c>
      <c r="F21" s="38">
        <f>IF($D21="","",IF([15]設定!$H35="",INDEX([15]第４表!$F$77:$P$133,MATCH([15]設定!$D35,[15]第４表!$C$77:$C$133,0),2),[15]設定!$H35))</f>
        <v>303487</v>
      </c>
      <c r="G21" s="35">
        <f>IF($D21="","",IF([15]設定!$H35="",INDEX([15]第４表!$F$77:$P$133,MATCH([15]設定!$D35,[15]第４表!$C$77:$C$133,0),3),[15]設定!$H35))</f>
        <v>301331</v>
      </c>
      <c r="H21" s="44">
        <f>IF($D21="","",IF([15]設定!$H35="",INDEX([15]第４表!$F$77:$P$133,MATCH([15]設定!$D35,[15]第４表!$C$77:$C$133,0),4),[15]設定!$H35))</f>
        <v>2156</v>
      </c>
      <c r="I21" s="45">
        <f>IF($D21="","",IF([15]設定!$H35="",INDEX([15]第４表!$F$77:$P$133,MATCH([15]設定!$D35,[15]第４表!$C$77:$C$133,0),5),[15]設定!$H35))</f>
        <v>13124</v>
      </c>
      <c r="J21" s="38">
        <f>IF($D21="","",IF([15]設定!$H35="",INDEX([15]第４表!$F$77:$P$133,MATCH([15]設定!$D35,[15]第４表!$C$77:$C$133,0),6),[15]設定!$H35))</f>
        <v>347451</v>
      </c>
      <c r="K21" s="35">
        <f>IF($D21="","",IF([15]設定!$H35="",INDEX([15]第４表!$F$77:$P$133,MATCH([15]設定!$D35,[15]第４表!$C$77:$C$133,0),7),[15]設定!$H35))</f>
        <v>344951</v>
      </c>
      <c r="L21" s="44">
        <f>IF($D21="","",IF([15]設定!$H35="",INDEX([15]第４表!$F$77:$P$133,MATCH([15]設定!$D35,[15]第４表!$C$77:$C$133,0),8),[15]設定!$H35))</f>
        <v>2500</v>
      </c>
      <c r="M21" s="34">
        <f>IF($D21="","",IF([15]設定!$H35="",INDEX([15]第４表!$F$77:$P$133,MATCH([15]設定!$D35,[15]第４表!$C$77:$C$133,0),9),[15]設定!$H35))</f>
        <v>291307</v>
      </c>
      <c r="N21" s="34">
        <f>IF($D21="","",IF([15]設定!$H35="",INDEX([15]第４表!$F$77:$P$133,MATCH([15]設定!$D35,[15]第４表!$C$77:$C$133,0),10),[15]設定!$H35))</f>
        <v>269467</v>
      </c>
      <c r="O21" s="45">
        <f>IF($D21="","",IF([15]設定!$H35="",INDEX([15]第４表!$F$77:$P$133,MATCH([15]設定!$D35,[15]第４表!$C$77:$C$133,0),11),[15]設定!$H35))</f>
        <v>21840</v>
      </c>
    </row>
    <row r="22" spans="2:16" s="2" customFormat="1" ht="18" customHeight="1" x14ac:dyDescent="0.45">
      <c r="B22" s="41" t="str">
        <f>+[16]第５表!B22</f>
        <v>P</v>
      </c>
      <c r="C22" s="42"/>
      <c r="D22" s="43" t="str">
        <f>+[16]第５表!D22</f>
        <v>医療，福祉</v>
      </c>
      <c r="E22" s="53">
        <f>IF($D22="","",IF([15]設定!$H36="",INDEX([15]第４表!$F$77:$P$133,MATCH([15]設定!$D36,[15]第４表!$C$77:$C$133,0),1),[15]設定!$H36))</f>
        <v>240862</v>
      </c>
      <c r="F22" s="38">
        <f>IF($D22="","",IF([15]設定!$H36="",INDEX([15]第４表!$F$77:$P$133,MATCH([15]設定!$D36,[15]第４表!$C$77:$C$133,0),2),[15]設定!$H36))</f>
        <v>230304</v>
      </c>
      <c r="G22" s="35">
        <f>IF($D22="","",IF([15]設定!$H36="",INDEX([15]第４表!$F$77:$P$133,MATCH([15]設定!$D36,[15]第４表!$C$77:$C$133,0),3),[15]設定!$H36))</f>
        <v>219881</v>
      </c>
      <c r="H22" s="44">
        <f>IF($D22="","",IF([15]設定!$H36="",INDEX([15]第４表!$F$77:$P$133,MATCH([15]設定!$D36,[15]第４表!$C$77:$C$133,0),4),[15]設定!$H36))</f>
        <v>10423</v>
      </c>
      <c r="I22" s="45">
        <f>IF($D22="","",IF([15]設定!$H36="",INDEX([15]第４表!$F$77:$P$133,MATCH([15]設定!$D36,[15]第４表!$C$77:$C$133,0),5),[15]設定!$H36))</f>
        <v>10558</v>
      </c>
      <c r="J22" s="38">
        <f>IF($D22="","",IF([15]設定!$H36="",INDEX([15]第４表!$F$77:$P$133,MATCH([15]設定!$D36,[15]第４表!$C$77:$C$133,0),6),[15]設定!$H36))</f>
        <v>319433</v>
      </c>
      <c r="K22" s="35">
        <f>IF($D22="","",IF([15]設定!$H36="",INDEX([15]第４表!$F$77:$P$133,MATCH([15]設定!$D36,[15]第４表!$C$77:$C$133,0),7),[15]設定!$H36))</f>
        <v>311142</v>
      </c>
      <c r="L22" s="44">
        <f>IF($D22="","",IF([15]設定!$H36="",INDEX([15]第４表!$F$77:$P$133,MATCH([15]設定!$D36,[15]第４表!$C$77:$C$133,0),8),[15]設定!$H36))</f>
        <v>8291</v>
      </c>
      <c r="M22" s="34">
        <f>IF($D22="","",IF([15]設定!$H36="",INDEX([15]第４表!$F$77:$P$133,MATCH([15]設定!$D36,[15]第４表!$C$77:$C$133,0),9),[15]設定!$H36))</f>
        <v>216922</v>
      </c>
      <c r="N22" s="35">
        <f>IF($D22="","",IF([15]設定!$H36="",INDEX([15]第４表!$F$77:$P$133,MATCH([15]設定!$D36,[15]第４表!$C$77:$C$133,0),10),[15]設定!$H36))</f>
        <v>205674</v>
      </c>
      <c r="O22" s="45">
        <f>IF($D22="","",IF([15]設定!$H36="",INDEX([15]第４表!$F$77:$P$133,MATCH([15]設定!$D36,[15]第４表!$C$77:$C$133,0),11),[15]設定!$H36))</f>
        <v>11248</v>
      </c>
    </row>
    <row r="23" spans="2:16" s="2" customFormat="1" ht="18" customHeight="1" x14ac:dyDescent="0.45">
      <c r="B23" s="41" t="str">
        <f>+[16]第５表!B23</f>
        <v>Q</v>
      </c>
      <c r="C23" s="42"/>
      <c r="D23" s="43" t="str">
        <f>+[16]第５表!D23</f>
        <v>複合サービス事業</v>
      </c>
      <c r="E23" s="53">
        <f>IF($D23="","",IF([15]設定!$H37="",INDEX([15]第４表!$F$77:$P$133,MATCH([15]設定!$D37,[15]第４表!$C$77:$C$133,0),1),[15]設定!$H37))</f>
        <v>259450</v>
      </c>
      <c r="F23" s="38">
        <f>IF($D23="","",IF([15]設定!$H37="",INDEX([15]第４表!$F$77:$P$133,MATCH([15]設定!$D37,[15]第４表!$C$77:$C$133,0),2),[15]設定!$H37))</f>
        <v>259295</v>
      </c>
      <c r="G23" s="35">
        <f>IF($D23="","",IF([15]設定!$H37="",INDEX([15]第４表!$F$77:$P$133,MATCH([15]設定!$D37,[15]第４表!$C$77:$C$133,0),3),[15]設定!$H37))</f>
        <v>251325</v>
      </c>
      <c r="H23" s="44">
        <f>IF($D23="","",IF([15]設定!$H37="",INDEX([15]第４表!$F$77:$P$133,MATCH([15]設定!$D37,[15]第４表!$C$77:$C$133,0),4),[15]設定!$H37))</f>
        <v>7970</v>
      </c>
      <c r="I23" s="45">
        <f>IF($D23="","",IF([15]設定!$H37="",INDEX([15]第４表!$F$77:$P$133,MATCH([15]設定!$D37,[15]第４表!$C$77:$C$133,0),5),[15]設定!$H37))</f>
        <v>155</v>
      </c>
      <c r="J23" s="38">
        <f>IF($D23="","",IF([15]設定!$H37="",INDEX([15]第４表!$F$77:$P$133,MATCH([15]設定!$D37,[15]第４表!$C$77:$C$133,0),6),[15]設定!$H37))</f>
        <v>294679</v>
      </c>
      <c r="K23" s="35">
        <f>IF($D23="","",IF([15]設定!$H37="",INDEX([15]第４表!$F$77:$P$133,MATCH([15]設定!$D37,[15]第４表!$C$77:$C$133,0),7),[15]設定!$H37))</f>
        <v>294468</v>
      </c>
      <c r="L23" s="44">
        <f>IF($D23="","",IF([15]設定!$H37="",INDEX([15]第４表!$F$77:$P$133,MATCH([15]設定!$D37,[15]第４表!$C$77:$C$133,0),8),[15]設定!$H37))</f>
        <v>211</v>
      </c>
      <c r="M23" s="34">
        <f>IF($D23="","",IF([15]設定!$H37="",INDEX([15]第４表!$F$77:$P$133,MATCH([15]設定!$D37,[15]第４表!$C$77:$C$133,0),9),[15]設定!$H37))</f>
        <v>196668</v>
      </c>
      <c r="N23" s="35">
        <f>IF($D23="","",IF([15]設定!$H37="",INDEX([15]第４表!$F$77:$P$133,MATCH([15]設定!$D37,[15]第４表!$C$77:$C$133,0),10),[15]設定!$H37))</f>
        <v>196612</v>
      </c>
      <c r="O23" s="45">
        <f>IF($D23="","",IF([15]設定!$H37="",INDEX([15]第４表!$F$77:$P$133,MATCH([15]設定!$D37,[15]第４表!$C$77:$C$133,0),11),[15]設定!$H37))</f>
        <v>56</v>
      </c>
    </row>
    <row r="24" spans="2:16" s="2" customFormat="1" ht="18" customHeight="1" x14ac:dyDescent="0.45">
      <c r="B24" s="41" t="str">
        <f>+[16]第５表!B24</f>
        <v>R</v>
      </c>
      <c r="C24" s="42"/>
      <c r="D24" s="54" t="str">
        <f>+[16]第５表!D24</f>
        <v>サービス業（他に分類されないもの）</v>
      </c>
      <c r="E24" s="53">
        <f>IF($D24="","",IF([15]設定!$H38="",INDEX([15]第４表!$F$77:$P$133,MATCH([15]設定!$D38,[15]第４表!$C$77:$C$133,0),1),[15]設定!$H38))</f>
        <v>209737</v>
      </c>
      <c r="F24" s="38">
        <f>IF($D24="","",IF([15]設定!$H38="",INDEX([15]第４表!$F$77:$P$133,MATCH([15]設定!$D38,[15]第４表!$C$77:$C$133,0),2),[15]設定!$H38))</f>
        <v>188729</v>
      </c>
      <c r="G24" s="35">
        <f>IF($D24="","",IF([15]設定!$H38="",INDEX([15]第４表!$F$77:$P$133,MATCH([15]設定!$D38,[15]第４表!$C$77:$C$133,0),3),[15]設定!$H38))</f>
        <v>177287</v>
      </c>
      <c r="H24" s="44">
        <f>IF($D24="","",IF([15]設定!$H38="",INDEX([15]第４表!$F$77:$P$133,MATCH([15]設定!$D38,[15]第４表!$C$77:$C$133,0),4),[15]設定!$H38))</f>
        <v>11442</v>
      </c>
      <c r="I24" s="45">
        <f>IF($D24="","",IF([15]設定!$H38="",INDEX([15]第４表!$F$77:$P$133,MATCH([15]設定!$D38,[15]第４表!$C$77:$C$133,0),5),[15]設定!$H38))</f>
        <v>21008</v>
      </c>
      <c r="J24" s="38">
        <f>IF($D24="","",IF([15]設定!$H38="",INDEX([15]第４表!$F$77:$P$133,MATCH([15]設定!$D38,[15]第４表!$C$77:$C$133,0),6),[15]設定!$H38))</f>
        <v>255747</v>
      </c>
      <c r="K24" s="35">
        <f>IF($D24="","",IF([15]設定!$H38="",INDEX([15]第４表!$F$77:$P$133,MATCH([15]設定!$D38,[15]第４表!$C$77:$C$133,0),7),[15]設定!$H38))</f>
        <v>219961</v>
      </c>
      <c r="L24" s="44">
        <f>IF($D24="","",IF([15]設定!$H38="",INDEX([15]第４表!$F$77:$P$133,MATCH([15]設定!$D38,[15]第４表!$C$77:$C$133,0),8),[15]設定!$H38))</f>
        <v>35786</v>
      </c>
      <c r="M24" s="34">
        <f>IF($D24="","",IF([15]設定!$H38="",INDEX([15]第４表!$F$77:$P$133,MATCH([15]設定!$D38,[15]第４表!$C$77:$C$133,0),9),[15]設定!$H38))</f>
        <v>153367</v>
      </c>
      <c r="N24" s="35">
        <f>IF($D24="","",IF([15]設定!$H38="",INDEX([15]第４表!$F$77:$P$133,MATCH([15]設定!$D38,[15]第４表!$C$77:$C$133,0),10),[15]設定!$H38))</f>
        <v>150465</v>
      </c>
      <c r="O24" s="45">
        <f>IF($D24="","",IF([15]設定!$H38="",INDEX([15]第４表!$F$77:$P$133,MATCH([15]設定!$D38,[15]第４表!$C$77:$C$133,0),11),[15]設定!$H38))</f>
        <v>2902</v>
      </c>
    </row>
    <row r="25" spans="2:16" s="2" customFormat="1" ht="18" customHeight="1" x14ac:dyDescent="0.45">
      <c r="B25" s="31" t="str">
        <f>+[16]第５表!B25</f>
        <v>E09,10</v>
      </c>
      <c r="C25" s="32"/>
      <c r="D25" s="55" t="str">
        <f>+[16]第５表!D25</f>
        <v>食料品・たばこ</v>
      </c>
      <c r="E25" s="56">
        <f>IF($D25="","",IF([15]設定!$H39="",INDEX([15]第４表!$F$77:$P$133,MATCH([15]設定!$D39,[15]第４表!$C$77:$C$133,0),1),[15]設定!$H39))</f>
        <v>217571</v>
      </c>
      <c r="F25" s="56">
        <f>IF($D25="","",IF([15]設定!$H39="",INDEX([15]第４表!$F$77:$P$133,MATCH([15]設定!$D39,[15]第４表!$C$77:$C$133,0),2),[15]設定!$H39))</f>
        <v>188824</v>
      </c>
      <c r="G25" s="56">
        <f>IF($D25="","",IF([15]設定!$H39="",INDEX([15]第４表!$F$77:$P$133,MATCH([15]設定!$D39,[15]第４表!$C$77:$C$133,0),3),[15]設定!$H39))</f>
        <v>174463</v>
      </c>
      <c r="H25" s="56">
        <f>IF($D25="","",IF([15]設定!$H39="",INDEX([15]第４表!$F$77:$P$133,MATCH([15]設定!$D39,[15]第４表!$C$77:$C$133,0),4),[15]設定!$H39))</f>
        <v>14361</v>
      </c>
      <c r="I25" s="56">
        <f>IF($D25="","",IF([15]設定!$H39="",INDEX([15]第４表!$F$77:$P$133,MATCH([15]設定!$D39,[15]第４表!$C$77:$C$133,0),5),[15]設定!$H39))</f>
        <v>28747</v>
      </c>
      <c r="J25" s="56">
        <f>IF($D25="","",IF([15]設定!$H39="",INDEX([15]第４表!$F$77:$P$133,MATCH([15]設定!$D39,[15]第４表!$C$77:$C$133,0),6),[15]設定!$H39))</f>
        <v>287072</v>
      </c>
      <c r="K25" s="56">
        <f>IF($D25="","",IF([15]設定!$H39="",INDEX([15]第４表!$F$77:$P$133,MATCH([15]設定!$D39,[15]第４表!$C$77:$C$133,0),7),[15]設定!$H39))</f>
        <v>253439</v>
      </c>
      <c r="L25" s="56">
        <f>IF($D25="","",IF([15]設定!$H39="",INDEX([15]第４表!$F$77:$P$133,MATCH([15]設定!$D39,[15]第４表!$C$77:$C$133,0),8),[15]設定!$H39))</f>
        <v>33633</v>
      </c>
      <c r="M25" s="56">
        <f>IF($D25="","",IF([15]設定!$H39="",INDEX([15]第４表!$F$77:$P$133,MATCH([15]設定!$D39,[15]第４表!$C$77:$C$133,0),9),[15]設定!$H39))</f>
        <v>170747</v>
      </c>
      <c r="N25" s="56">
        <f>IF($D25="","",IF([15]設定!$H39="",INDEX([15]第４表!$F$77:$P$133,MATCH([15]設定!$D39,[15]第４表!$C$77:$C$133,0),10),[15]設定!$H39))</f>
        <v>145292</v>
      </c>
      <c r="O25" s="56">
        <f>IF($D25="","",IF([15]設定!$H39="",INDEX([15]第４表!$F$77:$P$133,MATCH([15]設定!$D39,[15]第４表!$C$77:$C$133,0),11),[15]設定!$H39))</f>
        <v>25455</v>
      </c>
    </row>
    <row r="26" spans="2:16" s="2" customFormat="1" ht="18" customHeight="1" x14ac:dyDescent="0.45">
      <c r="B26" s="41" t="str">
        <f>+[16]第５表!B26</f>
        <v>E11</v>
      </c>
      <c r="C26" s="42"/>
      <c r="D26" s="57" t="str">
        <f>+[16]第５表!D26</f>
        <v>繊維工業</v>
      </c>
      <c r="E26" s="53">
        <f>IF($D26="","",IF([15]設定!$H40="",INDEX([15]第４表!$F$77:$P$133,MATCH([15]設定!$D40,[15]第４表!$C$77:$C$133,0),1),[15]設定!$H40))</f>
        <v>233138</v>
      </c>
      <c r="F26" s="53">
        <f>IF($D26="","",IF([15]設定!$H40="",INDEX([15]第４表!$F$77:$P$133,MATCH([15]設定!$D40,[15]第４表!$C$77:$C$133,0),2),[15]設定!$H40))</f>
        <v>224841</v>
      </c>
      <c r="G26" s="53">
        <f>IF($D26="","",IF([15]設定!$H40="",INDEX([15]第４表!$F$77:$P$133,MATCH([15]設定!$D40,[15]第４表!$C$77:$C$133,0),3),[15]設定!$H40))</f>
        <v>197587</v>
      </c>
      <c r="H26" s="53">
        <f>IF($D26="","",IF([15]設定!$H40="",INDEX([15]第４表!$F$77:$P$133,MATCH([15]設定!$D40,[15]第４表!$C$77:$C$133,0),4),[15]設定!$H40))</f>
        <v>27254</v>
      </c>
      <c r="I26" s="53">
        <f>IF($D26="","",IF([15]設定!$H40="",INDEX([15]第４表!$F$77:$P$133,MATCH([15]設定!$D40,[15]第４表!$C$77:$C$133,0),5),[15]設定!$H40))</f>
        <v>8297</v>
      </c>
      <c r="J26" s="53">
        <f>IF($D26="","",IF([15]設定!$H40="",INDEX([15]第４表!$F$77:$P$133,MATCH([15]設定!$D40,[15]第４表!$C$77:$C$133,0),6),[15]設定!$H40))</f>
        <v>330731</v>
      </c>
      <c r="K26" s="53">
        <f>IF($D26="","",IF([15]設定!$H40="",INDEX([15]第４表!$F$77:$P$133,MATCH([15]設定!$D40,[15]第４表!$C$77:$C$133,0),7),[15]設定!$H40))</f>
        <v>325206</v>
      </c>
      <c r="L26" s="53">
        <f>IF($D26="","",IF([15]設定!$H40="",INDEX([15]第４表!$F$77:$P$133,MATCH([15]設定!$D40,[15]第４表!$C$77:$C$133,0),8),[15]設定!$H40))</f>
        <v>5525</v>
      </c>
      <c r="M26" s="53">
        <f>IF($D26="","",IF([15]設定!$H40="",INDEX([15]第４表!$F$77:$P$133,MATCH([15]設定!$D40,[15]第４表!$C$77:$C$133,0),9),[15]設定!$H40))</f>
        <v>178220</v>
      </c>
      <c r="N26" s="53">
        <f>IF($D26="","",IF([15]設定!$H40="",INDEX([15]第４表!$F$77:$P$133,MATCH([15]設定!$D40,[15]第４表!$C$77:$C$133,0),10),[15]設定!$H40))</f>
        <v>168364</v>
      </c>
      <c r="O26" s="53">
        <f>IF($D26="","",IF([15]設定!$H40="",INDEX([15]第４表!$F$77:$P$133,MATCH([15]設定!$D40,[15]第４表!$C$77:$C$133,0),11),[15]設定!$H40))</f>
        <v>9856</v>
      </c>
    </row>
    <row r="27" spans="2:16" s="2" customFormat="1" ht="18" customHeight="1" x14ac:dyDescent="0.45">
      <c r="B27" s="41" t="str">
        <f>+[16]第５表!B27</f>
        <v>E12</v>
      </c>
      <c r="C27" s="42"/>
      <c r="D27" s="57" t="str">
        <f>+[16]第５表!D27</f>
        <v>木材・木製品</v>
      </c>
      <c r="E27" s="53">
        <f>IF($D27="","",IF([15]設定!$H41="",INDEX([15]第４表!$F$77:$P$133,MATCH([15]設定!$D41,[15]第４表!$C$77:$C$133,0),1),[15]設定!$H41))</f>
        <v>247497</v>
      </c>
      <c r="F27" s="53">
        <f>IF($D27="","",IF([15]設定!$H41="",INDEX([15]第４表!$F$77:$P$133,MATCH([15]設定!$D41,[15]第４表!$C$77:$C$133,0),2),[15]設定!$H41))</f>
        <v>218040</v>
      </c>
      <c r="G27" s="53">
        <f>IF($D27="","",IF([15]設定!$H41="",INDEX([15]第４表!$F$77:$P$133,MATCH([15]設定!$D41,[15]第４表!$C$77:$C$133,0),3),[15]設定!$H41))</f>
        <v>211404</v>
      </c>
      <c r="H27" s="53">
        <f>IF($D27="","",IF([15]設定!$H41="",INDEX([15]第４表!$F$77:$P$133,MATCH([15]設定!$D41,[15]第４表!$C$77:$C$133,0),4),[15]設定!$H41))</f>
        <v>6636</v>
      </c>
      <c r="I27" s="53">
        <f>IF($D27="","",IF([15]設定!$H41="",INDEX([15]第４表!$F$77:$P$133,MATCH([15]設定!$D41,[15]第４表!$C$77:$C$133,0),5),[15]設定!$H41))</f>
        <v>29457</v>
      </c>
      <c r="J27" s="53">
        <f>IF($D27="","",IF([15]設定!$H41="",INDEX([15]第４表!$F$77:$P$133,MATCH([15]設定!$D41,[15]第４表!$C$77:$C$133,0),6),[15]設定!$H41))</f>
        <v>264896</v>
      </c>
      <c r="K27" s="53">
        <f>IF($D27="","",IF([15]設定!$H41="",INDEX([15]第４表!$F$77:$P$133,MATCH([15]設定!$D41,[15]第４表!$C$77:$C$133,0),7),[15]設定!$H41))</f>
        <v>229362</v>
      </c>
      <c r="L27" s="53">
        <f>IF($D27="","",IF([15]設定!$H41="",INDEX([15]第４表!$F$77:$P$133,MATCH([15]設定!$D41,[15]第４表!$C$77:$C$133,0),8),[15]設定!$H41))</f>
        <v>35534</v>
      </c>
      <c r="M27" s="53">
        <f>IF($D27="","",IF([15]設定!$H41="",INDEX([15]第４表!$F$77:$P$133,MATCH([15]設定!$D41,[15]第４表!$C$77:$C$133,0),9),[15]設定!$H41))</f>
        <v>196790</v>
      </c>
      <c r="N27" s="53">
        <f>IF($D27="","",IF([15]設定!$H41="",INDEX([15]第４表!$F$77:$P$133,MATCH([15]設定!$D41,[15]第４表!$C$77:$C$133,0),10),[15]設定!$H41))</f>
        <v>185043</v>
      </c>
      <c r="O27" s="53">
        <f>IF($D27="","",IF([15]設定!$H41="",INDEX([15]第４表!$F$77:$P$133,MATCH([15]設定!$D41,[15]第４表!$C$77:$C$133,0),11),[15]設定!$H41))</f>
        <v>11747</v>
      </c>
    </row>
    <row r="28" spans="2:16" s="2" customFormat="1" ht="18" customHeight="1" x14ac:dyDescent="0.45">
      <c r="B28" s="41" t="str">
        <f>+[16]第５表!B28</f>
        <v>E13</v>
      </c>
      <c r="C28" s="42"/>
      <c r="D28" s="57" t="str">
        <f>+[16]第５表!D28</f>
        <v>家具・装備品</v>
      </c>
      <c r="E28" s="53" t="str">
        <f>IF($D28="","",IF([15]設定!$H42="",INDEX([15]第４表!$F$77:$P$133,MATCH([15]設定!$D42,[15]第４表!$C$77:$C$133,0),1),[15]設定!$H42))</f>
        <v>x</v>
      </c>
      <c r="F28" s="53" t="str">
        <f>IF($D28="","",IF([15]設定!$H42="",INDEX([15]第４表!$F$77:$P$133,MATCH([15]設定!$D42,[15]第４表!$C$77:$C$133,0),2),[15]設定!$H42))</f>
        <v>x</v>
      </c>
      <c r="G28" s="53" t="str">
        <f>IF($D28="","",IF([15]設定!$H42="",INDEX([15]第４表!$F$77:$P$133,MATCH([15]設定!$D42,[15]第４表!$C$77:$C$133,0),3),[15]設定!$H42))</f>
        <v>x</v>
      </c>
      <c r="H28" s="53" t="str">
        <f>IF($D28="","",IF([15]設定!$H42="",INDEX([15]第４表!$F$77:$P$133,MATCH([15]設定!$D42,[15]第４表!$C$77:$C$133,0),4),[15]設定!$H42))</f>
        <v>x</v>
      </c>
      <c r="I28" s="53" t="str">
        <f>IF($D28="","",IF([15]設定!$H42="",INDEX([15]第４表!$F$77:$P$133,MATCH([15]設定!$D42,[15]第４表!$C$77:$C$133,0),5),[15]設定!$H42))</f>
        <v>x</v>
      </c>
      <c r="J28" s="53" t="str">
        <f>IF($D28="","",IF([15]設定!$H42="",INDEX([15]第４表!$F$77:$P$133,MATCH([15]設定!$D42,[15]第４表!$C$77:$C$133,0),6),[15]設定!$H42))</f>
        <v>x</v>
      </c>
      <c r="K28" s="53" t="str">
        <f>IF($D28="","",IF([15]設定!$H42="",INDEX([15]第４表!$F$77:$P$133,MATCH([15]設定!$D42,[15]第４表!$C$77:$C$133,0),7),[15]設定!$H42))</f>
        <v>x</v>
      </c>
      <c r="L28" s="53" t="str">
        <f>IF($D28="","",IF([15]設定!$H42="",INDEX([15]第４表!$F$77:$P$133,MATCH([15]設定!$D42,[15]第４表!$C$77:$C$133,0),8),[15]設定!$H42))</f>
        <v>x</v>
      </c>
      <c r="M28" s="53" t="str">
        <f>IF($D28="","",IF([15]設定!$H42="",INDEX([15]第４表!$F$77:$P$133,MATCH([15]設定!$D42,[15]第４表!$C$77:$C$133,0),9),[15]設定!$H42))</f>
        <v>x</v>
      </c>
      <c r="N28" s="53" t="str">
        <f>IF($D28="","",IF([15]設定!$H42="",INDEX([15]第４表!$F$77:$P$133,MATCH([15]設定!$D42,[15]第４表!$C$77:$C$133,0),10),[15]設定!$H42))</f>
        <v>x</v>
      </c>
      <c r="O28" s="53" t="str">
        <f>IF($D28="","",IF([15]設定!$H42="",INDEX([15]第４表!$F$77:$P$133,MATCH([15]設定!$D42,[15]第４表!$C$77:$C$133,0),11),[15]設定!$H42))</f>
        <v>x</v>
      </c>
    </row>
    <row r="29" spans="2:16" s="2" customFormat="1" ht="18" customHeight="1" x14ac:dyDescent="0.45">
      <c r="B29" s="41" t="str">
        <f>+[16]第５表!B29</f>
        <v>E15</v>
      </c>
      <c r="C29" s="42"/>
      <c r="D29" s="57" t="str">
        <f>+[16]第５表!D29</f>
        <v>印刷・同関連業</v>
      </c>
      <c r="E29" s="53">
        <f>IF($D29="","",IF([15]設定!$H43="",INDEX([15]第４表!$F$77:$P$133,MATCH([15]設定!$D43,[15]第４表!$C$77:$C$133,0),1),[15]設定!$H43))</f>
        <v>267723</v>
      </c>
      <c r="F29" s="53">
        <f>IF($D29="","",IF([15]設定!$H43="",INDEX([15]第４表!$F$77:$P$133,MATCH([15]設定!$D43,[15]第４表!$C$77:$C$133,0),2),[15]設定!$H43))</f>
        <v>267723</v>
      </c>
      <c r="G29" s="53">
        <f>IF($D29="","",IF([15]設定!$H43="",INDEX([15]第４表!$F$77:$P$133,MATCH([15]設定!$D43,[15]第４表!$C$77:$C$133,0),3),[15]設定!$H43))</f>
        <v>247815</v>
      </c>
      <c r="H29" s="53">
        <f>IF($D29="","",IF([15]設定!$H43="",INDEX([15]第４表!$F$77:$P$133,MATCH([15]設定!$D43,[15]第４表!$C$77:$C$133,0),4),[15]設定!$H43))</f>
        <v>19908</v>
      </c>
      <c r="I29" s="53">
        <f>IF($D29="","",IF([15]設定!$H43="",INDEX([15]第４表!$F$77:$P$133,MATCH([15]設定!$D43,[15]第４表!$C$77:$C$133,0),5),[15]設定!$H43))</f>
        <v>0</v>
      </c>
      <c r="J29" s="53">
        <f>IF($D29="","",IF([15]設定!$H43="",INDEX([15]第４表!$F$77:$P$133,MATCH([15]設定!$D43,[15]第４表!$C$77:$C$133,0),6),[15]設定!$H43))</f>
        <v>309224</v>
      </c>
      <c r="K29" s="53">
        <f>IF($D29="","",IF([15]設定!$H43="",INDEX([15]第４表!$F$77:$P$133,MATCH([15]設定!$D43,[15]第４表!$C$77:$C$133,0),7),[15]設定!$H43))</f>
        <v>309224</v>
      </c>
      <c r="L29" s="53">
        <f>IF($D29="","",IF([15]設定!$H43="",INDEX([15]第４表!$F$77:$P$133,MATCH([15]設定!$D43,[15]第４表!$C$77:$C$133,0),8),[15]設定!$H43))</f>
        <v>0</v>
      </c>
      <c r="M29" s="53">
        <f>IF($D29="","",IF([15]設定!$H43="",INDEX([15]第４表!$F$77:$P$133,MATCH([15]設定!$D43,[15]第４表!$C$77:$C$133,0),9),[15]設定!$H43))</f>
        <v>175890</v>
      </c>
      <c r="N29" s="53">
        <f>IF($D29="","",IF([15]設定!$H43="",INDEX([15]第４表!$F$77:$P$133,MATCH([15]設定!$D43,[15]第４表!$C$77:$C$133,0),10),[15]設定!$H43))</f>
        <v>175890</v>
      </c>
      <c r="O29" s="53">
        <f>IF($D29="","",IF([15]設定!$H43="",INDEX([15]第４表!$F$77:$P$133,MATCH([15]設定!$D43,[15]第４表!$C$77:$C$133,0),11),[15]設定!$H43))</f>
        <v>0</v>
      </c>
    </row>
    <row r="30" spans="2:16" s="2" customFormat="1" ht="18" customHeight="1" x14ac:dyDescent="0.45">
      <c r="B30" s="41" t="str">
        <f>+[16]第５表!B30</f>
        <v>E16,17</v>
      </c>
      <c r="C30" s="42"/>
      <c r="D30" s="57" t="str">
        <f>+[16]第５表!D30</f>
        <v>化学、石油・石炭</v>
      </c>
      <c r="E30" s="53">
        <f>IF($D30="","",IF([15]設定!$H44="",INDEX([15]第４表!$F$77:$P$133,MATCH([15]設定!$D44,[15]第４表!$C$77:$C$133,0),1),[15]設定!$H44))</f>
        <v>431642</v>
      </c>
      <c r="F30" s="53">
        <f>IF($D30="","",IF([15]設定!$H44="",INDEX([15]第４表!$F$77:$P$133,MATCH([15]設定!$D44,[15]第４表!$C$77:$C$133,0),2),[15]設定!$H44))</f>
        <v>389131</v>
      </c>
      <c r="G30" s="53">
        <f>IF($D30="","",IF([15]設定!$H44="",INDEX([15]第４表!$F$77:$P$133,MATCH([15]設定!$D44,[15]第４表!$C$77:$C$133,0),3),[15]設定!$H44))</f>
        <v>338072</v>
      </c>
      <c r="H30" s="53">
        <f>IF($D30="","",IF([15]設定!$H44="",INDEX([15]第４表!$F$77:$P$133,MATCH([15]設定!$D44,[15]第４表!$C$77:$C$133,0),4),[15]設定!$H44))</f>
        <v>51059</v>
      </c>
      <c r="I30" s="53">
        <f>IF($D30="","",IF([15]設定!$H44="",INDEX([15]第４表!$F$77:$P$133,MATCH([15]設定!$D44,[15]第４表!$C$77:$C$133,0),5),[15]設定!$H44))</f>
        <v>42511</v>
      </c>
      <c r="J30" s="53">
        <f>IF($D30="","",IF([15]設定!$H44="",INDEX([15]第４表!$F$77:$P$133,MATCH([15]設定!$D44,[15]第４表!$C$77:$C$133,0),6),[15]設定!$H44))</f>
        <v>445949</v>
      </c>
      <c r="K30" s="53">
        <f>IF($D30="","",IF([15]設定!$H44="",INDEX([15]第４表!$F$77:$P$133,MATCH([15]設定!$D44,[15]第４表!$C$77:$C$133,0),7),[15]設定!$H44))</f>
        <v>403140</v>
      </c>
      <c r="L30" s="53">
        <f>IF($D30="","",IF([15]設定!$H44="",INDEX([15]第４表!$F$77:$P$133,MATCH([15]設定!$D44,[15]第４表!$C$77:$C$133,0),8),[15]設定!$H44))</f>
        <v>42809</v>
      </c>
      <c r="M30" s="53">
        <f>IF($D30="","",IF([15]設定!$H44="",INDEX([15]第４表!$F$77:$P$133,MATCH([15]設定!$D44,[15]第４表!$C$77:$C$133,0),9),[15]設定!$H44))</f>
        <v>282114</v>
      </c>
      <c r="N30" s="53">
        <f>IF($D30="","",IF([15]設定!$H44="",INDEX([15]第４表!$F$77:$P$133,MATCH([15]設定!$D44,[15]第４表!$C$77:$C$133,0),10),[15]設定!$H44))</f>
        <v>242720</v>
      </c>
      <c r="O30" s="53">
        <f>IF($D30="","",IF([15]設定!$H44="",INDEX([15]第４表!$F$77:$P$133,MATCH([15]設定!$D44,[15]第４表!$C$77:$C$133,0),11),[15]設定!$H44))</f>
        <v>39394</v>
      </c>
    </row>
    <row r="31" spans="2:16" s="2" customFormat="1" ht="18" customHeight="1" x14ac:dyDescent="0.45">
      <c r="B31" s="41" t="str">
        <f>+[16]第５表!B31</f>
        <v>E18</v>
      </c>
      <c r="C31" s="42"/>
      <c r="D31" s="57" t="str">
        <f>+[16]第５表!D31</f>
        <v>プラスチック製品</v>
      </c>
      <c r="E31" s="53">
        <f>IF($D31="","",IF([15]設定!$H45="",INDEX([15]第４表!$F$77:$P$133,MATCH([15]設定!$D45,[15]第４表!$C$77:$C$133,0),1),[15]設定!$H45))</f>
        <v>209954</v>
      </c>
      <c r="F31" s="53">
        <f>IF($D31="","",IF([15]設定!$H45="",INDEX([15]第４表!$F$77:$P$133,MATCH([15]設定!$D45,[15]第４表!$C$77:$C$133,0),2),[15]設定!$H45))</f>
        <v>209954</v>
      </c>
      <c r="G31" s="53">
        <f>IF($D31="","",IF([15]設定!$H45="",INDEX([15]第４表!$F$77:$P$133,MATCH([15]設定!$D45,[15]第４表!$C$77:$C$133,0),3),[15]設定!$H45))</f>
        <v>191106</v>
      </c>
      <c r="H31" s="53">
        <f>IF($D31="","",IF([15]設定!$H45="",INDEX([15]第４表!$F$77:$P$133,MATCH([15]設定!$D45,[15]第４表!$C$77:$C$133,0),4),[15]設定!$H45))</f>
        <v>18848</v>
      </c>
      <c r="I31" s="53">
        <f>IF($D31="","",IF([15]設定!$H45="",INDEX([15]第４表!$F$77:$P$133,MATCH([15]設定!$D45,[15]第４表!$C$77:$C$133,0),5),[15]設定!$H45))</f>
        <v>0</v>
      </c>
      <c r="J31" s="53">
        <f>IF($D31="","",IF([15]設定!$H45="",INDEX([15]第４表!$F$77:$P$133,MATCH([15]設定!$D45,[15]第４表!$C$77:$C$133,0),6),[15]設定!$H45))</f>
        <v>258934</v>
      </c>
      <c r="K31" s="53">
        <f>IF($D31="","",IF([15]設定!$H45="",INDEX([15]第４表!$F$77:$P$133,MATCH([15]設定!$D45,[15]第４表!$C$77:$C$133,0),7),[15]設定!$H45))</f>
        <v>258934</v>
      </c>
      <c r="L31" s="53">
        <f>IF($D31="","",IF([15]設定!$H45="",INDEX([15]第４表!$F$77:$P$133,MATCH([15]設定!$D45,[15]第４表!$C$77:$C$133,0),8),[15]設定!$H45))</f>
        <v>0</v>
      </c>
      <c r="M31" s="53">
        <f>IF($D31="","",IF([15]設定!$H45="",INDEX([15]第４表!$F$77:$P$133,MATCH([15]設定!$D45,[15]第４表!$C$77:$C$133,0),9),[15]設定!$H45))</f>
        <v>108454</v>
      </c>
      <c r="N31" s="53">
        <f>IF($D31="","",IF([15]設定!$H45="",INDEX([15]第４表!$F$77:$P$133,MATCH([15]設定!$D45,[15]第４表!$C$77:$C$133,0),10),[15]設定!$H45))</f>
        <v>108454</v>
      </c>
      <c r="O31" s="53">
        <f>IF($D31="","",IF([15]設定!$H45="",INDEX([15]第４表!$F$77:$P$133,MATCH([15]設定!$D45,[15]第４表!$C$77:$C$133,0),11),[15]設定!$H45))</f>
        <v>0</v>
      </c>
    </row>
    <row r="32" spans="2:16" s="2" customFormat="1" ht="18" customHeight="1" x14ac:dyDescent="0.45">
      <c r="B32" s="41" t="str">
        <f>+[16]第５表!B32</f>
        <v>E19</v>
      </c>
      <c r="C32" s="42"/>
      <c r="D32" s="57" t="str">
        <f>+[16]第５表!D32</f>
        <v>ゴム製品</v>
      </c>
      <c r="E32" s="53">
        <f>IF($D32="","",IF([15]設定!$H46="",INDEX([15]第４表!$F$77:$P$133,MATCH([15]設定!$D46,[15]第４表!$C$77:$C$133,0),1),[15]設定!$H46))</f>
        <v>334846</v>
      </c>
      <c r="F32" s="53">
        <f>IF($D32="","",IF([15]設定!$H46="",INDEX([15]第４表!$F$77:$P$133,MATCH([15]設定!$D46,[15]第４表!$C$77:$C$133,0),2),[15]設定!$H46))</f>
        <v>326043</v>
      </c>
      <c r="G32" s="53">
        <f>IF($D32="","",IF([15]設定!$H46="",INDEX([15]第４表!$F$77:$P$133,MATCH([15]設定!$D46,[15]第４表!$C$77:$C$133,0),3),[15]設定!$H46))</f>
        <v>318929</v>
      </c>
      <c r="H32" s="53">
        <f>IF($D32="","",IF([15]設定!$H46="",INDEX([15]第４表!$F$77:$P$133,MATCH([15]設定!$D46,[15]第４表!$C$77:$C$133,0),4),[15]設定!$H46))</f>
        <v>7114</v>
      </c>
      <c r="I32" s="53">
        <f>IF($D32="","",IF([15]設定!$H46="",INDEX([15]第４表!$F$77:$P$133,MATCH([15]設定!$D46,[15]第４表!$C$77:$C$133,0),5),[15]設定!$H46))</f>
        <v>8803</v>
      </c>
      <c r="J32" s="53">
        <f>IF($D32="","",IF([15]設定!$H46="",INDEX([15]第４表!$F$77:$P$133,MATCH([15]設定!$D46,[15]第４表!$C$77:$C$133,0),6),[15]設定!$H46))</f>
        <v>351656</v>
      </c>
      <c r="K32" s="53">
        <f>IF($D32="","",IF([15]設定!$H46="",INDEX([15]第４表!$F$77:$P$133,MATCH([15]設定!$D46,[15]第４表!$C$77:$C$133,0),7),[15]設定!$H46))</f>
        <v>346381</v>
      </c>
      <c r="L32" s="53">
        <f>IF($D32="","",IF([15]設定!$H46="",INDEX([15]第４表!$F$77:$P$133,MATCH([15]設定!$D46,[15]第４表!$C$77:$C$133,0),8),[15]設定!$H46))</f>
        <v>5275</v>
      </c>
      <c r="M32" s="53">
        <f>IF($D32="","",IF([15]設定!$H46="",INDEX([15]第４表!$F$77:$P$133,MATCH([15]設定!$D46,[15]第４表!$C$77:$C$133,0),9),[15]設定!$H46))</f>
        <v>223967</v>
      </c>
      <c r="N32" s="53">
        <f>IF($D32="","",IF([15]設定!$H46="",INDEX([15]第４表!$F$77:$P$133,MATCH([15]設定!$D46,[15]第４表!$C$77:$C$133,0),10),[15]設定!$H46))</f>
        <v>191888</v>
      </c>
      <c r="O32" s="53">
        <f>IF($D32="","",IF([15]設定!$H46="",INDEX([15]第４表!$F$77:$P$133,MATCH([15]設定!$D46,[15]第４表!$C$77:$C$133,0),11),[15]設定!$H46))</f>
        <v>32079</v>
      </c>
    </row>
    <row r="33" spans="2:17" s="2" customFormat="1" ht="18" customHeight="1" x14ac:dyDescent="0.45">
      <c r="B33" s="41" t="str">
        <f>+[16]第５表!B33</f>
        <v>E21</v>
      </c>
      <c r="C33" s="42"/>
      <c r="D33" s="57" t="str">
        <f>+[16]第５表!D33</f>
        <v>窯業・土石製品</v>
      </c>
      <c r="E33" s="53">
        <f>IF($D33="","",IF([15]設定!$H47="",INDEX([15]第４表!$F$77:$P$133,MATCH([15]設定!$D47,[15]第４表!$C$77:$C$133,0),1),[15]設定!$H47))</f>
        <v>277922</v>
      </c>
      <c r="F33" s="53">
        <f>IF($D33="","",IF([15]設定!$H47="",INDEX([15]第４表!$F$77:$P$133,MATCH([15]設定!$D47,[15]第４表!$C$77:$C$133,0),2),[15]設定!$H47))</f>
        <v>261767</v>
      </c>
      <c r="G33" s="53">
        <f>IF($D33="","",IF([15]設定!$H47="",INDEX([15]第４表!$F$77:$P$133,MATCH([15]設定!$D47,[15]第４表!$C$77:$C$133,0),3),[15]設定!$H47))</f>
        <v>252575</v>
      </c>
      <c r="H33" s="53">
        <f>IF($D33="","",IF([15]設定!$H47="",INDEX([15]第４表!$F$77:$P$133,MATCH([15]設定!$D47,[15]第４表!$C$77:$C$133,0),4),[15]設定!$H47))</f>
        <v>9192</v>
      </c>
      <c r="I33" s="53">
        <f>IF($D33="","",IF([15]設定!$H47="",INDEX([15]第４表!$F$77:$P$133,MATCH([15]設定!$D47,[15]第４表!$C$77:$C$133,0),5),[15]設定!$H47))</f>
        <v>16155</v>
      </c>
      <c r="J33" s="53">
        <f>IF($D33="","",IF([15]設定!$H47="",INDEX([15]第４表!$F$77:$P$133,MATCH([15]設定!$D47,[15]第４表!$C$77:$C$133,0),6),[15]設定!$H47))</f>
        <v>293197</v>
      </c>
      <c r="K33" s="53">
        <f>IF($D33="","",IF([15]設定!$H47="",INDEX([15]第４表!$F$77:$P$133,MATCH([15]設定!$D47,[15]第４表!$C$77:$C$133,0),7),[15]設定!$H47))</f>
        <v>274324</v>
      </c>
      <c r="L33" s="53">
        <f>IF($D33="","",IF([15]設定!$H47="",INDEX([15]第４表!$F$77:$P$133,MATCH([15]設定!$D47,[15]第４表!$C$77:$C$133,0),8),[15]設定!$H47))</f>
        <v>18873</v>
      </c>
      <c r="M33" s="53">
        <f>IF($D33="","",IF([15]設定!$H47="",INDEX([15]第４表!$F$77:$P$133,MATCH([15]設定!$D47,[15]第４表!$C$77:$C$133,0),9),[15]設定!$H47))</f>
        <v>221904</v>
      </c>
      <c r="N33" s="53">
        <f>IF($D33="","",IF([15]設定!$H47="",INDEX([15]第４表!$F$77:$P$133,MATCH([15]設定!$D47,[15]第４表!$C$77:$C$133,0),10),[15]設定!$H47))</f>
        <v>215714</v>
      </c>
      <c r="O33" s="53">
        <f>IF($D33="","",IF([15]設定!$H47="",INDEX([15]第４表!$F$77:$P$133,MATCH([15]設定!$D47,[15]第４表!$C$77:$C$133,0),11),[15]設定!$H47))</f>
        <v>6190</v>
      </c>
    </row>
    <row r="34" spans="2:17" s="2" customFormat="1" ht="18" customHeight="1" x14ac:dyDescent="0.45">
      <c r="B34" s="41" t="str">
        <f>+[16]第５表!B34</f>
        <v>E24</v>
      </c>
      <c r="C34" s="42"/>
      <c r="D34" s="57" t="str">
        <f>+[16]第５表!D34</f>
        <v>金属製品製造業</v>
      </c>
      <c r="E34" s="58">
        <f>IF($D34="","",IF([15]設定!$H48="",INDEX([15]第４表!$F$77:$P$133,MATCH([15]設定!$D48,[15]第４表!$C$77:$C$133,0),1),[15]設定!$H48))</f>
        <v>234262</v>
      </c>
      <c r="F34" s="58">
        <f>IF($D34="","",IF([15]設定!$H48="",INDEX([15]第４表!$F$77:$P$133,MATCH([15]設定!$D48,[15]第４表!$C$77:$C$133,0),2),[15]設定!$H48))</f>
        <v>234075</v>
      </c>
      <c r="G34" s="58">
        <f>IF($D34="","",IF([15]設定!$H48="",INDEX([15]第４表!$F$77:$P$133,MATCH([15]設定!$D48,[15]第４表!$C$77:$C$133,0),3),[15]設定!$H48))</f>
        <v>226112</v>
      </c>
      <c r="H34" s="53">
        <f>IF($D34="","",IF([15]設定!$H48="",INDEX([15]第４表!$F$77:$P$133,MATCH([15]設定!$D48,[15]第４表!$C$77:$C$133,0),4),[15]設定!$H48))</f>
        <v>7963</v>
      </c>
      <c r="I34" s="53">
        <f>IF($D34="","",IF([15]設定!$H48="",INDEX([15]第４表!$F$77:$P$133,MATCH([15]設定!$D48,[15]第４表!$C$77:$C$133,0),5),[15]設定!$H48))</f>
        <v>187</v>
      </c>
      <c r="J34" s="53">
        <f>IF($D34="","",IF([15]設定!$H48="",INDEX([15]第４表!$F$77:$P$133,MATCH([15]設定!$D48,[15]第４表!$C$77:$C$133,0),6),[15]設定!$H48))</f>
        <v>274955</v>
      </c>
      <c r="K34" s="53">
        <f>IF($D34="","",IF([15]設定!$H48="",INDEX([15]第４表!$F$77:$P$133,MATCH([15]設定!$D48,[15]第４表!$C$77:$C$133,0),7),[15]設定!$H48))</f>
        <v>274768</v>
      </c>
      <c r="L34" s="53">
        <f>IF($D34="","",IF([15]設定!$H48="",INDEX([15]第４表!$F$77:$P$133,MATCH([15]設定!$D48,[15]第４表!$C$77:$C$133,0),8),[15]設定!$H48))</f>
        <v>187</v>
      </c>
      <c r="M34" s="53">
        <f>IF($D34="","",IF([15]設定!$H48="",INDEX([15]第４表!$F$77:$P$133,MATCH([15]設定!$D48,[15]第４表!$C$77:$C$133,0),9),[15]設定!$H48))</f>
        <v>169121</v>
      </c>
      <c r="N34" s="53">
        <f>IF($D34="","",IF([15]設定!$H48="",INDEX([15]第４表!$F$77:$P$133,MATCH([15]設定!$D48,[15]第４表!$C$77:$C$133,0),10),[15]設定!$H48))</f>
        <v>168934</v>
      </c>
      <c r="O34" s="53">
        <f>IF($D34="","",IF([15]設定!$H48="",INDEX([15]第４表!$F$77:$P$133,MATCH([15]設定!$D48,[15]第４表!$C$77:$C$133,0),11),[15]設定!$H48))</f>
        <v>187</v>
      </c>
    </row>
    <row r="35" spans="2:17" s="2" customFormat="1" ht="18" customHeight="1" x14ac:dyDescent="0.45">
      <c r="B35" s="41" t="str">
        <f>+[16]第５表!B35</f>
        <v>E27</v>
      </c>
      <c r="C35" s="42"/>
      <c r="D35" s="57" t="str">
        <f>+[16]第５表!D35</f>
        <v>業務用機械器具</v>
      </c>
      <c r="E35" s="58">
        <f>IF($D35="","",IF([15]設定!$H49="",INDEX([15]第４表!$F$77:$P$133,MATCH([15]設定!$D49,[15]第４表!$C$77:$C$133,0),1),[15]設定!$H49))</f>
        <v>235814</v>
      </c>
      <c r="F35" s="58">
        <f>IF($D35="","",IF([15]設定!$H49="",INDEX([15]第４表!$F$77:$P$133,MATCH([15]設定!$D49,[15]第４表!$C$77:$C$133,0),2),[15]設定!$H49))</f>
        <v>235814</v>
      </c>
      <c r="G35" s="58">
        <f>IF($D35="","",IF([15]設定!$H49="",INDEX([15]第４表!$F$77:$P$133,MATCH([15]設定!$D49,[15]第４表!$C$77:$C$133,0),3),[15]設定!$H49))</f>
        <v>212412</v>
      </c>
      <c r="H35" s="53">
        <f>IF($D35="","",IF([15]設定!$H49="",INDEX([15]第４表!$F$77:$P$133,MATCH([15]設定!$D49,[15]第４表!$C$77:$C$133,0),4),[15]設定!$H49))</f>
        <v>23402</v>
      </c>
      <c r="I35" s="53">
        <f>IF($D35="","",IF([15]設定!$H49="",INDEX([15]第４表!$F$77:$P$133,MATCH([15]設定!$D49,[15]第４表!$C$77:$C$133,0),5),[15]設定!$H49))</f>
        <v>0</v>
      </c>
      <c r="J35" s="53">
        <f>IF($D35="","",IF([15]設定!$H49="",INDEX([15]第４表!$F$77:$P$133,MATCH([15]設定!$D49,[15]第４表!$C$77:$C$133,0),6),[15]設定!$H49))</f>
        <v>304440</v>
      </c>
      <c r="K35" s="53">
        <f>IF($D35="","",IF([15]設定!$H49="",INDEX([15]第４表!$F$77:$P$133,MATCH([15]設定!$D49,[15]第４表!$C$77:$C$133,0),7),[15]設定!$H49))</f>
        <v>304440</v>
      </c>
      <c r="L35" s="53">
        <f>IF($D35="","",IF([15]設定!$H49="",INDEX([15]第４表!$F$77:$P$133,MATCH([15]設定!$D49,[15]第４表!$C$77:$C$133,0),8),[15]設定!$H49))</f>
        <v>0</v>
      </c>
      <c r="M35" s="53">
        <f>IF($D35="","",IF([15]設定!$H49="",INDEX([15]第４表!$F$77:$P$133,MATCH([15]設定!$D49,[15]第４表!$C$77:$C$133,0),9),[15]設定!$H49))</f>
        <v>171168</v>
      </c>
      <c r="N35" s="53">
        <f>IF($D35="","",IF([15]設定!$H49="",INDEX([15]第４表!$F$77:$P$133,MATCH([15]設定!$D49,[15]第４表!$C$77:$C$133,0),10),[15]設定!$H49))</f>
        <v>171168</v>
      </c>
      <c r="O35" s="53">
        <f>IF($D35="","",IF([15]設定!$H49="",INDEX([15]第４表!$F$77:$P$133,MATCH([15]設定!$D49,[15]第４表!$C$77:$C$133,0),11),[15]設定!$H49))</f>
        <v>0</v>
      </c>
    </row>
    <row r="36" spans="2:17" s="2" customFormat="1" ht="18" customHeight="1" x14ac:dyDescent="0.45">
      <c r="B36" s="41" t="str">
        <f>+[16]第５表!B36</f>
        <v>E28</v>
      </c>
      <c r="C36" s="42"/>
      <c r="D36" s="57" t="str">
        <f>+[16]第５表!D36</f>
        <v>電子・デバイス</v>
      </c>
      <c r="E36" s="58">
        <f>IF($D36="","",IF([15]設定!$H50="",INDEX([15]第４表!$F$77:$P$133,MATCH([15]設定!$D50,[15]第４表!$C$77:$C$133,0),1),[15]設定!$H50))</f>
        <v>230877</v>
      </c>
      <c r="F36" s="58">
        <f>IF($D36="","",IF([15]設定!$H50="",INDEX([15]第４表!$F$77:$P$133,MATCH([15]設定!$D50,[15]第４表!$C$77:$C$133,0),2),[15]設定!$H50))</f>
        <v>230075</v>
      </c>
      <c r="G36" s="58">
        <f>IF($D36="","",IF([15]設定!$H50="",INDEX([15]第４表!$F$77:$P$133,MATCH([15]設定!$D50,[15]第４表!$C$77:$C$133,0),3),[15]設定!$H50))</f>
        <v>204235</v>
      </c>
      <c r="H36" s="53">
        <f>IF($D36="","",IF([15]設定!$H50="",INDEX([15]第４表!$F$77:$P$133,MATCH([15]設定!$D50,[15]第４表!$C$77:$C$133,0),4),[15]設定!$H50))</f>
        <v>25840</v>
      </c>
      <c r="I36" s="53">
        <f>IF($D36="","",IF([15]設定!$H50="",INDEX([15]第４表!$F$77:$P$133,MATCH([15]設定!$D50,[15]第４表!$C$77:$C$133,0),5),[15]設定!$H50))</f>
        <v>802</v>
      </c>
      <c r="J36" s="53">
        <f>IF($D36="","",IF([15]設定!$H50="",INDEX([15]第４表!$F$77:$P$133,MATCH([15]設定!$D50,[15]第４表!$C$77:$C$133,0),6),[15]設定!$H50))</f>
        <v>256350</v>
      </c>
      <c r="K36" s="53">
        <f>IF($D36="","",IF([15]設定!$H50="",INDEX([15]第４表!$F$77:$P$133,MATCH([15]設定!$D50,[15]第４表!$C$77:$C$133,0),7),[15]設定!$H50))</f>
        <v>255917</v>
      </c>
      <c r="L36" s="53">
        <f>IF($D36="","",IF([15]設定!$H50="",INDEX([15]第４表!$F$77:$P$133,MATCH([15]設定!$D50,[15]第４表!$C$77:$C$133,0),8),[15]設定!$H50))</f>
        <v>433</v>
      </c>
      <c r="M36" s="53">
        <f>IF($D36="","",IF([15]設定!$H50="",INDEX([15]第４表!$F$77:$P$133,MATCH([15]設定!$D50,[15]第４表!$C$77:$C$133,0),9),[15]設定!$H50))</f>
        <v>182057</v>
      </c>
      <c r="N36" s="53">
        <f>IF($D36="","",IF([15]設定!$H50="",INDEX([15]第４表!$F$77:$P$133,MATCH([15]設定!$D50,[15]第４表!$C$77:$C$133,0),10),[15]設定!$H50))</f>
        <v>180550</v>
      </c>
      <c r="O36" s="53">
        <f>IF($D36="","",IF([15]設定!$H50="",INDEX([15]第４表!$F$77:$P$133,MATCH([15]設定!$D50,[15]第４表!$C$77:$C$133,0),11),[15]設定!$H50))</f>
        <v>1507</v>
      </c>
    </row>
    <row r="37" spans="2:17" s="2" customFormat="1" ht="18" customHeight="1" x14ac:dyDescent="0.45">
      <c r="B37" s="41" t="str">
        <f>+[16]第５表!B37</f>
        <v>E29</v>
      </c>
      <c r="C37" s="42"/>
      <c r="D37" s="57" t="str">
        <f>+[16]第５表!D37</f>
        <v>電気機械器具</v>
      </c>
      <c r="E37" s="58">
        <f>IF($D37="","",IF([15]設定!$H51="",INDEX([15]第４表!$F$77:$P$133,MATCH([15]設定!$D51,[15]第４表!$C$77:$C$133,0),1),[15]設定!$H51))</f>
        <v>440277</v>
      </c>
      <c r="F37" s="58">
        <f>IF($D37="","",IF([15]設定!$H51="",INDEX([15]第４表!$F$77:$P$133,MATCH([15]設定!$D51,[15]第４表!$C$77:$C$133,0),2),[15]設定!$H51))</f>
        <v>260578</v>
      </c>
      <c r="G37" s="58">
        <f>IF($D37="","",IF([15]設定!$H51="",INDEX([15]第４表!$F$77:$P$133,MATCH([15]設定!$D51,[15]第４表!$C$77:$C$133,0),3),[15]設定!$H51))</f>
        <v>251675</v>
      </c>
      <c r="H37" s="53">
        <f>IF($D37="","",IF([15]設定!$H51="",INDEX([15]第４表!$F$77:$P$133,MATCH([15]設定!$D51,[15]第４表!$C$77:$C$133,0),4),[15]設定!$H51))</f>
        <v>8903</v>
      </c>
      <c r="I37" s="53">
        <f>IF($D37="","",IF([15]設定!$H51="",INDEX([15]第４表!$F$77:$P$133,MATCH([15]設定!$D51,[15]第４表!$C$77:$C$133,0),5),[15]設定!$H51))</f>
        <v>179699</v>
      </c>
      <c r="J37" s="53">
        <f>IF($D37="","",IF([15]設定!$H51="",INDEX([15]第４表!$F$77:$P$133,MATCH([15]設定!$D51,[15]第４表!$C$77:$C$133,0),6),[15]設定!$H51))</f>
        <v>532325</v>
      </c>
      <c r="K37" s="53">
        <f>IF($D37="","",IF([15]設定!$H51="",INDEX([15]第４表!$F$77:$P$133,MATCH([15]設定!$D51,[15]第４表!$C$77:$C$133,0),7),[15]設定!$H51))</f>
        <v>297682</v>
      </c>
      <c r="L37" s="53">
        <f>IF($D37="","",IF([15]設定!$H51="",INDEX([15]第４表!$F$77:$P$133,MATCH([15]設定!$D51,[15]第４表!$C$77:$C$133,0),8),[15]設定!$H51))</f>
        <v>234643</v>
      </c>
      <c r="M37" s="53">
        <f>IF($D37="","",IF([15]設定!$H51="",INDEX([15]第４表!$F$77:$P$133,MATCH([15]設定!$D51,[15]第４表!$C$77:$C$133,0),9),[15]設定!$H51))</f>
        <v>205069</v>
      </c>
      <c r="N37" s="53">
        <f>IF($D37="","",IF([15]設定!$H51="",INDEX([15]第４表!$F$77:$P$133,MATCH([15]設定!$D51,[15]第４表!$C$77:$C$133,0),10),[15]設定!$H51))</f>
        <v>165768</v>
      </c>
      <c r="O37" s="53">
        <f>IF($D37="","",IF([15]設定!$H51="",INDEX([15]第４表!$F$77:$P$133,MATCH([15]設定!$D51,[15]第４表!$C$77:$C$133,0),11),[15]設定!$H51))</f>
        <v>39301</v>
      </c>
    </row>
    <row r="38" spans="2:17" s="2" customFormat="1" ht="18" customHeight="1" x14ac:dyDescent="0.45">
      <c r="B38" s="41" t="str">
        <f>+[16]第５表!B38</f>
        <v>E31</v>
      </c>
      <c r="C38" s="42"/>
      <c r="D38" s="57" t="str">
        <f>+[16]第５表!D38</f>
        <v>輸送用機械器具</v>
      </c>
      <c r="E38" s="58">
        <f>IF($D38="","",IF([15]設定!$H52="",INDEX([15]第４表!$F$77:$P$133,MATCH([15]設定!$D52,[15]第４表!$C$77:$C$133,0),1),[15]設定!$H52))</f>
        <v>308630</v>
      </c>
      <c r="F38" s="58">
        <f>IF($D38="","",IF([15]設定!$H52="",INDEX([15]第４表!$F$77:$P$133,MATCH([15]設定!$D52,[15]第４表!$C$77:$C$133,0),2),[15]設定!$H52))</f>
        <v>308323</v>
      </c>
      <c r="G38" s="58">
        <f>IF($D38="","",IF([15]設定!$H52="",INDEX([15]第４表!$F$77:$P$133,MATCH([15]設定!$D52,[15]第４表!$C$77:$C$133,0),3),[15]設定!$H52))</f>
        <v>278401</v>
      </c>
      <c r="H38" s="53">
        <f>IF($D38="","",IF([15]設定!$H52="",INDEX([15]第４表!$F$77:$P$133,MATCH([15]設定!$D52,[15]第４表!$C$77:$C$133,0),4),[15]設定!$H52))</f>
        <v>29922</v>
      </c>
      <c r="I38" s="53">
        <f>IF($D38="","",IF([15]設定!$H52="",INDEX([15]第４表!$F$77:$P$133,MATCH([15]設定!$D52,[15]第４表!$C$77:$C$133,0),5),[15]設定!$H52))</f>
        <v>307</v>
      </c>
      <c r="J38" s="53">
        <f>IF($D38="","",IF([15]設定!$H52="",INDEX([15]第４表!$F$77:$P$133,MATCH([15]設定!$D52,[15]第４表!$C$77:$C$133,0),6),[15]設定!$H52))</f>
        <v>324251</v>
      </c>
      <c r="K38" s="53">
        <f>IF($D38="","",IF([15]設定!$H52="",INDEX([15]第４表!$F$77:$P$133,MATCH([15]設定!$D52,[15]第４表!$C$77:$C$133,0),7),[15]設定!$H52))</f>
        <v>323861</v>
      </c>
      <c r="L38" s="53">
        <f>IF($D38="","",IF([15]設定!$H52="",INDEX([15]第４表!$F$77:$P$133,MATCH([15]設定!$D52,[15]第４表!$C$77:$C$133,0),8),[15]設定!$H52))</f>
        <v>390</v>
      </c>
      <c r="M38" s="53">
        <f>IF($D38="","",IF([15]設定!$H52="",INDEX([15]第４表!$F$77:$P$133,MATCH([15]設定!$D52,[15]第４表!$C$77:$C$133,0),9),[15]設定!$H52))</f>
        <v>251175</v>
      </c>
      <c r="N38" s="53">
        <f>IF($D38="","",IF([15]設定!$H52="",INDEX([15]第４表!$F$77:$P$133,MATCH([15]設定!$D52,[15]第４表!$C$77:$C$133,0),10),[15]設定!$H52))</f>
        <v>251175</v>
      </c>
      <c r="O38" s="53">
        <f>IF($D38="","",IF([15]設定!$H52="",INDEX([15]第４表!$F$77:$P$133,MATCH([15]設定!$D52,[15]第４表!$C$77:$C$133,0),11),[15]設定!$H52))</f>
        <v>0</v>
      </c>
    </row>
    <row r="39" spans="2:17" s="2" customFormat="1" ht="18" customHeight="1" x14ac:dyDescent="0.45">
      <c r="B39" s="59" t="str">
        <f>+[16]第５表!B39</f>
        <v>ES</v>
      </c>
      <c r="C39" s="60"/>
      <c r="D39" s="61" t="str">
        <f>+[16]第５表!D39</f>
        <v>はん用・生産用機械器具</v>
      </c>
      <c r="E39" s="62">
        <f>IF($D39="","",IF([15]設定!$H53="",INDEX([15]第４表!$F$77:$P$133,MATCH([15]設定!$D53,[15]第４表!$C$77:$C$133,0),1),[15]設定!$H53))</f>
        <v>341133</v>
      </c>
      <c r="F39" s="62">
        <f>IF($D39="","",IF([15]設定!$H53="",INDEX([15]第４表!$F$77:$P$133,MATCH([15]設定!$D53,[15]第４表!$C$77:$C$133,0),2),[15]設定!$H53))</f>
        <v>282415</v>
      </c>
      <c r="G39" s="62">
        <f>IF($D39="","",IF([15]設定!$H53="",INDEX([15]第４表!$F$77:$P$133,MATCH([15]設定!$D53,[15]第４表!$C$77:$C$133,0),3),[15]設定!$H53))</f>
        <v>248590</v>
      </c>
      <c r="H39" s="63">
        <f>IF($D39="","",IF([15]設定!$H53="",INDEX([15]第４表!$F$77:$P$133,MATCH([15]設定!$D53,[15]第４表!$C$77:$C$133,0),4),[15]設定!$H53))</f>
        <v>33825</v>
      </c>
      <c r="I39" s="63">
        <f>IF($D39="","",IF([15]設定!$H53="",INDEX([15]第４表!$F$77:$P$133,MATCH([15]設定!$D53,[15]第４表!$C$77:$C$133,0),5),[15]設定!$H53))</f>
        <v>58718</v>
      </c>
      <c r="J39" s="63">
        <f>IF($D39="","",IF([15]設定!$H53="",INDEX([15]第４表!$F$77:$P$133,MATCH([15]設定!$D53,[15]第４表!$C$77:$C$133,0),6),[15]設定!$H53))</f>
        <v>373781</v>
      </c>
      <c r="K39" s="63">
        <f>IF($D39="","",IF([15]設定!$H53="",INDEX([15]第４表!$F$77:$P$133,MATCH([15]設定!$D53,[15]第４表!$C$77:$C$133,0),7),[15]設定!$H53))</f>
        <v>302086</v>
      </c>
      <c r="L39" s="63">
        <f>IF($D39="","",IF([15]設定!$H53="",INDEX([15]第４表!$F$77:$P$133,MATCH([15]設定!$D53,[15]第４表!$C$77:$C$133,0),8),[15]設定!$H53))</f>
        <v>71695</v>
      </c>
      <c r="M39" s="63">
        <f>IF($D39="","",IF([15]設定!$H53="",INDEX([15]第４表!$F$77:$P$133,MATCH([15]設定!$D53,[15]第４表!$C$77:$C$133,0),9),[15]設定!$H53))</f>
        <v>224506</v>
      </c>
      <c r="N39" s="63">
        <f>IF($D39="","",IF([15]設定!$H53="",INDEX([15]第４表!$F$77:$P$133,MATCH([15]設定!$D53,[15]第４表!$C$77:$C$133,0),10),[15]設定!$H53))</f>
        <v>212146</v>
      </c>
      <c r="O39" s="63">
        <f>IF($D39="","",IF([15]設定!$H53="",INDEX([15]第４表!$F$77:$P$133,MATCH([15]設定!$D53,[15]第４表!$C$77:$C$133,0),11),[15]設定!$H53))</f>
        <v>12360</v>
      </c>
    </row>
    <row r="40" spans="2:17" s="2" customFormat="1" ht="18" customHeight="1" x14ac:dyDescent="0.45">
      <c r="B40" s="64" t="str">
        <f>+[16]第５表!B40</f>
        <v>R91</v>
      </c>
      <c r="C40" s="65"/>
      <c r="D40" s="66" t="str">
        <f>+[16]第５表!D40</f>
        <v>職業紹介・労働者派遣業</v>
      </c>
      <c r="E40" s="67">
        <f>IF($D40="","",IF([15]設定!$H54="",INDEX([15]第４表!$F$77:$P$133,MATCH([15]設定!$D54,[15]第４表!$C$77:$C$133,0),1),[15]設定!$H54))</f>
        <v>171389</v>
      </c>
      <c r="F40" s="67">
        <f>IF($D40="","",IF([15]設定!$H54="",INDEX([15]第４表!$F$77:$P$133,MATCH([15]設定!$D54,[15]第４表!$C$77:$C$133,0),2),[15]設定!$H54))</f>
        <v>170264</v>
      </c>
      <c r="G40" s="67">
        <f>IF($D40="","",IF([15]設定!$H54="",INDEX([15]第４表!$F$77:$P$133,MATCH([15]設定!$D54,[15]第４表!$C$77:$C$133,0),3),[15]設定!$H54))</f>
        <v>156571</v>
      </c>
      <c r="H40" s="68">
        <f>IF($D40="","",IF([15]設定!$H54="",INDEX([15]第４表!$F$77:$P$133,MATCH([15]設定!$D54,[15]第４表!$C$77:$C$133,0),4),[15]設定!$H54))</f>
        <v>13693</v>
      </c>
      <c r="I40" s="68">
        <f>IF($D40="","",IF([15]設定!$H54="",INDEX([15]第４表!$F$77:$P$133,MATCH([15]設定!$D54,[15]第４表!$C$77:$C$133,0),5),[15]設定!$H54))</f>
        <v>1125</v>
      </c>
      <c r="J40" s="68">
        <f>IF($D40="","",IF([15]設定!$H54="",INDEX([15]第４表!$F$77:$P$133,MATCH([15]設定!$D54,[15]第４表!$C$77:$C$133,0),6),[15]設定!$H54))</f>
        <v>197283</v>
      </c>
      <c r="K40" s="68">
        <f>IF($D40="","",IF([15]設定!$H54="",INDEX([15]第４表!$F$77:$P$133,MATCH([15]設定!$D54,[15]第４表!$C$77:$C$133,0),7),[15]設定!$H54))</f>
        <v>196163</v>
      </c>
      <c r="L40" s="68">
        <f>IF($D40="","",IF([15]設定!$H54="",INDEX([15]第４表!$F$77:$P$133,MATCH([15]設定!$D54,[15]第４表!$C$77:$C$133,0),8),[15]設定!$H54))</f>
        <v>1120</v>
      </c>
      <c r="M40" s="68">
        <f>IF($D40="","",IF([15]設定!$H54="",INDEX([15]第４表!$F$77:$P$133,MATCH([15]設定!$D54,[15]第４表!$C$77:$C$133,0),9),[15]設定!$H54))</f>
        <v>150723</v>
      </c>
      <c r="N40" s="68">
        <f>IF($D40="","",IF([15]設定!$H54="",INDEX([15]第４表!$F$77:$P$133,MATCH([15]設定!$D54,[15]第４表!$C$77:$C$133,0),10),[15]設定!$H54))</f>
        <v>149594</v>
      </c>
      <c r="O40" s="68">
        <f>IF($D40="","",IF([15]設定!$H54="",INDEX([15]第４表!$F$77:$P$133,MATCH([15]設定!$D54,[15]第４表!$C$77:$C$133,0),11),[15]設定!$H54))</f>
        <v>1129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IF($D48="","",IF([15]設定!$I23="",INDEX([15]第４表!$F$9:$P$65,MATCH([15]設定!$D23,[15]第４表!$C$9:$C$65,0),1),[15]設定!$I23))</f>
        <v>255947</v>
      </c>
      <c r="F48" s="34">
        <f>IF($D48="","",IF([15]設定!$I23="",INDEX([15]第４表!$F$9:$P$65,MATCH([15]設定!$D23,[15]第４表!$C$9:$C$65,0),2),[15]設定!$I23))</f>
        <v>241320</v>
      </c>
      <c r="G48" s="35">
        <f>IF($D48="","",IF([15]設定!$I23="",INDEX([15]第４表!$F$9:$P$65,MATCH([15]設定!$D23,[15]第４表!$C$9:$C$65,0),3),[15]設定!$I23))</f>
        <v>226052</v>
      </c>
      <c r="H48" s="36">
        <f>IF($D48="","",IF([15]設定!$I23="",INDEX([15]第４表!$F$9:$P$65,MATCH([15]設定!$D23,[15]第４表!$C$9:$C$65,0),4),[15]設定!$I23))</f>
        <v>15268</v>
      </c>
      <c r="I48" s="37">
        <f>IF($D48="","",IF([15]設定!$I23="",INDEX([15]第４表!$F$9:$P$65,MATCH([15]設定!$D23,[15]第４表!$C$9:$C$65,0),5),[15]設定!$I23))</f>
        <v>14627</v>
      </c>
      <c r="J48" s="38">
        <f>IF($D48="","",IF([15]設定!$I23="",INDEX([15]第４表!$F$9:$P$65,MATCH([15]設定!$D23,[15]第４表!$C$9:$C$65,0),6),[15]設定!$I23))</f>
        <v>313270</v>
      </c>
      <c r="K48" s="35">
        <f>IF($D48="","",IF([15]設定!$I23="",INDEX([15]第４表!$F$9:$P$65,MATCH([15]設定!$D23,[15]第４表!$C$9:$C$65,0),7),[15]設定!$I23))</f>
        <v>293553</v>
      </c>
      <c r="L48" s="36">
        <f>IF($D48="","",IF([15]設定!$I23="",INDEX([15]第４表!$F$9:$P$65,MATCH([15]設定!$D23,[15]第４表!$C$9:$C$65,0),8),[15]設定!$I23))</f>
        <v>19717</v>
      </c>
      <c r="M48" s="39">
        <f>IF($D48="","",IF([15]設定!$I23="",INDEX([15]第４表!$F$9:$P$65,MATCH([15]設定!$D23,[15]第４表!$C$9:$C$65,0),9),[15]設定!$I23))</f>
        <v>199402</v>
      </c>
      <c r="N48" s="39">
        <f>IF($D48="","",IF([15]設定!$I23="",INDEX([15]第４表!$F$9:$P$65,MATCH([15]設定!$D23,[15]第４表!$C$9:$C$65,0),10),[15]設定!$I23))</f>
        <v>189795</v>
      </c>
      <c r="O48" s="37">
        <f>IF($D48="","",IF([15]設定!$I23="",INDEX([15]第４表!$F$9:$P$65,MATCH([15]設定!$D23,[15]第４表!$C$9:$C$65,0),11),[15]設定!$I23))</f>
        <v>9607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IF($D49="","",IF([15]設定!$I24="",INDEX([15]第４表!$F$9:$P$65,MATCH([15]設定!$D24,[15]第４表!$C$9:$C$65,0),1),[15]設定!$I24))</f>
        <v>395131</v>
      </c>
      <c r="F49" s="34">
        <f>IF($D49="","",IF([15]設定!$I24="",INDEX([15]第４表!$F$9:$P$65,MATCH([15]設定!$D24,[15]第４表!$C$9:$C$65,0),2),[15]設定!$I24))</f>
        <v>290496</v>
      </c>
      <c r="G49" s="35">
        <f>IF($D49="","",IF([15]設定!$I24="",INDEX([15]第４表!$F$9:$P$65,MATCH([15]設定!$D24,[15]第４表!$C$9:$C$65,0),3),[15]設定!$I24))</f>
        <v>280204</v>
      </c>
      <c r="H49" s="44">
        <f>IF($D49="","",IF([15]設定!$I24="",INDEX([15]第４表!$F$9:$P$65,MATCH([15]設定!$D24,[15]第４表!$C$9:$C$65,0),4),[15]設定!$I24))</f>
        <v>10292</v>
      </c>
      <c r="I49" s="45">
        <f>IF($D49="","",IF([15]設定!$I24="",INDEX([15]第４表!$F$9:$P$65,MATCH([15]設定!$D24,[15]第４表!$C$9:$C$65,0),5),[15]設定!$I24))</f>
        <v>104635</v>
      </c>
      <c r="J49" s="38">
        <f>IF($D49="","",IF([15]設定!$I24="",INDEX([15]第４表!$F$9:$P$65,MATCH([15]設定!$D24,[15]第４表!$C$9:$C$65,0),6),[15]設定!$I24))</f>
        <v>419146</v>
      </c>
      <c r="K49" s="35">
        <f>IF($D49="","",IF([15]設定!$I24="",INDEX([15]第４表!$F$9:$P$65,MATCH([15]設定!$D24,[15]第４表!$C$9:$C$65,0),7),[15]設定!$I24))</f>
        <v>303778</v>
      </c>
      <c r="L49" s="44">
        <f>IF($D49="","",IF([15]設定!$I24="",INDEX([15]第４表!$F$9:$P$65,MATCH([15]設定!$D24,[15]第４表!$C$9:$C$65,0),8),[15]設定!$I24))</f>
        <v>115368</v>
      </c>
      <c r="M49" s="34">
        <f>IF($D49="","",IF([15]設定!$I24="",INDEX([15]第４表!$F$9:$P$65,MATCH([15]設定!$D24,[15]第４表!$C$9:$C$65,0),9),[15]設定!$I24))</f>
        <v>296987</v>
      </c>
      <c r="N49" s="34">
        <f>IF($D49="","",IF([15]設定!$I24="",INDEX([15]第４表!$F$9:$P$65,MATCH([15]設定!$D24,[15]第４表!$C$9:$C$65,0),10),[15]設定!$I24))</f>
        <v>236217</v>
      </c>
      <c r="O49" s="45">
        <f>IF($D49="","",IF([15]設定!$I24="",INDEX([15]第４表!$F$9:$P$65,MATCH([15]設定!$D24,[15]第４表!$C$9:$C$65,0),11),[15]設定!$I24))</f>
        <v>60770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IF($D50="","",IF([15]設定!$I25="",INDEX([15]第４表!$F$9:$P$65,MATCH([15]設定!$D25,[15]第４表!$C$9:$C$65,0),1),[15]設定!$I25))</f>
        <v>282632</v>
      </c>
      <c r="F50" s="34">
        <f>IF($D50="","",IF([15]設定!$I25="",INDEX([15]第４表!$F$9:$P$65,MATCH([15]設定!$D25,[15]第４表!$C$9:$C$65,0),2),[15]設定!$I25))</f>
        <v>252730</v>
      </c>
      <c r="G50" s="35">
        <f>IF($D50="","",IF([15]設定!$I25="",INDEX([15]第４表!$F$9:$P$65,MATCH([15]設定!$D25,[15]第４表!$C$9:$C$65,0),3),[15]設定!$I25))</f>
        <v>229836</v>
      </c>
      <c r="H50" s="44">
        <f>IF($D50="","",IF([15]設定!$I25="",INDEX([15]第４表!$F$9:$P$65,MATCH([15]設定!$D25,[15]第４表!$C$9:$C$65,0),4),[15]設定!$I25))</f>
        <v>22894</v>
      </c>
      <c r="I50" s="45">
        <f>IF($D50="","",IF([15]設定!$I25="",INDEX([15]第４表!$F$9:$P$65,MATCH([15]設定!$D25,[15]第４表!$C$9:$C$65,0),5),[15]設定!$I25))</f>
        <v>29902</v>
      </c>
      <c r="J50" s="38">
        <f>IF($D50="","",IF([15]設定!$I25="",INDEX([15]第４表!$F$9:$P$65,MATCH([15]設定!$D25,[15]第４表!$C$9:$C$65,0),6),[15]設定!$I25))</f>
        <v>331992</v>
      </c>
      <c r="K50" s="35">
        <f>IF($D50="","",IF([15]設定!$I25="",INDEX([15]第４表!$F$9:$P$65,MATCH([15]設定!$D25,[15]第４表!$C$9:$C$65,0),7),[15]設定!$I25))</f>
        <v>299168</v>
      </c>
      <c r="L50" s="44">
        <f>IF($D50="","",IF([15]設定!$I25="",INDEX([15]第４表!$F$9:$P$65,MATCH([15]設定!$D25,[15]第４表!$C$9:$C$65,0),8),[15]設定!$I25))</f>
        <v>32824</v>
      </c>
      <c r="M50" s="34">
        <f>IF($D50="","",IF([15]設定!$I25="",INDEX([15]第４表!$F$9:$P$65,MATCH([15]設定!$D25,[15]第４表!$C$9:$C$65,0),9),[15]設定!$I25))</f>
        <v>199284</v>
      </c>
      <c r="N50" s="34">
        <f>IF($D50="","",IF([15]設定!$I25="",INDEX([15]第４表!$F$9:$P$65,MATCH([15]設定!$D25,[15]第４表!$C$9:$C$65,0),10),[15]設定!$I25))</f>
        <v>174318</v>
      </c>
      <c r="O50" s="45">
        <f>IF($D50="","",IF([15]設定!$I25="",INDEX([15]第４表!$F$9:$P$65,MATCH([15]設定!$D25,[15]第４表!$C$9:$C$65,0),11),[15]設定!$I25))</f>
        <v>24966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IF($D51="","",IF([15]設定!$I26="",INDEX([15]第４表!$F$9:$P$65,MATCH([15]設定!$D26,[15]第４表!$C$9:$C$65,0),1),[15]設定!$I26))</f>
        <v>473338</v>
      </c>
      <c r="F51" s="34">
        <f>IF($D51="","",IF([15]設定!$I26="",INDEX([15]第４表!$F$9:$P$65,MATCH([15]設定!$D26,[15]第４表!$C$9:$C$65,0),2),[15]設定!$I26))</f>
        <v>473338</v>
      </c>
      <c r="G51" s="35">
        <f>IF($D51="","",IF([15]設定!$I26="",INDEX([15]第４表!$F$9:$P$65,MATCH([15]設定!$D26,[15]第４表!$C$9:$C$65,0),3),[15]設定!$I26))</f>
        <v>357755</v>
      </c>
      <c r="H51" s="47">
        <f>IF($D51="","",IF([15]設定!$I26="",INDEX([15]第４表!$F$9:$P$65,MATCH([15]設定!$D26,[15]第４表!$C$9:$C$65,0),4),[15]設定!$I26))</f>
        <v>115583</v>
      </c>
      <c r="I51" s="45">
        <f>IF($D51="","",IF([15]設定!$I26="",INDEX([15]第４表!$F$9:$P$65,MATCH([15]設定!$D26,[15]第４表!$C$9:$C$65,0),5),[15]設定!$I26))</f>
        <v>0</v>
      </c>
      <c r="J51" s="38">
        <f>IF($D51="","",IF([15]設定!$I26="",INDEX([15]第４表!$F$9:$P$65,MATCH([15]設定!$D26,[15]第４表!$C$9:$C$65,0),6),[15]設定!$I26))</f>
        <v>509223</v>
      </c>
      <c r="K51" s="35">
        <f>IF($D51="","",IF([15]設定!$I26="",INDEX([15]第４表!$F$9:$P$65,MATCH([15]設定!$D26,[15]第４表!$C$9:$C$65,0),7),[15]設定!$I26))</f>
        <v>509223</v>
      </c>
      <c r="L51" s="44">
        <f>IF($D51="","",IF([15]設定!$I26="",INDEX([15]第４表!$F$9:$P$65,MATCH([15]設定!$D26,[15]第４表!$C$9:$C$65,0),8),[15]設定!$I26))</f>
        <v>0</v>
      </c>
      <c r="M51" s="34">
        <f>IF($D51="","",IF([15]設定!$I26="",INDEX([15]第４表!$F$9:$P$65,MATCH([15]設定!$D26,[15]第４表!$C$9:$C$65,0),9),[15]設定!$I26))</f>
        <v>252863</v>
      </c>
      <c r="N51" s="34">
        <f>IF($D51="","",IF([15]設定!$I26="",INDEX([15]第４表!$F$9:$P$65,MATCH([15]設定!$D26,[15]第４表!$C$9:$C$65,0),10),[15]設定!$I26))</f>
        <v>252863</v>
      </c>
      <c r="O51" s="45">
        <f>IF($D51="","",IF([15]設定!$I26="",INDEX([15]第４表!$F$9:$P$65,MATCH([15]設定!$D26,[15]第４表!$C$9:$C$65,0),11),[15]設定!$I26))</f>
        <v>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IF($D52="","",IF([15]設定!$I27="",INDEX([15]第４表!$F$9:$P$65,MATCH([15]設定!$D27,[15]第４表!$C$9:$C$65,0),1),[15]設定!$I27))</f>
        <v>383081</v>
      </c>
      <c r="F52" s="34">
        <f>IF($D52="","",IF([15]設定!$I27="",INDEX([15]第４表!$F$9:$P$65,MATCH([15]設定!$D27,[15]第４表!$C$9:$C$65,0),2),[15]設定!$I27))</f>
        <v>382806</v>
      </c>
      <c r="G52" s="35">
        <f>IF($D52="","",IF([15]設定!$I27="",INDEX([15]第４表!$F$9:$P$65,MATCH([15]設定!$D27,[15]第４表!$C$9:$C$65,0),3),[15]設定!$I27))</f>
        <v>346129</v>
      </c>
      <c r="H52" s="44">
        <f>IF($D52="","",IF([15]設定!$I27="",INDEX([15]第４表!$F$9:$P$65,MATCH([15]設定!$D27,[15]第４表!$C$9:$C$65,0),4),[15]設定!$I27))</f>
        <v>36677</v>
      </c>
      <c r="I52" s="45">
        <f>IF($D52="","",IF([15]設定!$I27="",INDEX([15]第４表!$F$9:$P$65,MATCH([15]設定!$D27,[15]第４表!$C$9:$C$65,0),5),[15]設定!$I27))</f>
        <v>275</v>
      </c>
      <c r="J52" s="38">
        <f>IF($D52="","",IF([15]設定!$I27="",INDEX([15]第４表!$F$9:$P$65,MATCH([15]設定!$D27,[15]第４表!$C$9:$C$65,0),6),[15]設定!$I27))</f>
        <v>424161</v>
      </c>
      <c r="K52" s="35">
        <f>IF($D52="","",IF([15]設定!$I27="",INDEX([15]第４表!$F$9:$P$65,MATCH([15]設定!$D27,[15]第４表!$C$9:$C$65,0),7),[15]設定!$I27))</f>
        <v>423833</v>
      </c>
      <c r="L52" s="44">
        <f>IF($D52="","",IF([15]設定!$I27="",INDEX([15]第４表!$F$9:$P$65,MATCH([15]設定!$D27,[15]第４表!$C$9:$C$65,0),8),[15]設定!$I27))</f>
        <v>328</v>
      </c>
      <c r="M52" s="34">
        <f>IF($D52="","",IF([15]設定!$I27="",INDEX([15]第４表!$F$9:$P$65,MATCH([15]設定!$D27,[15]第４表!$C$9:$C$65,0),9),[15]設定!$I27))</f>
        <v>292851</v>
      </c>
      <c r="N52" s="34">
        <f>IF($D52="","",IF([15]設定!$I27="",INDEX([15]第４表!$F$9:$P$65,MATCH([15]設定!$D27,[15]第４表!$C$9:$C$65,0),10),[15]設定!$I27))</f>
        <v>292690</v>
      </c>
      <c r="O52" s="45">
        <f>IF($D52="","",IF([15]設定!$I27="",INDEX([15]第４表!$F$9:$P$65,MATCH([15]設定!$D27,[15]第４表!$C$9:$C$65,0),11),[15]設定!$I27))</f>
        <v>161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IF($D53="","",IF([15]設定!$I28="",INDEX([15]第４表!$F$9:$P$65,MATCH([15]設定!$D28,[15]第４表!$C$9:$C$65,0),1),[15]設定!$I28))</f>
        <v>248736</v>
      </c>
      <c r="F53" s="34">
        <f>IF($D53="","",IF([15]設定!$I28="",INDEX([15]第４表!$F$9:$P$65,MATCH([15]設定!$D28,[15]第４表!$C$9:$C$65,0),2),[15]設定!$I28))</f>
        <v>242188</v>
      </c>
      <c r="G53" s="35">
        <f>IF($D53="","",IF([15]設定!$I28="",INDEX([15]第４表!$F$9:$P$65,MATCH([15]設定!$D28,[15]第４表!$C$9:$C$65,0),3),[15]設定!$I28))</f>
        <v>211723</v>
      </c>
      <c r="H53" s="44">
        <f>IF($D53="","",IF([15]設定!$I28="",INDEX([15]第４表!$F$9:$P$65,MATCH([15]設定!$D28,[15]第４表!$C$9:$C$65,0),4),[15]設定!$I28))</f>
        <v>30465</v>
      </c>
      <c r="I53" s="45">
        <f>IF($D53="","",IF([15]設定!$I28="",INDEX([15]第４表!$F$9:$P$65,MATCH([15]設定!$D28,[15]第４表!$C$9:$C$65,0),5),[15]設定!$I28))</f>
        <v>6548</v>
      </c>
      <c r="J53" s="38">
        <f>IF($D53="","",IF([15]設定!$I28="",INDEX([15]第４表!$F$9:$P$65,MATCH([15]設定!$D28,[15]第４表!$C$9:$C$65,0),6),[15]設定!$I28))</f>
        <v>262308</v>
      </c>
      <c r="K53" s="35">
        <f>IF($D53="","",IF([15]設定!$I28="",INDEX([15]第４表!$F$9:$P$65,MATCH([15]設定!$D28,[15]第４表!$C$9:$C$65,0),7),[15]設定!$I28))</f>
        <v>255217</v>
      </c>
      <c r="L53" s="44">
        <f>IF($D53="","",IF([15]設定!$I28="",INDEX([15]第４表!$F$9:$P$65,MATCH([15]設定!$D28,[15]第４表!$C$9:$C$65,0),8),[15]設定!$I28))</f>
        <v>7091</v>
      </c>
      <c r="M53" s="34">
        <f>IF($D53="","",IF([15]設定!$I28="",INDEX([15]第４表!$F$9:$P$65,MATCH([15]設定!$D28,[15]第４表!$C$9:$C$65,0),9),[15]設定!$I28))</f>
        <v>171096</v>
      </c>
      <c r="N53" s="34">
        <f>IF($D53="","",IF([15]設定!$I28="",INDEX([15]第４表!$F$9:$P$65,MATCH([15]設定!$D28,[15]第４表!$C$9:$C$65,0),10),[15]設定!$I28))</f>
        <v>167652</v>
      </c>
      <c r="O53" s="45">
        <f>IF($D53="","",IF([15]設定!$I28="",INDEX([15]第４表!$F$9:$P$65,MATCH([15]設定!$D28,[15]第４表!$C$9:$C$65,0),11),[15]設定!$I28))</f>
        <v>3444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IF($D54="","",IF([15]設定!$I29="",INDEX([15]第４表!$F$9:$P$65,MATCH([15]設定!$D29,[15]第４表!$C$9:$C$65,0),1),[15]設定!$I29))</f>
        <v>170933</v>
      </c>
      <c r="F54" s="34">
        <f>IF($D54="","",IF([15]設定!$I29="",INDEX([15]第４表!$F$9:$P$65,MATCH([15]設定!$D29,[15]第４表!$C$9:$C$65,0),2),[15]設定!$I29))</f>
        <v>168389</v>
      </c>
      <c r="G54" s="35">
        <f>IF($D54="","",IF([15]設定!$I29="",INDEX([15]第４表!$F$9:$P$65,MATCH([15]設定!$D29,[15]第４表!$C$9:$C$65,0),3),[15]設定!$I29))</f>
        <v>161012</v>
      </c>
      <c r="H54" s="44">
        <f>IF($D54="","",IF([15]設定!$I29="",INDEX([15]第４表!$F$9:$P$65,MATCH([15]設定!$D29,[15]第４表!$C$9:$C$65,0),4),[15]設定!$I29))</f>
        <v>7377</v>
      </c>
      <c r="I54" s="45">
        <f>IF($D54="","",IF([15]設定!$I29="",INDEX([15]第４表!$F$9:$P$65,MATCH([15]設定!$D29,[15]第４表!$C$9:$C$65,0),5),[15]設定!$I29))</f>
        <v>2544</v>
      </c>
      <c r="J54" s="38">
        <f>IF($D54="","",IF([15]設定!$I29="",INDEX([15]第４表!$F$9:$P$65,MATCH([15]設定!$D29,[15]第４表!$C$9:$C$65,0),6),[15]設定!$I29))</f>
        <v>234739</v>
      </c>
      <c r="K54" s="35">
        <f>IF($D54="","",IF([15]設定!$I29="",INDEX([15]第４表!$F$9:$P$65,MATCH([15]設定!$D29,[15]第４表!$C$9:$C$65,0),7),[15]設定!$I29))</f>
        <v>231781</v>
      </c>
      <c r="L54" s="44">
        <f>IF($D54="","",IF([15]設定!$I29="",INDEX([15]第４表!$F$9:$P$65,MATCH([15]設定!$D29,[15]第４表!$C$9:$C$65,0),8),[15]設定!$I29))</f>
        <v>2958</v>
      </c>
      <c r="M54" s="34">
        <f>IF($D54="","",IF([15]設定!$I29="",INDEX([15]第４表!$F$9:$P$65,MATCH([15]設定!$D29,[15]第４表!$C$9:$C$65,0),9),[15]設定!$I29))</f>
        <v>126365</v>
      </c>
      <c r="N54" s="34">
        <f>IF($D54="","",IF([15]設定!$I29="",INDEX([15]第４表!$F$9:$P$65,MATCH([15]設定!$D29,[15]第４表!$C$9:$C$65,0),10),[15]設定!$I29))</f>
        <v>124111</v>
      </c>
      <c r="O54" s="45">
        <f>IF($D54="","",IF([15]設定!$I29="",INDEX([15]第４表!$F$9:$P$65,MATCH([15]設定!$D29,[15]第４表!$C$9:$C$65,0),11),[15]設定!$I29))</f>
        <v>2254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 t="str">
        <f>IF($D55="","",IF([15]設定!$I30="",INDEX([15]第４表!$F$9:$P$65,MATCH([15]設定!$D30,[15]第４表!$C$9:$C$65,0),1),[15]設定!$I30))</f>
        <v>x</v>
      </c>
      <c r="F55" s="34" t="str">
        <f>IF($D55="","",IF([15]設定!$I30="",INDEX([15]第４表!$F$9:$P$65,MATCH([15]設定!$D30,[15]第４表!$C$9:$C$65,0),2),[15]設定!$I30))</f>
        <v>x</v>
      </c>
      <c r="G55" s="35" t="str">
        <f>IF($D55="","",IF([15]設定!$I30="",INDEX([15]第４表!$F$9:$P$65,MATCH([15]設定!$D30,[15]第４表!$C$9:$C$65,0),3),[15]設定!$I30))</f>
        <v>x</v>
      </c>
      <c r="H55" s="44" t="str">
        <f>IF($D55="","",IF([15]設定!$I30="",INDEX([15]第４表!$F$9:$P$65,MATCH([15]設定!$D30,[15]第４表!$C$9:$C$65,0),4),[15]設定!$I30))</f>
        <v>x</v>
      </c>
      <c r="I55" s="45" t="str">
        <f>IF($D55="","",IF([15]設定!$I30="",INDEX([15]第４表!$F$9:$P$65,MATCH([15]設定!$D30,[15]第４表!$C$9:$C$65,0),5),[15]設定!$I30))</f>
        <v>x</v>
      </c>
      <c r="J55" s="38" t="str">
        <f>IF($D55="","",IF([15]設定!$I30="",INDEX([15]第４表!$F$9:$P$65,MATCH([15]設定!$D30,[15]第４表!$C$9:$C$65,0),6),[15]設定!$I30))</f>
        <v>x</v>
      </c>
      <c r="K55" s="35" t="str">
        <f>IF($D55="","",IF([15]設定!$I30="",INDEX([15]第４表!$F$9:$P$65,MATCH([15]設定!$D30,[15]第４表!$C$9:$C$65,0),7),[15]設定!$I30))</f>
        <v>x</v>
      </c>
      <c r="L55" s="44" t="str">
        <f>IF($D55="","",IF([15]設定!$I30="",INDEX([15]第４表!$F$9:$P$65,MATCH([15]設定!$D30,[15]第４表!$C$9:$C$65,0),8),[15]設定!$I30))</f>
        <v>x</v>
      </c>
      <c r="M55" s="34" t="str">
        <f>IF($D55="","",IF([15]設定!$I30="",INDEX([15]第４表!$F$9:$P$65,MATCH([15]設定!$D30,[15]第４表!$C$9:$C$65,0),9),[15]設定!$I30))</f>
        <v>x</v>
      </c>
      <c r="N55" s="34" t="str">
        <f>IF($D55="","",IF([15]設定!$I30="",INDEX([15]第４表!$F$9:$P$65,MATCH([15]設定!$D30,[15]第４表!$C$9:$C$65,0),10),[15]設定!$I30))</f>
        <v>x</v>
      </c>
      <c r="O55" s="45" t="str">
        <f>IF($D55="","",IF([15]設定!$I30="",INDEX([15]第４表!$F$9:$P$65,MATCH([15]設定!$D30,[15]第４表!$C$9:$C$65,0),11),[15]設定!$I30))</f>
        <v>x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IF($D56="","",IF([15]設定!$I31="",INDEX([15]第４表!$F$9:$P$65,MATCH([15]設定!$D31,[15]第４表!$C$9:$C$65,0),1),[15]設定!$I31))</f>
        <v>260084</v>
      </c>
      <c r="F56" s="34">
        <f>IF($D56="","",IF([15]設定!$I31="",INDEX([15]第４表!$F$9:$P$65,MATCH([15]設定!$D31,[15]第４表!$C$9:$C$65,0),2),[15]設定!$I31))</f>
        <v>260084</v>
      </c>
      <c r="G56" s="35">
        <f>IF($D56="","",IF([15]設定!$I31="",INDEX([15]第４表!$F$9:$P$65,MATCH([15]設定!$D31,[15]第４表!$C$9:$C$65,0),3),[15]設定!$I31))</f>
        <v>254834</v>
      </c>
      <c r="H56" s="44">
        <f>IF($D56="","",IF([15]設定!$I31="",INDEX([15]第４表!$F$9:$P$65,MATCH([15]設定!$D31,[15]第４表!$C$9:$C$65,0),4),[15]設定!$I31))</f>
        <v>5250</v>
      </c>
      <c r="I56" s="45">
        <f>IF($D56="","",IF([15]設定!$I31="",INDEX([15]第４表!$F$9:$P$65,MATCH([15]設定!$D31,[15]第４表!$C$9:$C$65,0),5),[15]設定!$I31))</f>
        <v>0</v>
      </c>
      <c r="J56" s="38">
        <f>IF($D56="","",IF([15]設定!$I31="",INDEX([15]第４表!$F$9:$P$65,MATCH([15]設定!$D31,[15]第４表!$C$9:$C$65,0),6),[15]設定!$I31))</f>
        <v>293236</v>
      </c>
      <c r="K56" s="35">
        <f>IF($D56="","",IF([15]設定!$I31="",INDEX([15]第４表!$F$9:$P$65,MATCH([15]設定!$D31,[15]第４表!$C$9:$C$65,0),7),[15]設定!$I31))</f>
        <v>293236</v>
      </c>
      <c r="L56" s="44">
        <f>IF($D56="","",IF([15]設定!$I31="",INDEX([15]第４表!$F$9:$P$65,MATCH([15]設定!$D31,[15]第４表!$C$9:$C$65,0),8),[15]設定!$I31))</f>
        <v>0</v>
      </c>
      <c r="M56" s="34">
        <f>IF($D56="","",IF([15]設定!$I31="",INDEX([15]第４表!$F$9:$P$65,MATCH([15]設定!$D31,[15]第４表!$C$9:$C$65,0),9),[15]設定!$I31))</f>
        <v>201142</v>
      </c>
      <c r="N56" s="34">
        <f>IF($D56="","",IF([15]設定!$I31="",INDEX([15]第４表!$F$9:$P$65,MATCH([15]設定!$D31,[15]第４表!$C$9:$C$65,0),10),[15]設定!$I31))</f>
        <v>201142</v>
      </c>
      <c r="O56" s="45">
        <f>IF($D56="","",IF([15]設定!$I31="",INDEX([15]第４表!$F$9:$P$65,MATCH([15]設定!$D31,[15]第４表!$C$9:$C$65,0),11),[15]設定!$I31))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IF($D57="","",IF([15]設定!$I32="",INDEX([15]第４表!$F$9:$P$65,MATCH([15]設定!$D32,[15]第４表!$C$9:$C$65,0),1),[15]設定!$I32))</f>
        <v>423543</v>
      </c>
      <c r="F57" s="34">
        <f>IF($D57="","",IF([15]設定!$I32="",INDEX([15]第４表!$F$9:$P$65,MATCH([15]設定!$D32,[15]第４表!$C$9:$C$65,0),2),[15]設定!$I32))</f>
        <v>389403</v>
      </c>
      <c r="G57" s="35">
        <f>IF($D57="","",IF([15]設定!$I32="",INDEX([15]第４表!$F$9:$P$65,MATCH([15]設定!$D32,[15]第４表!$C$9:$C$65,0),3),[15]設定!$I32))</f>
        <v>373258</v>
      </c>
      <c r="H57" s="44">
        <f>IF($D57="","",IF([15]設定!$I32="",INDEX([15]第４表!$F$9:$P$65,MATCH([15]設定!$D32,[15]第４表!$C$9:$C$65,0),4),[15]設定!$I32))</f>
        <v>16145</v>
      </c>
      <c r="I57" s="45">
        <f>IF($D57="","",IF([15]設定!$I32="",INDEX([15]第４表!$F$9:$P$65,MATCH([15]設定!$D32,[15]第４表!$C$9:$C$65,0),5),[15]設定!$I32))</f>
        <v>34140</v>
      </c>
      <c r="J57" s="38">
        <f>IF($D57="","",IF([15]設定!$I32="",INDEX([15]第４表!$F$9:$P$65,MATCH([15]設定!$D32,[15]第４表!$C$9:$C$65,0),6),[15]設定!$I32))</f>
        <v>463945</v>
      </c>
      <c r="K57" s="35">
        <f>IF($D57="","",IF([15]設定!$I32="",INDEX([15]第４表!$F$9:$P$65,MATCH([15]設定!$D32,[15]第４表!$C$9:$C$65,0),7),[15]設定!$I32))</f>
        <v>427125</v>
      </c>
      <c r="L57" s="44">
        <f>IF($D57="","",IF([15]設定!$I32="",INDEX([15]第４表!$F$9:$P$65,MATCH([15]設定!$D32,[15]第４表!$C$9:$C$65,0),8),[15]設定!$I32))</f>
        <v>36820</v>
      </c>
      <c r="M57" s="34">
        <f>IF($D57="","",IF([15]設定!$I32="",INDEX([15]第４表!$F$9:$P$65,MATCH([15]設定!$D32,[15]第４表!$C$9:$C$65,0),9),[15]設定!$I32))</f>
        <v>247053</v>
      </c>
      <c r="N57" s="34">
        <f>IF($D57="","",IF([15]設定!$I32="",INDEX([15]第４表!$F$9:$P$65,MATCH([15]設定!$D32,[15]第４表!$C$9:$C$65,0),10),[15]設定!$I32))</f>
        <v>224618</v>
      </c>
      <c r="O57" s="45">
        <f>IF($D57="","",IF([15]設定!$I32="",INDEX([15]第４表!$F$9:$P$65,MATCH([15]設定!$D32,[15]第４表!$C$9:$C$65,0),11),[15]設定!$I32))</f>
        <v>22435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IF($D58="","",IF([15]設定!$I33="",INDEX([15]第４表!$F$9:$P$65,MATCH([15]設定!$D33,[15]第４表!$C$9:$C$65,0),1),[15]設定!$I33))</f>
        <v>118657</v>
      </c>
      <c r="F58" s="34">
        <f>IF($D58="","",IF([15]設定!$I33="",INDEX([15]第４表!$F$9:$P$65,MATCH([15]設定!$D33,[15]第４表!$C$9:$C$65,0),2),[15]設定!$I33))</f>
        <v>114069</v>
      </c>
      <c r="G58" s="35">
        <f>IF($D58="","",IF([15]設定!$I33="",INDEX([15]第４表!$F$9:$P$65,MATCH([15]設定!$D33,[15]第４表!$C$9:$C$65,0),3),[15]設定!$I33))</f>
        <v>108499</v>
      </c>
      <c r="H58" s="44">
        <f>IF($D58="","",IF([15]設定!$I33="",INDEX([15]第４表!$F$9:$P$65,MATCH([15]設定!$D33,[15]第４表!$C$9:$C$65,0),4),[15]設定!$I33))</f>
        <v>5570</v>
      </c>
      <c r="I58" s="45">
        <f>IF($D58="","",IF([15]設定!$I33="",INDEX([15]第４表!$F$9:$P$65,MATCH([15]設定!$D33,[15]第４表!$C$9:$C$65,0),5),[15]設定!$I33))</f>
        <v>4588</v>
      </c>
      <c r="J58" s="38">
        <f>IF($D58="","",IF([15]設定!$I33="",INDEX([15]第４表!$F$9:$P$65,MATCH([15]設定!$D33,[15]第４表!$C$9:$C$65,0),6),[15]設定!$I33))</f>
        <v>153241</v>
      </c>
      <c r="K58" s="35">
        <f>IF($D58="","",IF([15]設定!$I33="",INDEX([15]第４表!$F$9:$P$65,MATCH([15]設定!$D33,[15]第４表!$C$9:$C$65,0),7),[15]設定!$I33))</f>
        <v>141530</v>
      </c>
      <c r="L58" s="44">
        <f>IF($D58="","",IF([15]設定!$I33="",INDEX([15]第４表!$F$9:$P$65,MATCH([15]設定!$D33,[15]第４表!$C$9:$C$65,0),8),[15]設定!$I33))</f>
        <v>11711</v>
      </c>
      <c r="M58" s="34">
        <f>IF($D58="","",IF([15]設定!$I33="",INDEX([15]第４表!$F$9:$P$65,MATCH([15]設定!$D33,[15]第４表!$C$9:$C$65,0),9),[15]設定!$I33))</f>
        <v>99376</v>
      </c>
      <c r="N58" s="34">
        <f>IF($D58="","",IF([15]設定!$I33="",INDEX([15]第４表!$F$9:$P$65,MATCH([15]設定!$D33,[15]第４表!$C$9:$C$65,0),10),[15]設定!$I33))</f>
        <v>98759</v>
      </c>
      <c r="O58" s="45">
        <f>IF($D58="","",IF([15]設定!$I33="",INDEX([15]第４表!$F$9:$P$65,MATCH([15]設定!$D33,[15]第４表!$C$9:$C$65,0),11),[15]設定!$I33))</f>
        <v>617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IF($D59="","",IF([15]設定!$I34="",INDEX([15]第４表!$F$9:$P$65,MATCH([15]設定!$D34,[15]第４表!$C$9:$C$65,0),1),[15]設定!$I34))</f>
        <v>179717</v>
      </c>
      <c r="F59" s="34">
        <f>IF($D59="","",IF([15]設定!$I34="",INDEX([15]第４表!$F$9:$P$65,MATCH([15]設定!$D34,[15]第４表!$C$9:$C$65,0),2),[15]設定!$I34))</f>
        <v>179717</v>
      </c>
      <c r="G59" s="35">
        <f>IF($D59="","",IF([15]設定!$I34="",INDEX([15]第４表!$F$9:$P$65,MATCH([15]設定!$D34,[15]第４表!$C$9:$C$65,0),3),[15]設定!$I34))</f>
        <v>168366</v>
      </c>
      <c r="H59" s="44">
        <f>IF($D59="","",IF([15]設定!$I34="",INDEX([15]第４表!$F$9:$P$65,MATCH([15]設定!$D34,[15]第４表!$C$9:$C$65,0),4),[15]設定!$I34))</f>
        <v>11351</v>
      </c>
      <c r="I59" s="45">
        <f>IF($D59="","",IF([15]設定!$I34="",INDEX([15]第４表!$F$9:$P$65,MATCH([15]設定!$D34,[15]第４表!$C$9:$C$65,0),5),[15]設定!$I34))</f>
        <v>0</v>
      </c>
      <c r="J59" s="38">
        <f>IF($D59="","",IF([15]設定!$I34="",INDEX([15]第４表!$F$9:$P$65,MATCH([15]設定!$D34,[15]第４表!$C$9:$C$65,0),6),[15]設定!$I34))</f>
        <v>191270</v>
      </c>
      <c r="K59" s="35">
        <f>IF($D59="","",IF([15]設定!$I34="",INDEX([15]第４表!$F$9:$P$65,MATCH([15]設定!$D34,[15]第４表!$C$9:$C$65,0),7),[15]設定!$I34))</f>
        <v>191270</v>
      </c>
      <c r="L59" s="44">
        <f>IF($D59="","",IF([15]設定!$I34="",INDEX([15]第４表!$F$9:$P$65,MATCH([15]設定!$D34,[15]第４表!$C$9:$C$65,0),8),[15]設定!$I34))</f>
        <v>0</v>
      </c>
      <c r="M59" s="34">
        <f>IF($D59="","",IF([15]設定!$I34="",INDEX([15]第４表!$F$9:$P$65,MATCH([15]設定!$D34,[15]第４表!$C$9:$C$65,0),9),[15]設定!$I34))</f>
        <v>161163</v>
      </c>
      <c r="N59" s="34">
        <f>IF($D59="","",IF([15]設定!$I34="",INDEX([15]第４表!$F$9:$P$65,MATCH([15]設定!$D34,[15]第４表!$C$9:$C$65,0),10),[15]設定!$I34))</f>
        <v>161163</v>
      </c>
      <c r="O59" s="45">
        <f>IF($D59="","",IF([15]設定!$I34="",INDEX([15]第４表!$F$9:$P$65,MATCH([15]設定!$D34,[15]第４表!$C$9:$C$65,0),11),[15]設定!$I34))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IF($D60="","",IF([15]設定!$I35="",INDEX([15]第４表!$F$9:$P$65,MATCH([15]設定!$D35,[15]第４表!$C$9:$C$65,0),1),[15]設定!$I35))</f>
        <v>309160</v>
      </c>
      <c r="F60" s="38">
        <f>IF($D60="","",IF([15]設定!$I35="",INDEX([15]第４表!$F$9:$P$65,MATCH([15]設定!$D35,[15]第４表!$C$9:$C$65,0),2),[15]設定!$I35))</f>
        <v>309160</v>
      </c>
      <c r="G60" s="35">
        <f>IF($D60="","",IF([15]設定!$I35="",INDEX([15]第４表!$F$9:$P$65,MATCH([15]設定!$D35,[15]第４表!$C$9:$C$65,0),3),[15]設定!$I35))</f>
        <v>307643</v>
      </c>
      <c r="H60" s="44">
        <f>IF($D60="","",IF([15]設定!$I35="",INDEX([15]第４表!$F$9:$P$65,MATCH([15]設定!$D35,[15]第４表!$C$9:$C$65,0),4),[15]設定!$I35))</f>
        <v>1517</v>
      </c>
      <c r="I60" s="45">
        <f>IF($D60="","",IF([15]設定!$I35="",INDEX([15]第４表!$F$9:$P$65,MATCH([15]設定!$D35,[15]第４表!$C$9:$C$65,0),5),[15]設定!$I35))</f>
        <v>0</v>
      </c>
      <c r="J60" s="38">
        <f>IF($D60="","",IF([15]設定!$I35="",INDEX([15]第４表!$F$9:$P$65,MATCH([15]設定!$D35,[15]第４表!$C$9:$C$65,0),6),[15]設定!$I35))</f>
        <v>350650</v>
      </c>
      <c r="K60" s="35">
        <f>IF($D60="","",IF([15]設定!$I35="",INDEX([15]第４表!$F$9:$P$65,MATCH([15]設定!$D35,[15]第４表!$C$9:$C$65,0),7),[15]設定!$I35))</f>
        <v>350650</v>
      </c>
      <c r="L60" s="44">
        <f>IF($D60="","",IF([15]設定!$I35="",INDEX([15]第４表!$F$9:$P$65,MATCH([15]設定!$D35,[15]第４表!$C$9:$C$65,0),8),[15]設定!$I35))</f>
        <v>0</v>
      </c>
      <c r="M60" s="34">
        <f>IF($D60="","",IF([15]設定!$I35="",INDEX([15]第４表!$F$9:$P$65,MATCH([15]設定!$D35,[15]第４表!$C$9:$C$65,0),9),[15]設定!$I35))</f>
        <v>270061</v>
      </c>
      <c r="N60" s="34">
        <f>IF($D60="","",IF([15]設定!$I35="",INDEX([15]第４表!$F$9:$P$65,MATCH([15]設定!$D35,[15]第４表!$C$9:$C$65,0),10),[15]設定!$I35))</f>
        <v>270061</v>
      </c>
      <c r="O60" s="45">
        <f>IF($D60="","",IF([15]設定!$I35="",INDEX([15]第４表!$F$9:$P$65,MATCH([15]設定!$D35,[15]第４表!$C$9:$C$65,0),11),[15]設定!$I35))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IF($D61="","",IF([15]設定!$I36="",INDEX([15]第４表!$F$9:$P$65,MATCH([15]設定!$D36,[15]第４表!$C$9:$C$65,0),1),[15]設定!$I36))</f>
        <v>263266</v>
      </c>
      <c r="F61" s="38">
        <f>IF($D61="","",IF([15]設定!$I36="",INDEX([15]第４表!$F$9:$P$65,MATCH([15]設定!$D36,[15]第４表!$C$9:$C$65,0),2),[15]設定!$I36))</f>
        <v>251087</v>
      </c>
      <c r="G61" s="35">
        <f>IF($D61="","",IF([15]設定!$I36="",INDEX([15]第４表!$F$9:$P$65,MATCH([15]設定!$D36,[15]第４表!$C$9:$C$65,0),3),[15]設定!$I36))</f>
        <v>238488</v>
      </c>
      <c r="H61" s="44">
        <f>IF($D61="","",IF([15]設定!$I36="",INDEX([15]第４表!$F$9:$P$65,MATCH([15]設定!$D36,[15]第４表!$C$9:$C$65,0),4),[15]設定!$I36))</f>
        <v>12599</v>
      </c>
      <c r="I61" s="45">
        <f>IF($D61="","",IF([15]設定!$I36="",INDEX([15]第４表!$F$9:$P$65,MATCH([15]設定!$D36,[15]第４表!$C$9:$C$65,0),5),[15]設定!$I36))</f>
        <v>12179</v>
      </c>
      <c r="J61" s="38">
        <f>IF($D61="","",IF([15]設定!$I36="",INDEX([15]第４表!$F$9:$P$65,MATCH([15]設定!$D36,[15]第４表!$C$9:$C$65,0),6),[15]設定!$I36))</f>
        <v>356111</v>
      </c>
      <c r="K61" s="35">
        <f>IF($D61="","",IF([15]設定!$I36="",INDEX([15]第４表!$F$9:$P$65,MATCH([15]設定!$D36,[15]第４表!$C$9:$C$65,0),7),[15]設定!$I36))</f>
        <v>342933</v>
      </c>
      <c r="L61" s="44">
        <f>IF($D61="","",IF([15]設定!$I36="",INDEX([15]第４表!$F$9:$P$65,MATCH([15]設定!$D36,[15]第４表!$C$9:$C$65,0),8),[15]設定!$I36))</f>
        <v>13178</v>
      </c>
      <c r="M61" s="34">
        <f>IF($D61="","",IF([15]設定!$I36="",INDEX([15]第４表!$F$9:$P$65,MATCH([15]設定!$D36,[15]第４表!$C$9:$C$65,0),9),[15]設定!$I36))</f>
        <v>231762</v>
      </c>
      <c r="N61" s="35">
        <f>IF($D61="","",IF([15]設定!$I36="",INDEX([15]第４表!$F$9:$P$65,MATCH([15]設定!$D36,[15]第４表!$C$9:$C$65,0),10),[15]設定!$I36))</f>
        <v>219922</v>
      </c>
      <c r="O61" s="45">
        <f>IF($D61="","",IF([15]設定!$I36="",INDEX([15]第４表!$F$9:$P$65,MATCH([15]設定!$D36,[15]第４表!$C$9:$C$65,0),11),[15]設定!$I36))</f>
        <v>11840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IF($D62="","",IF([15]設定!$I37="",INDEX([15]第４表!$F$9:$P$65,MATCH([15]設定!$D37,[15]第４表!$C$9:$C$65,0),1),[15]設定!$I37))</f>
        <v>253126</v>
      </c>
      <c r="F62" s="38">
        <f>IF($D62="","",IF([15]設定!$I37="",INDEX([15]第４表!$F$9:$P$65,MATCH([15]設定!$D37,[15]第４表!$C$9:$C$65,0),2),[15]設定!$I37))</f>
        <v>252875</v>
      </c>
      <c r="G62" s="35">
        <f>IF($D62="","",IF([15]設定!$I37="",INDEX([15]第４表!$F$9:$P$65,MATCH([15]設定!$D37,[15]第４表!$C$9:$C$65,0),3),[15]設定!$I37))</f>
        <v>244353</v>
      </c>
      <c r="H62" s="44">
        <f>IF($D62="","",IF([15]設定!$I37="",INDEX([15]第４表!$F$9:$P$65,MATCH([15]設定!$D37,[15]第４表!$C$9:$C$65,0),4),[15]設定!$I37))</f>
        <v>8522</v>
      </c>
      <c r="I62" s="45">
        <f>IF($D62="","",IF([15]設定!$I37="",INDEX([15]第４表!$F$9:$P$65,MATCH([15]設定!$D37,[15]第４表!$C$9:$C$65,0),5),[15]設定!$I37))</f>
        <v>251</v>
      </c>
      <c r="J62" s="38">
        <f>IF($D62="","",IF([15]設定!$I37="",INDEX([15]第４表!$F$9:$P$65,MATCH([15]設定!$D37,[15]第４表!$C$9:$C$65,0),6),[15]設定!$I37))</f>
        <v>295575</v>
      </c>
      <c r="K62" s="35">
        <f>IF($D62="","",IF([15]設定!$I37="",INDEX([15]第４表!$F$9:$P$65,MATCH([15]設定!$D37,[15]第４表!$C$9:$C$65,0),7),[15]設定!$I37))</f>
        <v>295218</v>
      </c>
      <c r="L62" s="44">
        <f>IF($D62="","",IF([15]設定!$I37="",INDEX([15]第４表!$F$9:$P$65,MATCH([15]設定!$D37,[15]第４表!$C$9:$C$65,0),8),[15]設定!$I37))</f>
        <v>357</v>
      </c>
      <c r="M62" s="34">
        <f>IF($D62="","",IF([15]設定!$I37="",INDEX([15]第４表!$F$9:$P$65,MATCH([15]設定!$D37,[15]第４表!$C$9:$C$65,0),9),[15]設定!$I37))</f>
        <v>186349</v>
      </c>
      <c r="N62" s="35">
        <f>IF($D62="","",IF([15]設定!$I37="",INDEX([15]第４表!$F$9:$P$65,MATCH([15]設定!$D37,[15]第４表!$C$9:$C$65,0),10),[15]設定!$I37))</f>
        <v>186265</v>
      </c>
      <c r="O62" s="45">
        <f>IF($D62="","",IF([15]設定!$I37="",INDEX([15]第４表!$F$9:$P$65,MATCH([15]設定!$D37,[15]第４表!$C$9:$C$65,0),11),[15]設定!$I37))</f>
        <v>84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IF($D63="","",IF([15]設定!$I38="",INDEX([15]第４表!$F$9:$P$65,MATCH([15]設定!$D38,[15]第４表!$C$9:$C$65,0),1),[15]設定!$I38))</f>
        <v>178310</v>
      </c>
      <c r="F63" s="38">
        <f>IF($D63="","",IF([15]設定!$I38="",INDEX([15]第４表!$F$9:$P$65,MATCH([15]設定!$D38,[15]第４表!$C$9:$C$65,0),2),[15]設定!$I38))</f>
        <v>169945</v>
      </c>
      <c r="G63" s="35">
        <f>IF($D63="","",IF([15]設定!$I38="",INDEX([15]第４表!$F$9:$P$65,MATCH([15]設定!$D38,[15]第４表!$C$9:$C$65,0),3),[15]設定!$I38))</f>
        <v>157214</v>
      </c>
      <c r="H63" s="44">
        <f>IF($D63="","",IF([15]設定!$I38="",INDEX([15]第４表!$F$9:$P$65,MATCH([15]設定!$D38,[15]第４表!$C$9:$C$65,0),4),[15]設定!$I38))</f>
        <v>12731</v>
      </c>
      <c r="I63" s="45">
        <f>IF($D63="","",IF([15]設定!$I38="",INDEX([15]第４表!$F$9:$P$65,MATCH([15]設定!$D38,[15]第４表!$C$9:$C$65,0),5),[15]設定!$I38))</f>
        <v>8365</v>
      </c>
      <c r="J63" s="38">
        <f>IF($D63="","",IF([15]設定!$I38="",INDEX([15]第４表!$F$9:$P$65,MATCH([15]設定!$D38,[15]第４表!$C$9:$C$65,0),6),[15]設定!$I38))</f>
        <v>212022</v>
      </c>
      <c r="K63" s="35">
        <f>IF($D63="","",IF([15]設定!$I38="",INDEX([15]第４表!$F$9:$P$65,MATCH([15]設定!$D38,[15]第４表!$C$9:$C$65,0),7),[15]設定!$I38))</f>
        <v>196796</v>
      </c>
      <c r="L63" s="44">
        <f>IF($D63="","",IF([15]設定!$I38="",INDEX([15]第４表!$F$9:$P$65,MATCH([15]設定!$D38,[15]第４表!$C$9:$C$65,0),8),[15]設定!$I38))</f>
        <v>15226</v>
      </c>
      <c r="M63" s="34">
        <f>IF($D63="","",IF([15]設定!$I38="",INDEX([15]第４表!$F$9:$P$65,MATCH([15]設定!$D38,[15]第４表!$C$9:$C$65,0),9),[15]設定!$I38))</f>
        <v>140783</v>
      </c>
      <c r="N63" s="35">
        <f>IF($D63="","",IF([15]設定!$I38="",INDEX([15]第４表!$F$9:$P$65,MATCH([15]設定!$D38,[15]第４表!$C$9:$C$65,0),10),[15]設定!$I38))</f>
        <v>140056</v>
      </c>
      <c r="O63" s="45">
        <f>IF($D63="","",IF([15]設定!$I38="",INDEX([15]第４表!$F$9:$P$65,MATCH([15]設定!$D38,[15]第４表!$C$9:$C$65,0),11),[15]設定!$I38))</f>
        <v>727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IF($D64="","",IF([15]設定!$I39="",INDEX([15]第４表!$F$9:$P$65,MATCH([15]設定!$D39,[15]第４表!$C$9:$C$65,0),1),[15]設定!$I39))</f>
        <v>260735</v>
      </c>
      <c r="F64" s="56">
        <f>IF($D64="","",IF([15]設定!$I39="",INDEX([15]第４表!$F$9:$P$65,MATCH([15]設定!$D39,[15]第４表!$C$9:$C$65,0),2),[15]設定!$I39))</f>
        <v>217634</v>
      </c>
      <c r="G64" s="56">
        <f>IF($D64="","",IF([15]設定!$I39="",INDEX([15]第４表!$F$9:$P$65,MATCH([15]設定!$D39,[15]第４表!$C$9:$C$65,0),3),[15]設定!$I39))</f>
        <v>199103</v>
      </c>
      <c r="H64" s="56">
        <f>IF($D64="","",IF([15]設定!$I39="",INDEX([15]第４表!$F$9:$P$65,MATCH([15]設定!$D39,[15]第４表!$C$9:$C$65,0),4),[15]設定!$I39))</f>
        <v>18531</v>
      </c>
      <c r="I64" s="56">
        <f>IF($D64="","",IF([15]設定!$I39="",INDEX([15]第４表!$F$9:$P$65,MATCH([15]設定!$D39,[15]第４表!$C$9:$C$65,0),5),[15]設定!$I39))</f>
        <v>43101</v>
      </c>
      <c r="J64" s="56">
        <f>IF($D64="","",IF([15]設定!$I39="",INDEX([15]第４表!$F$9:$P$65,MATCH([15]設定!$D39,[15]第４表!$C$9:$C$65,0),6),[15]設定!$I39))</f>
        <v>314304</v>
      </c>
      <c r="K64" s="56">
        <f>IF($D64="","",IF([15]設定!$I39="",INDEX([15]第４表!$F$9:$P$65,MATCH([15]設定!$D39,[15]第４表!$C$9:$C$65,0),7),[15]設定!$I39))</f>
        <v>271072</v>
      </c>
      <c r="L64" s="56">
        <f>IF($D64="","",IF([15]設定!$I39="",INDEX([15]第４表!$F$9:$P$65,MATCH([15]設定!$D39,[15]第４表!$C$9:$C$65,0),8),[15]設定!$I39))</f>
        <v>43232</v>
      </c>
      <c r="M64" s="56">
        <f>IF($D64="","",IF([15]設定!$I39="",INDEX([15]第４表!$F$9:$P$65,MATCH([15]設定!$D39,[15]第４表!$C$9:$C$65,0),9),[15]設定!$I39))</f>
        <v>213321</v>
      </c>
      <c r="N64" s="56">
        <f>IF($D64="","",IF([15]設定!$I39="",INDEX([15]第４表!$F$9:$P$65,MATCH([15]設定!$D39,[15]第４表!$C$9:$C$65,0),10),[15]設定!$I39))</f>
        <v>170336</v>
      </c>
      <c r="O64" s="56">
        <f>IF($D64="","",IF([15]設定!$I39="",INDEX([15]第４表!$F$9:$P$65,MATCH([15]設定!$D39,[15]第４表!$C$9:$C$65,0),11),[15]設定!$I39))</f>
        <v>42985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IF($D65="","",IF([15]設定!$I40="",INDEX([15]第４表!$F$9:$P$65,MATCH([15]設定!$D40,[15]第４表!$C$9:$C$65,0),1),[15]設定!$I40))</f>
        <v>244091</v>
      </c>
      <c r="F65" s="53">
        <f>IF($D65="","",IF([15]設定!$I40="",INDEX([15]第４表!$F$9:$P$65,MATCH([15]設定!$D40,[15]第４表!$C$9:$C$65,0),2),[15]設定!$I40))</f>
        <v>234215</v>
      </c>
      <c r="G65" s="53">
        <f>IF($D65="","",IF([15]設定!$I40="",INDEX([15]第４表!$F$9:$P$65,MATCH([15]設定!$D40,[15]第４表!$C$9:$C$65,0),3),[15]設定!$I40))</f>
        <v>204937</v>
      </c>
      <c r="H65" s="53">
        <f>IF($D65="","",IF([15]設定!$I40="",INDEX([15]第４表!$F$9:$P$65,MATCH([15]設定!$D40,[15]第４表!$C$9:$C$65,0),4),[15]設定!$I40))</f>
        <v>29278</v>
      </c>
      <c r="I65" s="53">
        <f>IF($D65="","",IF([15]設定!$I40="",INDEX([15]第４表!$F$9:$P$65,MATCH([15]設定!$D40,[15]第４表!$C$9:$C$65,0),5),[15]設定!$I40))</f>
        <v>9876</v>
      </c>
      <c r="J65" s="53">
        <f>IF($D65="","",IF([15]設定!$I40="",INDEX([15]第４表!$F$9:$P$65,MATCH([15]設定!$D40,[15]第４表!$C$9:$C$65,0),6),[15]設定!$I40))</f>
        <v>333686</v>
      </c>
      <c r="K65" s="53">
        <f>IF($D65="","",IF([15]設定!$I40="",INDEX([15]第４表!$F$9:$P$65,MATCH([15]設定!$D40,[15]第４表!$C$9:$C$65,0),7),[15]設定!$I40))</f>
        <v>328086</v>
      </c>
      <c r="L65" s="53">
        <f>IF($D65="","",IF([15]設定!$I40="",INDEX([15]第４表!$F$9:$P$65,MATCH([15]設定!$D40,[15]第４表!$C$9:$C$65,0),8),[15]設定!$I40))</f>
        <v>5600</v>
      </c>
      <c r="M65" s="53">
        <f>IF($D65="","",IF([15]設定!$I40="",INDEX([15]第４表!$F$9:$P$65,MATCH([15]設定!$D40,[15]第４表!$C$9:$C$65,0),9),[15]設定!$I40))</f>
        <v>178432</v>
      </c>
      <c r="N65" s="53">
        <f>IF($D65="","",IF([15]設定!$I40="",INDEX([15]第４表!$F$9:$P$65,MATCH([15]設定!$D40,[15]第４表!$C$9:$C$65,0),10),[15]設定!$I40))</f>
        <v>165423</v>
      </c>
      <c r="O65" s="53">
        <f>IF($D65="","",IF([15]設定!$I40="",INDEX([15]第４表!$F$9:$P$65,MATCH([15]設定!$D40,[15]第４表!$C$9:$C$65,0),11),[15]設定!$I40))</f>
        <v>13009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IF($D66="","",IF([15]設定!$I41="",INDEX([15]第４表!$F$9:$P$65,MATCH([15]設定!$D41,[15]第４表!$C$9:$C$65,0),1),[15]設定!$I41))</f>
        <v>274951</v>
      </c>
      <c r="F66" s="53">
        <f>IF($D66="","",IF([15]設定!$I41="",INDEX([15]第４表!$F$9:$P$65,MATCH([15]設定!$D41,[15]第４表!$C$9:$C$65,0),2),[15]設定!$I41))</f>
        <v>215036</v>
      </c>
      <c r="G66" s="53">
        <f>IF($D66="","",IF([15]設定!$I41="",INDEX([15]第４表!$F$9:$P$65,MATCH([15]設定!$D41,[15]第４表!$C$9:$C$65,0),3),[15]設定!$I41))</f>
        <v>202810</v>
      </c>
      <c r="H66" s="53">
        <f>IF($D66="","",IF([15]設定!$I41="",INDEX([15]第４表!$F$9:$P$65,MATCH([15]設定!$D41,[15]第４表!$C$9:$C$65,0),4),[15]設定!$I41))</f>
        <v>12226</v>
      </c>
      <c r="I66" s="53">
        <f>IF($D66="","",IF([15]設定!$I41="",INDEX([15]第４表!$F$9:$P$65,MATCH([15]設定!$D41,[15]第４表!$C$9:$C$65,0),5),[15]設定!$I41))</f>
        <v>59915</v>
      </c>
      <c r="J66" s="53">
        <f>IF($D66="","",IF([15]設定!$I41="",INDEX([15]第４表!$F$9:$P$65,MATCH([15]設定!$D41,[15]第４表!$C$9:$C$65,0),6),[15]設定!$I41))</f>
        <v>291993</v>
      </c>
      <c r="K66" s="53">
        <f>IF($D66="","",IF([15]設定!$I41="",INDEX([15]第４表!$F$9:$P$65,MATCH([15]設定!$D41,[15]第４表!$C$9:$C$65,0),7),[15]設定!$I41))</f>
        <v>226076</v>
      </c>
      <c r="L66" s="53">
        <f>IF($D66="","",IF([15]設定!$I41="",INDEX([15]第４表!$F$9:$P$65,MATCH([15]設定!$D41,[15]第４表!$C$9:$C$65,0),8),[15]設定!$I41))</f>
        <v>65917</v>
      </c>
      <c r="M66" s="53">
        <f>IF($D66="","",IF([15]設定!$I41="",INDEX([15]第４表!$F$9:$P$65,MATCH([15]設定!$D41,[15]第４表!$C$9:$C$65,0),9),[15]設定!$I41))</f>
        <v>199199</v>
      </c>
      <c r="N66" s="53">
        <f>IF($D66="","",IF([15]設定!$I41="",INDEX([15]第４表!$F$9:$P$65,MATCH([15]設定!$D41,[15]第４表!$C$9:$C$65,0),10),[15]設定!$I41))</f>
        <v>165963</v>
      </c>
      <c r="O66" s="53">
        <f>IF($D66="","",IF([15]設定!$I41="",INDEX([15]第４表!$F$9:$P$65,MATCH([15]設定!$D41,[15]第４表!$C$9:$C$65,0),11),[15]設定!$I41))</f>
        <v>33236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IF($D67="","",IF([15]設定!$I42="",INDEX([15]第４表!$F$9:$P$65,MATCH([15]設定!$D42,[15]第４表!$C$9:$C$65,0),1),[15]設定!$I42))</f>
        <v>x</v>
      </c>
      <c r="F67" s="53" t="str">
        <f>IF($D67="","",IF([15]設定!$I42="",INDEX([15]第４表!$F$9:$P$65,MATCH([15]設定!$D42,[15]第４表!$C$9:$C$65,0),2),[15]設定!$I42))</f>
        <v>x</v>
      </c>
      <c r="G67" s="53" t="str">
        <f>IF($D67="","",IF([15]設定!$I42="",INDEX([15]第４表!$F$9:$P$65,MATCH([15]設定!$D42,[15]第４表!$C$9:$C$65,0),3),[15]設定!$I42))</f>
        <v>x</v>
      </c>
      <c r="H67" s="53" t="str">
        <f>IF($D67="","",IF([15]設定!$I42="",INDEX([15]第４表!$F$9:$P$65,MATCH([15]設定!$D42,[15]第４表!$C$9:$C$65,0),4),[15]設定!$I42))</f>
        <v>x</v>
      </c>
      <c r="I67" s="53" t="str">
        <f>IF($D67="","",IF([15]設定!$I42="",INDEX([15]第４表!$F$9:$P$65,MATCH([15]設定!$D42,[15]第４表!$C$9:$C$65,0),5),[15]設定!$I42))</f>
        <v>x</v>
      </c>
      <c r="J67" s="53" t="str">
        <f>IF($D67="","",IF([15]設定!$I42="",INDEX([15]第４表!$F$9:$P$65,MATCH([15]設定!$D42,[15]第４表!$C$9:$C$65,0),6),[15]設定!$I42))</f>
        <v>x</v>
      </c>
      <c r="K67" s="53" t="str">
        <f>IF($D67="","",IF([15]設定!$I42="",INDEX([15]第４表!$F$9:$P$65,MATCH([15]設定!$D42,[15]第４表!$C$9:$C$65,0),7),[15]設定!$I42))</f>
        <v>x</v>
      </c>
      <c r="L67" s="53" t="str">
        <f>IF($D67="","",IF([15]設定!$I42="",INDEX([15]第４表!$F$9:$P$65,MATCH([15]設定!$D42,[15]第４表!$C$9:$C$65,0),8),[15]設定!$I42))</f>
        <v>x</v>
      </c>
      <c r="M67" s="53" t="str">
        <f>IF($D67="","",IF([15]設定!$I42="",INDEX([15]第４表!$F$9:$P$65,MATCH([15]設定!$D42,[15]第４表!$C$9:$C$65,0),9),[15]設定!$I42))</f>
        <v>x</v>
      </c>
      <c r="N67" s="53" t="str">
        <f>IF($D67="","",IF([15]設定!$I42="",INDEX([15]第４表!$F$9:$P$65,MATCH([15]設定!$D42,[15]第４表!$C$9:$C$65,0),10),[15]設定!$I42))</f>
        <v>x</v>
      </c>
      <c r="O67" s="53" t="str">
        <f>IF($D67="","",IF([15]設定!$I42="",INDEX([15]第４表!$F$9:$P$65,MATCH([15]設定!$D42,[15]第４表!$C$9:$C$65,0),11),[15]設定!$I42))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IF($D68="","",IF([15]設定!$I43="",INDEX([15]第４表!$F$9:$P$65,MATCH([15]設定!$D43,[15]第４表!$C$9:$C$65,0),1),[15]設定!$I43))</f>
        <v>293633</v>
      </c>
      <c r="F68" s="53">
        <f>IF($D68="","",IF([15]設定!$I43="",INDEX([15]第４表!$F$9:$P$65,MATCH([15]設定!$D43,[15]第４表!$C$9:$C$65,0),2),[15]設定!$I43))</f>
        <v>293633</v>
      </c>
      <c r="G68" s="53">
        <f>IF($D68="","",IF([15]設定!$I43="",INDEX([15]第４表!$F$9:$P$65,MATCH([15]設定!$D43,[15]第４表!$C$9:$C$65,0),3),[15]設定!$I43))</f>
        <v>260352</v>
      </c>
      <c r="H68" s="53">
        <f>IF($D68="","",IF([15]設定!$I43="",INDEX([15]第４表!$F$9:$P$65,MATCH([15]設定!$D43,[15]第４表!$C$9:$C$65,0),4),[15]設定!$I43))</f>
        <v>33281</v>
      </c>
      <c r="I68" s="53">
        <f>IF($D68="","",IF([15]設定!$I43="",INDEX([15]第４表!$F$9:$P$65,MATCH([15]設定!$D43,[15]第４表!$C$9:$C$65,0),5),[15]設定!$I43))</f>
        <v>0</v>
      </c>
      <c r="J68" s="53">
        <f>IF($D68="","",IF([15]設定!$I43="",INDEX([15]第４表!$F$9:$P$65,MATCH([15]設定!$D43,[15]第４表!$C$9:$C$65,0),6),[15]設定!$I43))</f>
        <v>344195</v>
      </c>
      <c r="K68" s="53">
        <f>IF($D68="","",IF([15]設定!$I43="",INDEX([15]第４表!$F$9:$P$65,MATCH([15]設定!$D43,[15]第４表!$C$9:$C$65,0),7),[15]設定!$I43))</f>
        <v>344195</v>
      </c>
      <c r="L68" s="53">
        <f>IF($D68="","",IF([15]設定!$I43="",INDEX([15]第４表!$F$9:$P$65,MATCH([15]設定!$D43,[15]第４表!$C$9:$C$65,0),8),[15]設定!$I43))</f>
        <v>0</v>
      </c>
      <c r="M68" s="53">
        <f>IF($D68="","",IF([15]設定!$I43="",INDEX([15]第４表!$F$9:$P$65,MATCH([15]設定!$D43,[15]第４表!$C$9:$C$65,0),9),[15]設定!$I43))</f>
        <v>169909</v>
      </c>
      <c r="N68" s="53">
        <f>IF($D68="","",IF([15]設定!$I43="",INDEX([15]第４表!$F$9:$P$65,MATCH([15]設定!$D43,[15]第４表!$C$9:$C$65,0),10),[15]設定!$I43))</f>
        <v>169909</v>
      </c>
      <c r="O68" s="53">
        <f>IF($D68="","",IF([15]設定!$I43="",INDEX([15]第４表!$F$9:$P$65,MATCH([15]設定!$D43,[15]第４表!$C$9:$C$65,0),11),[15]設定!$I43))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IF($D69="","",IF([15]設定!$I44="",INDEX([15]第４表!$F$9:$P$65,MATCH([15]設定!$D44,[15]第４表!$C$9:$C$65,0),1),[15]設定!$I44))</f>
        <v>436808</v>
      </c>
      <c r="F69" s="53">
        <f>IF($D69="","",IF([15]設定!$I44="",INDEX([15]第４表!$F$9:$P$65,MATCH([15]設定!$D44,[15]第４表!$C$9:$C$65,0),2),[15]設定!$I44))</f>
        <v>392045</v>
      </c>
      <c r="G69" s="53">
        <f>IF($D69="","",IF([15]設定!$I44="",INDEX([15]第４表!$F$9:$P$65,MATCH([15]設定!$D44,[15]第４表!$C$9:$C$65,0),3),[15]設定!$I44))</f>
        <v>340635</v>
      </c>
      <c r="H69" s="53">
        <f>IF($D69="","",IF([15]設定!$I44="",INDEX([15]第４表!$F$9:$P$65,MATCH([15]設定!$D44,[15]第４表!$C$9:$C$65,0),4),[15]設定!$I44))</f>
        <v>51410</v>
      </c>
      <c r="I69" s="53">
        <f>IF($D69="","",IF([15]設定!$I44="",INDEX([15]第４表!$F$9:$P$65,MATCH([15]設定!$D44,[15]第４表!$C$9:$C$65,0),5),[15]設定!$I44))</f>
        <v>44763</v>
      </c>
      <c r="J69" s="53">
        <f>IF($D69="","",IF([15]設定!$I44="",INDEX([15]第４表!$F$9:$P$65,MATCH([15]設定!$D44,[15]第４表!$C$9:$C$65,0),6),[15]設定!$I44))</f>
        <v>448560</v>
      </c>
      <c r="K69" s="53">
        <f>IF($D69="","",IF([15]設定!$I44="",INDEX([15]第４表!$F$9:$P$65,MATCH([15]設定!$D44,[15]第４表!$C$9:$C$65,0),7),[15]設定!$I44))</f>
        <v>403999</v>
      </c>
      <c r="L69" s="53">
        <f>IF($D69="","",IF([15]設定!$I44="",INDEX([15]第４表!$F$9:$P$65,MATCH([15]設定!$D44,[15]第４表!$C$9:$C$65,0),8),[15]設定!$I44))</f>
        <v>44561</v>
      </c>
      <c r="M69" s="53">
        <f>IF($D69="","",IF([15]設定!$I44="",INDEX([15]第４表!$F$9:$P$65,MATCH([15]設定!$D44,[15]第４表!$C$9:$C$65,0),9),[15]設定!$I44))</f>
        <v>295457</v>
      </c>
      <c r="N69" s="53">
        <f>IF($D69="","",IF([15]設定!$I44="",INDEX([15]第４表!$F$9:$P$65,MATCH([15]設定!$D44,[15]第４表!$C$9:$C$65,0),10),[15]設定!$I44))</f>
        <v>248264</v>
      </c>
      <c r="O69" s="53">
        <f>IF($D69="","",IF([15]設定!$I44="",INDEX([15]第４表!$F$9:$P$65,MATCH([15]設定!$D44,[15]第４表!$C$9:$C$65,0),11),[15]設定!$I44))</f>
        <v>47193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IF($D70="","",IF([15]設定!$I45="",INDEX([15]第４表!$F$9:$P$65,MATCH([15]設定!$D45,[15]第４表!$C$9:$C$65,0),1),[15]設定!$I45))</f>
        <v>209954</v>
      </c>
      <c r="F70" s="53">
        <f>IF($D70="","",IF([15]設定!$I45="",INDEX([15]第４表!$F$9:$P$65,MATCH([15]設定!$D45,[15]第４表!$C$9:$C$65,0),2),[15]設定!$I45))</f>
        <v>209954</v>
      </c>
      <c r="G70" s="53">
        <f>IF($D70="","",IF([15]設定!$I45="",INDEX([15]第４表!$F$9:$P$65,MATCH([15]設定!$D45,[15]第４表!$C$9:$C$65,0),3),[15]設定!$I45))</f>
        <v>191106</v>
      </c>
      <c r="H70" s="53">
        <f>IF($D70="","",IF([15]設定!$I45="",INDEX([15]第４表!$F$9:$P$65,MATCH([15]設定!$D45,[15]第４表!$C$9:$C$65,0),4),[15]設定!$I45))</f>
        <v>18848</v>
      </c>
      <c r="I70" s="53">
        <f>IF($D70="","",IF([15]設定!$I45="",INDEX([15]第４表!$F$9:$P$65,MATCH([15]設定!$D45,[15]第４表!$C$9:$C$65,0),5),[15]設定!$I45))</f>
        <v>0</v>
      </c>
      <c r="J70" s="53">
        <f>IF($D70="","",IF([15]設定!$I45="",INDEX([15]第４表!$F$9:$P$65,MATCH([15]設定!$D45,[15]第４表!$C$9:$C$65,0),6),[15]設定!$I45))</f>
        <v>258934</v>
      </c>
      <c r="K70" s="53">
        <f>IF($D70="","",IF([15]設定!$I45="",INDEX([15]第４表!$F$9:$P$65,MATCH([15]設定!$D45,[15]第４表!$C$9:$C$65,0),7),[15]設定!$I45))</f>
        <v>258934</v>
      </c>
      <c r="L70" s="53">
        <f>IF($D70="","",IF([15]設定!$I45="",INDEX([15]第４表!$F$9:$P$65,MATCH([15]設定!$D45,[15]第４表!$C$9:$C$65,0),8),[15]設定!$I45))</f>
        <v>0</v>
      </c>
      <c r="M70" s="53">
        <f>IF($D70="","",IF([15]設定!$I45="",INDEX([15]第４表!$F$9:$P$65,MATCH([15]設定!$D45,[15]第４表!$C$9:$C$65,0),9),[15]設定!$I45))</f>
        <v>108454</v>
      </c>
      <c r="N70" s="53">
        <f>IF($D70="","",IF([15]設定!$I45="",INDEX([15]第４表!$F$9:$P$65,MATCH([15]設定!$D45,[15]第４表!$C$9:$C$65,0),10),[15]設定!$I45))</f>
        <v>108454</v>
      </c>
      <c r="O70" s="53">
        <f>IF($D70="","",IF([15]設定!$I45="",INDEX([15]第４表!$F$9:$P$65,MATCH([15]設定!$D45,[15]第４表!$C$9:$C$65,0),11),[15]設定!$I45))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IF($D71="","",IF([15]設定!$I46="",INDEX([15]第４表!$F$9:$P$65,MATCH([15]設定!$D46,[15]第４表!$C$9:$C$65,0),1),[15]設定!$I46))</f>
        <v>334846</v>
      </c>
      <c r="F71" s="53">
        <f>IF($D71="","",IF([15]設定!$I46="",INDEX([15]第４表!$F$9:$P$65,MATCH([15]設定!$D46,[15]第４表!$C$9:$C$65,0),2),[15]設定!$I46))</f>
        <v>326043</v>
      </c>
      <c r="G71" s="53">
        <f>IF($D71="","",IF([15]設定!$I46="",INDEX([15]第４表!$F$9:$P$65,MATCH([15]設定!$D46,[15]第４表!$C$9:$C$65,0),3),[15]設定!$I46))</f>
        <v>318929</v>
      </c>
      <c r="H71" s="53">
        <f>IF($D71="","",IF([15]設定!$I46="",INDEX([15]第４表!$F$9:$P$65,MATCH([15]設定!$D46,[15]第４表!$C$9:$C$65,0),4),[15]設定!$I46))</f>
        <v>7114</v>
      </c>
      <c r="I71" s="53">
        <f>IF($D71="","",IF([15]設定!$I46="",INDEX([15]第４表!$F$9:$P$65,MATCH([15]設定!$D46,[15]第４表!$C$9:$C$65,0),5),[15]設定!$I46))</f>
        <v>8803</v>
      </c>
      <c r="J71" s="53">
        <f>IF($D71="","",IF([15]設定!$I46="",INDEX([15]第４表!$F$9:$P$65,MATCH([15]設定!$D46,[15]第４表!$C$9:$C$65,0),6),[15]設定!$I46))</f>
        <v>351656</v>
      </c>
      <c r="K71" s="53">
        <f>IF($D71="","",IF([15]設定!$I46="",INDEX([15]第４表!$F$9:$P$65,MATCH([15]設定!$D46,[15]第４表!$C$9:$C$65,0),7),[15]設定!$I46))</f>
        <v>346381</v>
      </c>
      <c r="L71" s="53">
        <f>IF($D71="","",IF([15]設定!$I46="",INDEX([15]第４表!$F$9:$P$65,MATCH([15]設定!$D46,[15]第４表!$C$9:$C$65,0),8),[15]設定!$I46))</f>
        <v>5275</v>
      </c>
      <c r="M71" s="53">
        <f>IF($D71="","",IF([15]設定!$I46="",INDEX([15]第４表!$F$9:$P$65,MATCH([15]設定!$D46,[15]第４表!$C$9:$C$65,0),9),[15]設定!$I46))</f>
        <v>223967</v>
      </c>
      <c r="N71" s="53">
        <f>IF($D71="","",IF([15]設定!$I46="",INDEX([15]第４表!$F$9:$P$65,MATCH([15]設定!$D46,[15]第４表!$C$9:$C$65,0),10),[15]設定!$I46))</f>
        <v>191888</v>
      </c>
      <c r="O71" s="53">
        <f>IF($D71="","",IF([15]設定!$I46="",INDEX([15]第４表!$F$9:$P$65,MATCH([15]設定!$D46,[15]第４表!$C$9:$C$65,0),11),[15]設定!$I46))</f>
        <v>32079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IF($D72="","",IF([15]設定!$I47="",INDEX([15]第４表!$F$9:$P$65,MATCH([15]設定!$D47,[15]第４表!$C$9:$C$65,0),1),[15]設定!$I47))</f>
        <v>325884</v>
      </c>
      <c r="F72" s="53">
        <f>IF($D72="","",IF([15]設定!$I47="",INDEX([15]第４表!$F$9:$P$65,MATCH([15]設定!$D47,[15]第４表!$C$9:$C$65,0),2),[15]設定!$I47))</f>
        <v>247422</v>
      </c>
      <c r="G72" s="53">
        <f>IF($D72="","",IF([15]設定!$I47="",INDEX([15]第４表!$F$9:$P$65,MATCH([15]設定!$D47,[15]第４表!$C$9:$C$65,0),3),[15]設定!$I47))</f>
        <v>238563</v>
      </c>
      <c r="H72" s="53">
        <f>IF($D72="","",IF([15]設定!$I47="",INDEX([15]第４表!$F$9:$P$65,MATCH([15]設定!$D47,[15]第４表!$C$9:$C$65,0),4),[15]設定!$I47))</f>
        <v>8859</v>
      </c>
      <c r="I72" s="53">
        <f>IF($D72="","",IF([15]設定!$I47="",INDEX([15]第４表!$F$9:$P$65,MATCH([15]設定!$D47,[15]第４表!$C$9:$C$65,0),5),[15]設定!$I47))</f>
        <v>78462</v>
      </c>
      <c r="J72" s="53">
        <f>IF($D72="","",IF([15]設定!$I47="",INDEX([15]第４表!$F$9:$P$65,MATCH([15]設定!$D47,[15]第４表!$C$9:$C$65,0),6),[15]設定!$I47))</f>
        <v>359309</v>
      </c>
      <c r="K72" s="53">
        <f>IF($D72="","",IF([15]設定!$I47="",INDEX([15]第４表!$F$9:$P$65,MATCH([15]設定!$D47,[15]第４表!$C$9:$C$65,0),7),[15]設定!$I47))</f>
        <v>265807</v>
      </c>
      <c r="L72" s="53">
        <f>IF($D72="","",IF([15]設定!$I47="",INDEX([15]第４表!$F$9:$P$65,MATCH([15]設定!$D47,[15]第４表!$C$9:$C$65,0),8),[15]設定!$I47))</f>
        <v>93502</v>
      </c>
      <c r="M72" s="53">
        <f>IF($D72="","",IF([15]設定!$I47="",INDEX([15]第４表!$F$9:$P$65,MATCH([15]設定!$D47,[15]第４表!$C$9:$C$65,0),9),[15]設定!$I47))</f>
        <v>213811</v>
      </c>
      <c r="N72" s="53">
        <f>IF($D72="","",IF([15]設定!$I47="",INDEX([15]第４表!$F$9:$P$65,MATCH([15]設定!$D47,[15]第４表!$C$9:$C$65,0),10),[15]設定!$I47))</f>
        <v>185776</v>
      </c>
      <c r="O72" s="53">
        <f>IF($D72="","",IF([15]設定!$I47="",INDEX([15]第４表!$F$9:$P$65,MATCH([15]設定!$D47,[15]第４表!$C$9:$C$65,0),11),[15]設定!$I47))</f>
        <v>28035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IF($D73="","",IF([15]設定!$I48="",INDEX([15]第４表!$F$9:$P$65,MATCH([15]設定!$D48,[15]第４表!$C$9:$C$65,0),1),[15]設定!$I48))</f>
        <v>239749</v>
      </c>
      <c r="F73" s="58">
        <f>IF($D73="","",IF([15]設定!$I48="",INDEX([15]第４表!$F$9:$P$65,MATCH([15]設定!$D48,[15]第４表!$C$9:$C$65,0),2),[15]設定!$I48))</f>
        <v>239429</v>
      </c>
      <c r="G73" s="58">
        <f>IF($D73="","",IF([15]設定!$I48="",INDEX([15]第４表!$F$9:$P$65,MATCH([15]設定!$D48,[15]第４表!$C$9:$C$65,0),3),[15]設定!$I48))</f>
        <v>225784</v>
      </c>
      <c r="H73" s="53">
        <f>IF($D73="","",IF([15]設定!$I48="",INDEX([15]第４表!$F$9:$P$65,MATCH([15]設定!$D48,[15]第４表!$C$9:$C$65,0),4),[15]設定!$I48))</f>
        <v>13645</v>
      </c>
      <c r="I73" s="53">
        <f>IF($D73="","",IF([15]設定!$I48="",INDEX([15]第４表!$F$9:$P$65,MATCH([15]設定!$D48,[15]第４表!$C$9:$C$65,0),5),[15]設定!$I48))</f>
        <v>320</v>
      </c>
      <c r="J73" s="53">
        <f>IF($D73="","",IF([15]設定!$I48="",INDEX([15]第４表!$F$9:$P$65,MATCH([15]設定!$D48,[15]第４表!$C$9:$C$65,0),6),[15]設定!$I48))</f>
        <v>259428</v>
      </c>
      <c r="K73" s="53">
        <f>IF($D73="","",IF([15]設定!$I48="",INDEX([15]第４表!$F$9:$P$65,MATCH([15]設定!$D48,[15]第４表!$C$9:$C$65,0),7),[15]設定!$I48))</f>
        <v>259165</v>
      </c>
      <c r="L73" s="53">
        <f>IF($D73="","",IF([15]設定!$I48="",INDEX([15]第４表!$F$9:$P$65,MATCH([15]設定!$D48,[15]第４表!$C$9:$C$65,0),8),[15]設定!$I48))</f>
        <v>263</v>
      </c>
      <c r="M73" s="53">
        <f>IF($D73="","",IF([15]設定!$I48="",INDEX([15]第４表!$F$9:$P$65,MATCH([15]設定!$D48,[15]第４表!$C$9:$C$65,0),9),[15]設定!$I48))</f>
        <v>180944</v>
      </c>
      <c r="N73" s="53">
        <f>IF($D73="","",IF([15]設定!$I48="",INDEX([15]第４表!$F$9:$P$65,MATCH([15]設定!$D48,[15]第４表!$C$9:$C$65,0),10),[15]設定!$I48))</f>
        <v>180453</v>
      </c>
      <c r="O73" s="53">
        <f>IF($D73="","",IF([15]設定!$I48="",INDEX([15]第４表!$F$9:$P$65,MATCH([15]設定!$D48,[15]第４表!$C$9:$C$65,0),11),[15]設定!$I48))</f>
        <v>491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IF($D74="","",IF([15]設定!$I49="",INDEX([15]第４表!$F$9:$P$65,MATCH([15]設定!$D49,[15]第４表!$C$9:$C$65,0),1),[15]設定!$I49))</f>
        <v>235814</v>
      </c>
      <c r="F74" s="58">
        <f>IF($D74="","",IF([15]設定!$I49="",INDEX([15]第４表!$F$9:$P$65,MATCH([15]設定!$D49,[15]第４表!$C$9:$C$65,0),2),[15]設定!$I49))</f>
        <v>235814</v>
      </c>
      <c r="G74" s="58">
        <f>IF($D74="","",IF([15]設定!$I49="",INDEX([15]第４表!$F$9:$P$65,MATCH([15]設定!$D49,[15]第４表!$C$9:$C$65,0),3),[15]設定!$I49))</f>
        <v>212412</v>
      </c>
      <c r="H74" s="53">
        <f>IF($D74="","",IF([15]設定!$I49="",INDEX([15]第４表!$F$9:$P$65,MATCH([15]設定!$D49,[15]第４表!$C$9:$C$65,0),4),[15]設定!$I49))</f>
        <v>23402</v>
      </c>
      <c r="I74" s="53">
        <f>IF($D74="","",IF([15]設定!$I49="",INDEX([15]第４表!$F$9:$P$65,MATCH([15]設定!$D49,[15]第４表!$C$9:$C$65,0),5),[15]設定!$I49))</f>
        <v>0</v>
      </c>
      <c r="J74" s="53">
        <f>IF($D74="","",IF([15]設定!$I49="",INDEX([15]第４表!$F$9:$P$65,MATCH([15]設定!$D49,[15]第４表!$C$9:$C$65,0),6),[15]設定!$I49))</f>
        <v>304440</v>
      </c>
      <c r="K74" s="53">
        <f>IF($D74="","",IF([15]設定!$I49="",INDEX([15]第４表!$F$9:$P$65,MATCH([15]設定!$D49,[15]第４表!$C$9:$C$65,0),7),[15]設定!$I49))</f>
        <v>304440</v>
      </c>
      <c r="L74" s="53">
        <f>IF($D74="","",IF([15]設定!$I49="",INDEX([15]第４表!$F$9:$P$65,MATCH([15]設定!$D49,[15]第４表!$C$9:$C$65,0),8),[15]設定!$I49))</f>
        <v>0</v>
      </c>
      <c r="M74" s="53">
        <f>IF($D74="","",IF([15]設定!$I49="",INDEX([15]第４表!$F$9:$P$65,MATCH([15]設定!$D49,[15]第４表!$C$9:$C$65,0),9),[15]設定!$I49))</f>
        <v>171168</v>
      </c>
      <c r="N74" s="53">
        <f>IF($D74="","",IF([15]設定!$I49="",INDEX([15]第４表!$F$9:$P$65,MATCH([15]設定!$D49,[15]第４表!$C$9:$C$65,0),10),[15]設定!$I49))</f>
        <v>171168</v>
      </c>
      <c r="O74" s="53">
        <f>IF($D74="","",IF([15]設定!$I49="",INDEX([15]第４表!$F$9:$P$65,MATCH([15]設定!$D49,[15]第４表!$C$9:$C$65,0),11),[15]設定!$I49))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IF($D75="","",IF([15]設定!$I50="",INDEX([15]第４表!$F$9:$P$65,MATCH([15]設定!$D50,[15]第４表!$C$9:$C$65,0),1),[15]設定!$I50))</f>
        <v>230877</v>
      </c>
      <c r="F75" s="58">
        <f>IF($D75="","",IF([15]設定!$I50="",INDEX([15]第４表!$F$9:$P$65,MATCH([15]設定!$D50,[15]第４表!$C$9:$C$65,0),2),[15]設定!$I50))</f>
        <v>230075</v>
      </c>
      <c r="G75" s="58">
        <f>IF($D75="","",IF([15]設定!$I50="",INDEX([15]第４表!$F$9:$P$65,MATCH([15]設定!$D50,[15]第４表!$C$9:$C$65,0),3),[15]設定!$I50))</f>
        <v>204235</v>
      </c>
      <c r="H75" s="53">
        <f>IF($D75="","",IF([15]設定!$I50="",INDEX([15]第４表!$F$9:$P$65,MATCH([15]設定!$D50,[15]第４表!$C$9:$C$65,0),4),[15]設定!$I50))</f>
        <v>25840</v>
      </c>
      <c r="I75" s="53">
        <f>IF($D75="","",IF([15]設定!$I50="",INDEX([15]第４表!$F$9:$P$65,MATCH([15]設定!$D50,[15]第４表!$C$9:$C$65,0),5),[15]設定!$I50))</f>
        <v>802</v>
      </c>
      <c r="J75" s="53">
        <f>IF($D75="","",IF([15]設定!$I50="",INDEX([15]第４表!$F$9:$P$65,MATCH([15]設定!$D50,[15]第４表!$C$9:$C$65,0),6),[15]設定!$I50))</f>
        <v>256350</v>
      </c>
      <c r="K75" s="53">
        <f>IF($D75="","",IF([15]設定!$I50="",INDEX([15]第４表!$F$9:$P$65,MATCH([15]設定!$D50,[15]第４表!$C$9:$C$65,0),7),[15]設定!$I50))</f>
        <v>255917</v>
      </c>
      <c r="L75" s="53">
        <f>IF($D75="","",IF([15]設定!$I50="",INDEX([15]第４表!$F$9:$P$65,MATCH([15]設定!$D50,[15]第４表!$C$9:$C$65,0),8),[15]設定!$I50))</f>
        <v>433</v>
      </c>
      <c r="M75" s="53">
        <f>IF($D75="","",IF([15]設定!$I50="",INDEX([15]第４表!$F$9:$P$65,MATCH([15]設定!$D50,[15]第４表!$C$9:$C$65,0),9),[15]設定!$I50))</f>
        <v>182057</v>
      </c>
      <c r="N75" s="53">
        <f>IF($D75="","",IF([15]設定!$I50="",INDEX([15]第４表!$F$9:$P$65,MATCH([15]設定!$D50,[15]第４表!$C$9:$C$65,0),10),[15]設定!$I50))</f>
        <v>180550</v>
      </c>
      <c r="O75" s="53">
        <f>IF($D75="","",IF([15]設定!$I50="",INDEX([15]第４表!$F$9:$P$65,MATCH([15]設定!$D50,[15]第４表!$C$9:$C$65,0),11),[15]設定!$I50))</f>
        <v>1507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IF($D76="","",IF([15]設定!$I51="",INDEX([15]第４表!$F$9:$P$65,MATCH([15]設定!$D51,[15]第４表!$C$9:$C$65,0),1),[15]設定!$I51))</f>
        <v>403819</v>
      </c>
      <c r="F76" s="58">
        <f>IF($D76="","",IF([15]設定!$I51="",INDEX([15]第４表!$F$9:$P$65,MATCH([15]設定!$D51,[15]第４表!$C$9:$C$65,0),2),[15]設定!$I51))</f>
        <v>246734</v>
      </c>
      <c r="G76" s="58">
        <f>IF($D76="","",IF([15]設定!$I51="",INDEX([15]第４表!$F$9:$P$65,MATCH([15]設定!$D51,[15]第４表!$C$9:$C$65,0),3),[15]設定!$I51))</f>
        <v>238618</v>
      </c>
      <c r="H76" s="53">
        <f>IF($D76="","",IF([15]設定!$I51="",INDEX([15]第４表!$F$9:$P$65,MATCH([15]設定!$D51,[15]第４表!$C$9:$C$65,0),4),[15]設定!$I51))</f>
        <v>8116</v>
      </c>
      <c r="I76" s="53">
        <f>IF($D76="","",IF([15]設定!$I51="",INDEX([15]第４表!$F$9:$P$65,MATCH([15]設定!$D51,[15]第４表!$C$9:$C$65,0),5),[15]設定!$I51))</f>
        <v>157085</v>
      </c>
      <c r="J76" s="53">
        <f>IF($D76="","",IF([15]設定!$I51="",INDEX([15]第４表!$F$9:$P$65,MATCH([15]設定!$D51,[15]第４表!$C$9:$C$65,0),6),[15]設定!$I51))</f>
        <v>510971</v>
      </c>
      <c r="K76" s="53">
        <f>IF($D76="","",IF([15]設定!$I51="",INDEX([15]第４表!$F$9:$P$65,MATCH([15]設定!$D51,[15]第４表!$C$9:$C$65,0),7),[15]設定!$I51))</f>
        <v>289240</v>
      </c>
      <c r="L76" s="53">
        <f>IF($D76="","",IF([15]設定!$I51="",INDEX([15]第４表!$F$9:$P$65,MATCH([15]設定!$D51,[15]第４表!$C$9:$C$65,0),8),[15]設定!$I51))</f>
        <v>221731</v>
      </c>
      <c r="M76" s="53">
        <f>IF($D76="","",IF([15]設定!$I51="",INDEX([15]第４表!$F$9:$P$65,MATCH([15]設定!$D51,[15]第４表!$C$9:$C$65,0),9),[15]設定!$I51))</f>
        <v>183061</v>
      </c>
      <c r="N76" s="53">
        <f>IF($D76="","",IF([15]設定!$I51="",INDEX([15]第４表!$F$9:$P$65,MATCH([15]設定!$D51,[15]第４表!$C$9:$C$65,0),10),[15]設定!$I51))</f>
        <v>159163</v>
      </c>
      <c r="O76" s="53">
        <f>IF($D76="","",IF([15]設定!$I51="",INDEX([15]第４表!$F$9:$P$65,MATCH([15]設定!$D51,[15]第４表!$C$9:$C$65,0),11),[15]設定!$I51))</f>
        <v>23898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IF($D77="","",IF([15]設定!$I52="",INDEX([15]第４表!$F$9:$P$65,MATCH([15]設定!$D52,[15]第４表!$C$9:$C$65,0),1),[15]設定!$I52))</f>
        <v>316442</v>
      </c>
      <c r="F77" s="58">
        <f>IF($D77="","",IF([15]設定!$I52="",INDEX([15]第４表!$F$9:$P$65,MATCH([15]設定!$D52,[15]第４表!$C$9:$C$65,0),2),[15]設定!$I52))</f>
        <v>316114</v>
      </c>
      <c r="G77" s="58">
        <f>IF($D77="","",IF([15]設定!$I52="",INDEX([15]第４表!$F$9:$P$65,MATCH([15]設定!$D52,[15]第４表!$C$9:$C$65,0),3),[15]設定!$I52))</f>
        <v>284269</v>
      </c>
      <c r="H77" s="53">
        <f>IF($D77="","",IF([15]設定!$I52="",INDEX([15]第４表!$F$9:$P$65,MATCH([15]設定!$D52,[15]第４表!$C$9:$C$65,0),4),[15]設定!$I52))</f>
        <v>31845</v>
      </c>
      <c r="I77" s="53">
        <f>IF($D77="","",IF([15]設定!$I52="",INDEX([15]第４表!$F$9:$P$65,MATCH([15]設定!$D52,[15]第４表!$C$9:$C$65,0),5),[15]設定!$I52))</f>
        <v>328</v>
      </c>
      <c r="J77" s="53">
        <f>IF($D77="","",IF([15]設定!$I52="",INDEX([15]第４表!$F$9:$P$65,MATCH([15]設定!$D52,[15]第４表!$C$9:$C$65,0),6),[15]設定!$I52))</f>
        <v>327946</v>
      </c>
      <c r="K77" s="53">
        <f>IF($D77="","",IF([15]設定!$I52="",INDEX([15]第４表!$F$9:$P$65,MATCH([15]設定!$D52,[15]第４表!$C$9:$C$65,0),7),[15]設定!$I52))</f>
        <v>327541</v>
      </c>
      <c r="L77" s="53">
        <f>IF($D77="","",IF([15]設定!$I52="",INDEX([15]第４表!$F$9:$P$65,MATCH([15]設定!$D52,[15]第４表!$C$9:$C$65,0),8),[15]設定!$I52))</f>
        <v>405</v>
      </c>
      <c r="M77" s="53">
        <f>IF($D77="","",IF([15]設定!$I52="",INDEX([15]第４表!$F$9:$P$65,MATCH([15]設定!$D52,[15]第４表!$C$9:$C$65,0),9),[15]設定!$I52))</f>
        <v>267259</v>
      </c>
      <c r="N77" s="53">
        <f>IF($D77="","",IF([15]設定!$I52="",INDEX([15]第４表!$F$9:$P$65,MATCH([15]設定!$D52,[15]第４表!$C$9:$C$65,0),10),[15]設定!$I52))</f>
        <v>267259</v>
      </c>
      <c r="O77" s="53">
        <f>IF($D77="","",IF([15]設定!$I52="",INDEX([15]第４表!$F$9:$P$65,MATCH([15]設定!$D52,[15]第４表!$C$9:$C$65,0),11),[15]設定!$I52))</f>
        <v>0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IF($D78="","",IF([15]設定!$I53="",INDEX([15]第４表!$F$9:$P$65,MATCH([15]設定!$D53,[15]第４表!$C$9:$C$65,0),1),[15]設定!$I53))</f>
        <v>340414</v>
      </c>
      <c r="F78" s="62">
        <f>IF($D78="","",IF([15]設定!$I53="",INDEX([15]第４表!$F$9:$P$65,MATCH([15]設定!$D53,[15]第４表!$C$9:$C$65,0),2),[15]設定!$I53))</f>
        <v>255478</v>
      </c>
      <c r="G78" s="62">
        <f>IF($D78="","",IF([15]設定!$I53="",INDEX([15]第４表!$F$9:$P$65,MATCH([15]設定!$D53,[15]第４表!$C$9:$C$65,0),3),[15]設定!$I53))</f>
        <v>233966</v>
      </c>
      <c r="H78" s="63">
        <f>IF($D78="","",IF([15]設定!$I53="",INDEX([15]第４表!$F$9:$P$65,MATCH([15]設定!$D53,[15]第４表!$C$9:$C$65,0),4),[15]設定!$I53))</f>
        <v>21512</v>
      </c>
      <c r="I78" s="63">
        <f>IF($D78="","",IF([15]設定!$I53="",INDEX([15]第４表!$F$9:$P$65,MATCH([15]設定!$D53,[15]第４表!$C$9:$C$65,0),5),[15]設定!$I53))</f>
        <v>84936</v>
      </c>
      <c r="J78" s="63">
        <f>IF($D78="","",IF([15]設定!$I53="",INDEX([15]第４表!$F$9:$P$65,MATCH([15]設定!$D53,[15]第４表!$C$9:$C$65,0),6),[15]設定!$I53))</f>
        <v>370084</v>
      </c>
      <c r="K78" s="63">
        <f>IF($D78="","",IF([15]設定!$I53="",INDEX([15]第４表!$F$9:$P$65,MATCH([15]設定!$D53,[15]第４表!$C$9:$C$65,0),7),[15]設定!$I53))</f>
        <v>264513</v>
      </c>
      <c r="L78" s="63">
        <f>IF($D78="","",IF([15]設定!$I53="",INDEX([15]第４表!$F$9:$P$65,MATCH([15]設定!$D53,[15]第４表!$C$9:$C$65,0),8),[15]設定!$I53))</f>
        <v>105571</v>
      </c>
      <c r="M78" s="63">
        <f>IF($D78="","",IF([15]設定!$I53="",INDEX([15]第４表!$F$9:$P$65,MATCH([15]設定!$D53,[15]第４表!$C$9:$C$65,0),9),[15]設定!$I53))</f>
        <v>242472</v>
      </c>
      <c r="N78" s="63">
        <f>IF($D78="","",IF([15]設定!$I53="",INDEX([15]第４表!$F$9:$P$65,MATCH([15]設定!$D53,[15]第４表!$C$9:$C$65,0),10),[15]設定!$I53))</f>
        <v>225654</v>
      </c>
      <c r="O78" s="63">
        <f>IF($D78="","",IF([15]設定!$I53="",INDEX([15]第４表!$F$9:$P$65,MATCH([15]設定!$D53,[15]第４表!$C$9:$C$65,0),11),[15]設定!$I53))</f>
        <v>16818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IF($D79="","",IF([15]設定!$I54="",INDEX([15]第４表!$F$9:$P$65,MATCH([15]設定!$D54,[15]第４表!$C$9:$C$65,0),1),[15]設定!$I54))</f>
        <v>171389</v>
      </c>
      <c r="F79" s="67">
        <f>IF($D79="","",IF([15]設定!$I54="",INDEX([15]第４表!$F$9:$P$65,MATCH([15]設定!$D54,[15]第４表!$C$9:$C$65,0),2),[15]設定!$I54))</f>
        <v>170264</v>
      </c>
      <c r="G79" s="67">
        <f>IF($D79="","",IF([15]設定!$I54="",INDEX([15]第４表!$F$9:$P$65,MATCH([15]設定!$D54,[15]第４表!$C$9:$C$65,0),3),[15]設定!$I54))</f>
        <v>156571</v>
      </c>
      <c r="H79" s="68">
        <f>IF($D79="","",IF([15]設定!$I54="",INDEX([15]第４表!$F$9:$P$65,MATCH([15]設定!$D54,[15]第４表!$C$9:$C$65,0),4),[15]設定!$I54))</f>
        <v>13693</v>
      </c>
      <c r="I79" s="68">
        <f>IF($D79="","",IF([15]設定!$I54="",INDEX([15]第４表!$F$9:$P$65,MATCH([15]設定!$D54,[15]第４表!$C$9:$C$65,0),5),[15]設定!$I54))</f>
        <v>1125</v>
      </c>
      <c r="J79" s="68">
        <f>IF($D79="","",IF([15]設定!$I54="",INDEX([15]第４表!$F$9:$P$65,MATCH([15]設定!$D54,[15]第４表!$C$9:$C$65,0),6),[15]設定!$I54))</f>
        <v>197283</v>
      </c>
      <c r="K79" s="68">
        <f>IF($D79="","",IF([15]設定!$I54="",INDEX([15]第４表!$F$9:$P$65,MATCH([15]設定!$D54,[15]第４表!$C$9:$C$65,0),7),[15]設定!$I54))</f>
        <v>196163</v>
      </c>
      <c r="L79" s="68">
        <f>IF($D79="","",IF([15]設定!$I54="",INDEX([15]第４表!$F$9:$P$65,MATCH([15]設定!$D54,[15]第４表!$C$9:$C$65,0),8),[15]設定!$I54))</f>
        <v>1120</v>
      </c>
      <c r="M79" s="68">
        <f>IF($D79="","",IF([15]設定!$I54="",INDEX([15]第４表!$F$9:$P$65,MATCH([15]設定!$D54,[15]第４表!$C$9:$C$65,0),9),[15]設定!$I54))</f>
        <v>150723</v>
      </c>
      <c r="N79" s="68">
        <f>IF($D79="","",IF([15]設定!$I54="",INDEX([15]第４表!$F$9:$P$65,MATCH([15]設定!$D54,[15]第４表!$C$9:$C$65,0),10),[15]設定!$I54))</f>
        <v>149594</v>
      </c>
      <c r="O79" s="68">
        <f>IF($D79="","",IF([15]設定!$I54="",INDEX([15]第４表!$F$9:$P$65,MATCH([15]設定!$D54,[15]第４表!$C$9:$C$65,0),11),[15]設定!$I54))</f>
        <v>1129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A73-533E-4838-9008-8929B4D47808}">
  <dimension ref="B1:Q79"/>
  <sheetViews>
    <sheetView showGridLines="0" view="pageBreakPreview" topLeftCell="A56" zoomScale="80" zoomScaleNormal="80" zoomScaleSheetLayoutView="80" workbookViewId="0">
      <selection activeCell="I84" sqref="I84"/>
    </sheetView>
  </sheetViews>
  <sheetFormatPr defaultColWidth="9.69921875" defaultRowHeight="14.4" x14ac:dyDescent="0.45"/>
  <cols>
    <col min="1" max="1" width="1.59765625" style="3" customWidth="1"/>
    <col min="2" max="2" width="2.69921875" style="3" customWidth="1"/>
    <col min="3" max="3" width="3.296875" style="3" customWidth="1"/>
    <col min="4" max="4" width="22.5" style="7" customWidth="1"/>
    <col min="5" max="5" width="10.59765625" style="3" customWidth="1"/>
    <col min="6" max="7" width="8.69921875" style="3" customWidth="1"/>
    <col min="8" max="8" width="8.09765625" style="3" customWidth="1"/>
    <col min="9" max="9" width="9.69921875" style="3" customWidth="1"/>
    <col min="10" max="10" width="10.09765625" style="3" customWidth="1"/>
    <col min="11" max="11" width="8.69921875" style="3" customWidth="1"/>
    <col min="12" max="12" width="9.69921875" style="3" customWidth="1"/>
    <col min="13" max="13" width="9.3984375" style="3" customWidth="1"/>
    <col min="14" max="14" width="8.69921875" style="3" customWidth="1"/>
    <col min="15" max="15" width="9.796875" style="3" customWidth="1"/>
    <col min="16" max="16" width="1.69921875" style="3" customWidth="1"/>
    <col min="17" max="17" width="9.59765625" style="3" customWidth="1"/>
    <col min="18" max="16384" width="9.69921875" style="3"/>
  </cols>
  <sheetData>
    <row r="1" spans="2:17" ht="2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2:17" ht="21" customHeight="1" x14ac:dyDescent="0.45">
      <c r="B2" s="4" t="str">
        <f>"        超過労働給与及び特別に支払われた給与（"&amp;[17]設定!D8&amp;DBCS([17]設定!E8)&amp;"年"&amp;DBCS([17]設定!F8)&amp;"月）"</f>
        <v xml:space="preserve">        超過労働給与及び特別に支払われた給与（令和５年９月）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</row>
    <row r="3" spans="2:17" ht="21" customHeight="1" x14ac:dyDescent="0.45">
      <c r="B3" s="2"/>
      <c r="C3" s="2"/>
      <c r="E3" s="2"/>
      <c r="F3" s="5"/>
      <c r="G3" s="8"/>
      <c r="H3" s="8"/>
      <c r="I3" s="5"/>
      <c r="J3" s="5"/>
      <c r="K3" s="5"/>
      <c r="L3" s="5"/>
      <c r="M3" s="5"/>
      <c r="N3" s="5"/>
      <c r="O3" s="5"/>
      <c r="P3" s="6"/>
      <c r="Q3" s="6"/>
    </row>
    <row r="4" spans="2:17" s="2" customFormat="1" ht="20.100000000000001" customHeight="1" x14ac:dyDescent="0.45">
      <c r="B4" s="1" t="s">
        <v>1</v>
      </c>
      <c r="D4" s="7"/>
      <c r="F4" s="1"/>
      <c r="G4" s="1"/>
      <c r="H4" s="1"/>
      <c r="I4" s="9"/>
      <c r="J4" s="9"/>
      <c r="K4" s="9"/>
      <c r="L4" s="9"/>
      <c r="M4" s="9"/>
      <c r="O4" s="10" t="s">
        <v>2</v>
      </c>
      <c r="Q4" s="4"/>
    </row>
    <row r="5" spans="2:17" s="2" customFormat="1" ht="18.899999999999999" customHeight="1" x14ac:dyDescent="0.45">
      <c r="B5" s="11"/>
      <c r="C5" s="12"/>
      <c r="D5" s="13"/>
      <c r="E5" s="14" t="s">
        <v>3</v>
      </c>
      <c r="F5" s="15"/>
      <c r="G5" s="15"/>
      <c r="H5" s="15"/>
      <c r="I5" s="16"/>
      <c r="J5" s="14" t="s">
        <v>4</v>
      </c>
      <c r="K5" s="15"/>
      <c r="L5" s="16"/>
      <c r="M5" s="14" t="s">
        <v>5</v>
      </c>
      <c r="N5" s="15"/>
      <c r="O5" s="16"/>
      <c r="Q5" s="4"/>
    </row>
    <row r="6" spans="2:17" s="2" customFormat="1" ht="7.95" customHeight="1" x14ac:dyDescent="0.45">
      <c r="B6" s="17"/>
      <c r="C6" s="18"/>
      <c r="D6" s="19"/>
      <c r="E6" s="20"/>
      <c r="F6" s="20"/>
      <c r="G6" s="20"/>
      <c r="H6" s="21"/>
      <c r="I6" s="21"/>
      <c r="J6" s="20"/>
      <c r="K6" s="20"/>
      <c r="L6" s="21"/>
      <c r="M6" s="20"/>
      <c r="N6" s="20"/>
      <c r="O6" s="21"/>
      <c r="Q6" s="4"/>
    </row>
    <row r="7" spans="2:17" s="2" customFormat="1" ht="42" customHeight="1" x14ac:dyDescent="0.45">
      <c r="B7" s="17"/>
      <c r="C7" s="18"/>
      <c r="D7" s="22" t="s">
        <v>6</v>
      </c>
      <c r="E7" s="23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3" t="s">
        <v>12</v>
      </c>
      <c r="K7" s="23" t="s">
        <v>8</v>
      </c>
      <c r="L7" s="24" t="s">
        <v>11</v>
      </c>
      <c r="M7" s="23" t="s">
        <v>12</v>
      </c>
      <c r="N7" s="23" t="s">
        <v>8</v>
      </c>
      <c r="O7" s="24" t="s">
        <v>11</v>
      </c>
      <c r="Q7" s="4"/>
    </row>
    <row r="8" spans="2:17" s="2" customFormat="1" ht="3" customHeight="1" x14ac:dyDescent="0.45">
      <c r="B8" s="25"/>
      <c r="C8" s="26"/>
      <c r="D8" s="27"/>
      <c r="E8" s="28"/>
      <c r="F8" s="28"/>
      <c r="G8" s="28"/>
      <c r="H8" s="29"/>
      <c r="I8" s="29"/>
      <c r="J8" s="28"/>
      <c r="K8" s="28"/>
      <c r="L8" s="30"/>
      <c r="M8" s="28"/>
      <c r="N8" s="28"/>
      <c r="O8" s="29"/>
      <c r="P8" s="4"/>
    </row>
    <row r="9" spans="2:17" s="2" customFormat="1" ht="18" customHeight="1" x14ac:dyDescent="0.2">
      <c r="B9" s="31" t="str">
        <f>+[18]第５表!B9</f>
        <v>TL</v>
      </c>
      <c r="C9" s="32"/>
      <c r="D9" s="33" t="str">
        <f>+[18]第５表!D9</f>
        <v>調査産業計</v>
      </c>
      <c r="E9" s="34">
        <f>IF($D9="","",IF([17]設定!$H23="",INDEX([17]第４表!$F$77:$P$133,MATCH([17]設定!$D23,[17]第４表!$C$77:$C$133,0),1),[17]設定!$H23))</f>
        <v>225251</v>
      </c>
      <c r="F9" s="34">
        <f>IF($D9="","",IF([17]設定!$H23="",INDEX([17]第４表!$F$77:$P$133,MATCH([17]設定!$D23,[17]第４表!$C$77:$C$133,0),2),[17]設定!$H23))</f>
        <v>223427</v>
      </c>
      <c r="G9" s="35">
        <f>IF($D9="","",IF([17]設定!$H23="",INDEX([17]第４表!$F$77:$P$133,MATCH([17]設定!$D23,[17]第４表!$C$77:$C$133,0),3),[17]設定!$H23))</f>
        <v>210261</v>
      </c>
      <c r="H9" s="36">
        <f>IF($D9="","",IF([17]設定!$H23="",INDEX([17]第４表!$F$77:$P$133,MATCH([17]設定!$D23,[17]第４表!$C$77:$C$133,0),4),[17]設定!$H23))</f>
        <v>13166</v>
      </c>
      <c r="I9" s="37">
        <f>IF($D9="","",IF([17]設定!$H23="",INDEX([17]第４表!$F$77:$P$133,MATCH([17]設定!$D23,[17]第４表!$C$77:$C$133,0),5),[17]設定!$H23))</f>
        <v>1824</v>
      </c>
      <c r="J9" s="38">
        <f>IF($D9="","",IF([17]設定!$H23="",INDEX([17]第４表!$F$77:$P$133,MATCH([17]設定!$D23,[17]第４表!$C$77:$C$133,0),6),[17]設定!$H23))</f>
        <v>274515</v>
      </c>
      <c r="K9" s="35">
        <f>IF($D9="","",IF([17]設定!$H23="",INDEX([17]第４表!$F$77:$P$133,MATCH([17]設定!$D23,[17]第４表!$C$77:$C$133,0),7),[17]設定!$H23))</f>
        <v>272364</v>
      </c>
      <c r="L9" s="36">
        <f>IF($D9="","",IF([17]設定!$H23="",INDEX([17]第４表!$F$77:$P$133,MATCH([17]設定!$D23,[17]第４表!$C$77:$C$133,0),8),[17]設定!$H23))</f>
        <v>2151</v>
      </c>
      <c r="M9" s="39">
        <f>IF($D9="","",IF([17]設定!$H23="",INDEX([17]第４表!$F$77:$P$133,MATCH([17]設定!$D23,[17]第４表!$C$77:$C$133,0),9),[17]設定!$H23))</f>
        <v>177507</v>
      </c>
      <c r="N9" s="39">
        <f>IF($D9="","",IF([17]設定!$H23="",INDEX([17]第４表!$F$77:$P$133,MATCH([17]設定!$D23,[17]第４表!$C$77:$C$133,0),10),[17]設定!$H23))</f>
        <v>176000</v>
      </c>
      <c r="O9" s="37">
        <f>IF($D9="","",IF([17]設定!$H23="",INDEX([17]第４表!$F$77:$P$133,MATCH([17]設定!$D23,[17]第４表!$C$77:$C$133,0),11),[17]設定!$H23))</f>
        <v>1507</v>
      </c>
      <c r="P9" s="4"/>
      <c r="Q9" s="40"/>
    </row>
    <row r="10" spans="2:17" s="2" customFormat="1" ht="18" customHeight="1" x14ac:dyDescent="0.2">
      <c r="B10" s="41" t="str">
        <f>+[18]第５表!B10</f>
        <v>D</v>
      </c>
      <c r="C10" s="42"/>
      <c r="D10" s="43" t="str">
        <f>+[18]第５表!D10</f>
        <v>建設業</v>
      </c>
      <c r="E10" s="34">
        <f>IF($D10="","",IF([17]設定!$H24="",INDEX([17]第４表!$F$77:$P$133,MATCH([17]設定!$D24,[17]第４表!$C$77:$C$133,0),1),[17]設定!$H24))</f>
        <v>287052</v>
      </c>
      <c r="F10" s="34">
        <f>IF($D10="","",IF([17]設定!$H24="",INDEX([17]第４表!$F$77:$P$133,MATCH([17]設定!$D24,[17]第４表!$C$77:$C$133,0),2),[17]設定!$H24))</f>
        <v>286918</v>
      </c>
      <c r="G10" s="35">
        <f>IF($D10="","",IF([17]設定!$H24="",INDEX([17]第４表!$F$77:$P$133,MATCH([17]設定!$D24,[17]第４表!$C$77:$C$133,0),3),[17]設定!$H24))</f>
        <v>279353</v>
      </c>
      <c r="H10" s="44">
        <f>IF($D10="","",IF([17]設定!$H24="",INDEX([17]第４表!$F$77:$P$133,MATCH([17]設定!$D24,[17]第４表!$C$77:$C$133,0),4),[17]設定!$H24))</f>
        <v>7565</v>
      </c>
      <c r="I10" s="45">
        <f>IF($D10="","",IF([17]設定!$H24="",INDEX([17]第４表!$F$77:$P$133,MATCH([17]設定!$D24,[17]第４表!$C$77:$C$133,0),5),[17]設定!$H24))</f>
        <v>134</v>
      </c>
      <c r="J10" s="38">
        <f>IF($D10="","",IF([17]設定!$H24="",INDEX([17]第４表!$F$77:$P$133,MATCH([17]設定!$D24,[17]第４表!$C$77:$C$133,0),6),[17]設定!$H24))</f>
        <v>301001</v>
      </c>
      <c r="K10" s="35">
        <f>IF($D10="","",IF([17]設定!$H24="",INDEX([17]第４表!$F$77:$P$133,MATCH([17]設定!$D24,[17]第４表!$C$77:$C$133,0),7),[17]設定!$H24))</f>
        <v>300843</v>
      </c>
      <c r="L10" s="44">
        <f>IF($D10="","",IF([17]設定!$H24="",INDEX([17]第４表!$F$77:$P$133,MATCH([17]設定!$D24,[17]第４表!$C$77:$C$133,0),8),[17]設定!$H24))</f>
        <v>158</v>
      </c>
      <c r="M10" s="34">
        <f>IF($D10="","",IF([17]設定!$H24="",INDEX([17]第４表!$F$77:$P$133,MATCH([17]設定!$D24,[17]第４表!$C$77:$C$133,0),9),[17]設定!$H24))</f>
        <v>210237</v>
      </c>
      <c r="N10" s="34">
        <f>IF($D10="","",IF([17]設定!$H24="",INDEX([17]第４表!$F$77:$P$133,MATCH([17]設定!$D24,[17]第４表!$C$77:$C$133,0),10),[17]設定!$H24))</f>
        <v>210237</v>
      </c>
      <c r="O10" s="45">
        <f>IF($D10="","",IF([17]設定!$H24="",INDEX([17]第４表!$F$77:$P$133,MATCH([17]設定!$D24,[17]第４表!$C$77:$C$133,0),11),[17]設定!$H24))</f>
        <v>0</v>
      </c>
      <c r="P10" s="4"/>
      <c r="Q10" s="40"/>
    </row>
    <row r="11" spans="2:17" s="2" customFormat="1" ht="18" customHeight="1" x14ac:dyDescent="0.2">
      <c r="B11" s="41" t="str">
        <f>+[18]第５表!B11</f>
        <v>E</v>
      </c>
      <c r="C11" s="42"/>
      <c r="D11" s="43" t="str">
        <f>+[18]第５表!D11</f>
        <v>製造業</v>
      </c>
      <c r="E11" s="34">
        <f>IF($D11="","",IF([17]設定!$H25="",INDEX([17]第４表!$F$77:$P$133,MATCH([17]設定!$D25,[17]第４表!$C$77:$C$133,0),1),[17]設定!$H25))</f>
        <v>240016</v>
      </c>
      <c r="F11" s="34">
        <f>IF($D11="","",IF([17]設定!$H25="",INDEX([17]第４表!$F$77:$P$133,MATCH([17]設定!$D25,[17]第４表!$C$77:$C$133,0),2),[17]設定!$H25))</f>
        <v>239971</v>
      </c>
      <c r="G11" s="35">
        <f>IF($D11="","",IF([17]設定!$H25="",INDEX([17]第４表!$F$77:$P$133,MATCH([17]設定!$D25,[17]第４表!$C$77:$C$133,0),3),[17]設定!$H25))</f>
        <v>216820</v>
      </c>
      <c r="H11" s="44">
        <f>IF($D11="","",IF([17]設定!$H25="",INDEX([17]第４表!$F$77:$P$133,MATCH([17]設定!$D25,[17]第４表!$C$77:$C$133,0),4),[17]設定!$H25))</f>
        <v>23151</v>
      </c>
      <c r="I11" s="45">
        <f>IF($D11="","",IF([17]設定!$H25="",INDEX([17]第４表!$F$77:$P$133,MATCH([17]設定!$D25,[17]第４表!$C$77:$C$133,0),5),[17]設定!$H25))</f>
        <v>45</v>
      </c>
      <c r="J11" s="38">
        <f>IF($D11="","",IF([17]設定!$H25="",INDEX([17]第４表!$F$77:$P$133,MATCH([17]設定!$D25,[17]第４表!$C$77:$C$133,0),6),[17]設定!$H25))</f>
        <v>292663</v>
      </c>
      <c r="K11" s="35">
        <f>IF($D11="","",IF([17]設定!$H25="",INDEX([17]第４表!$F$77:$P$133,MATCH([17]設定!$D25,[17]第４表!$C$77:$C$133,0),7),[17]設定!$H25))</f>
        <v>292606</v>
      </c>
      <c r="L11" s="44">
        <f>IF($D11="","",IF([17]設定!$H25="",INDEX([17]第４表!$F$77:$P$133,MATCH([17]設定!$D25,[17]第４表!$C$77:$C$133,0),8),[17]設定!$H25))</f>
        <v>57</v>
      </c>
      <c r="M11" s="34">
        <f>IF($D11="","",IF([17]設定!$H25="",INDEX([17]第４表!$F$77:$P$133,MATCH([17]設定!$D25,[17]第４表!$C$77:$C$133,0),9),[17]設定!$H25))</f>
        <v>165873</v>
      </c>
      <c r="N11" s="34">
        <f>IF($D11="","",IF([17]設定!$H25="",INDEX([17]第４表!$F$77:$P$133,MATCH([17]設定!$D25,[17]第４表!$C$77:$C$133,0),10),[17]設定!$H25))</f>
        <v>165845</v>
      </c>
      <c r="O11" s="45">
        <f>IF($D11="","",IF([17]設定!$H25="",INDEX([17]第４表!$F$77:$P$133,MATCH([17]設定!$D25,[17]第４表!$C$77:$C$133,0),11),[17]設定!$H25))</f>
        <v>28</v>
      </c>
      <c r="P11" s="4"/>
      <c r="Q11" s="40"/>
    </row>
    <row r="12" spans="2:17" s="2" customFormat="1" ht="18" customHeight="1" x14ac:dyDescent="0.2">
      <c r="B12" s="41" t="str">
        <f>+[18]第５表!B12</f>
        <v>F</v>
      </c>
      <c r="C12" s="42"/>
      <c r="D12" s="46" t="str">
        <f>+[18]第５表!D12</f>
        <v>電気・ガス・熱供給・水道業</v>
      </c>
      <c r="E12" s="34">
        <f>IF($D12="","",IF([17]設定!$H26="",INDEX([17]第４表!$F$77:$P$133,MATCH([17]設定!$D26,[17]第４表!$C$77:$C$133,0),1),[17]設定!$H26))</f>
        <v>472915</v>
      </c>
      <c r="F12" s="34">
        <f>IF($D12="","",IF([17]設定!$H26="",INDEX([17]第４表!$F$77:$P$133,MATCH([17]設定!$D26,[17]第４表!$C$77:$C$133,0),2),[17]設定!$H26))</f>
        <v>419967</v>
      </c>
      <c r="G12" s="35">
        <f>IF($D12="","",IF([17]設定!$H26="",INDEX([17]第４表!$F$77:$P$133,MATCH([17]設定!$D26,[17]第４表!$C$77:$C$133,0),3),[17]設定!$H26))</f>
        <v>352071</v>
      </c>
      <c r="H12" s="47">
        <f>IF($D12="","",IF([17]設定!$H26="",INDEX([17]第４表!$F$77:$P$133,MATCH([17]設定!$D26,[17]第４表!$C$77:$C$133,0),4),[17]設定!$H26))</f>
        <v>67896</v>
      </c>
      <c r="I12" s="45">
        <f>IF($D12="","",IF([17]設定!$H26="",INDEX([17]第４表!$F$77:$P$133,MATCH([17]設定!$D26,[17]第４表!$C$77:$C$133,0),5),[17]設定!$H26))</f>
        <v>52948</v>
      </c>
      <c r="J12" s="38">
        <f>IF($D12="","",IF([17]設定!$H26="",INDEX([17]第４表!$F$77:$P$133,MATCH([17]設定!$D26,[17]第４表!$C$77:$C$133,0),6),[17]設定!$H26))</f>
        <v>504124</v>
      </c>
      <c r="K12" s="35">
        <f>IF($D12="","",IF([17]設定!$H26="",INDEX([17]第４表!$F$77:$P$133,MATCH([17]設定!$D26,[17]第４表!$C$77:$C$133,0),7),[17]設定!$H26))</f>
        <v>448583</v>
      </c>
      <c r="L12" s="44">
        <f>IF($D12="","",IF([17]設定!$H26="",INDEX([17]第４表!$F$77:$P$133,MATCH([17]設定!$D26,[17]第４表!$C$77:$C$133,0),8),[17]設定!$H26))</f>
        <v>55541</v>
      </c>
      <c r="M12" s="34">
        <f>IF($D12="","",IF([17]設定!$H26="",INDEX([17]第４表!$F$77:$P$133,MATCH([17]設定!$D26,[17]第４表!$C$77:$C$133,0),9),[17]設定!$H26))</f>
        <v>281917</v>
      </c>
      <c r="N12" s="34">
        <f>IF($D12="","",IF([17]設定!$H26="",INDEX([17]第４表!$F$77:$P$133,MATCH([17]設定!$D26,[17]第４表!$C$77:$C$133,0),10),[17]設定!$H26))</f>
        <v>244837</v>
      </c>
      <c r="O12" s="45">
        <f>IF($D12="","",IF([17]設定!$H26="",INDEX([17]第４表!$F$77:$P$133,MATCH([17]設定!$D26,[17]第４表!$C$77:$C$133,0),11),[17]設定!$H26))</f>
        <v>37080</v>
      </c>
      <c r="P12" s="4"/>
      <c r="Q12" s="40"/>
    </row>
    <row r="13" spans="2:17" s="2" customFormat="1" ht="18" customHeight="1" x14ac:dyDescent="0.45">
      <c r="B13" s="41" t="str">
        <f>+[18]第５表!B13</f>
        <v>G</v>
      </c>
      <c r="C13" s="42"/>
      <c r="D13" s="43" t="str">
        <f>+[18]第５表!D13</f>
        <v>情報通信業</v>
      </c>
      <c r="E13" s="34">
        <f>IF($D13="","",IF([17]設定!$H27="",INDEX([17]第４表!$F$77:$P$133,MATCH([17]設定!$D27,[17]第４表!$C$77:$C$133,0),1),[17]設定!$H27))</f>
        <v>385190</v>
      </c>
      <c r="F13" s="34">
        <f>IF($D13="","",IF([17]設定!$H27="",INDEX([17]第４表!$F$77:$P$133,MATCH([17]設定!$D27,[17]第４表!$C$77:$C$133,0),2),[17]設定!$H27))</f>
        <v>356560</v>
      </c>
      <c r="G13" s="35">
        <f>IF($D13="","",IF([17]設定!$H27="",INDEX([17]第４表!$F$77:$P$133,MATCH([17]設定!$D27,[17]第４表!$C$77:$C$133,0),3),[17]設定!$H27))</f>
        <v>326497</v>
      </c>
      <c r="H13" s="44">
        <f>IF($D13="","",IF([17]設定!$H27="",INDEX([17]第４表!$F$77:$P$133,MATCH([17]設定!$D27,[17]第４表!$C$77:$C$133,0),4),[17]設定!$H27))</f>
        <v>30063</v>
      </c>
      <c r="I13" s="45">
        <f>IF($D13="","",IF([17]設定!$H27="",INDEX([17]第４表!$F$77:$P$133,MATCH([17]設定!$D27,[17]第４表!$C$77:$C$133,0),5),[17]設定!$H27))</f>
        <v>28630</v>
      </c>
      <c r="J13" s="38">
        <f>IF($D13="","",IF([17]設定!$H27="",INDEX([17]第４表!$F$77:$P$133,MATCH([17]設定!$D27,[17]第４表!$C$77:$C$133,0),6),[17]設定!$H27))</f>
        <v>430561</v>
      </c>
      <c r="K13" s="35">
        <f>IF($D13="","",IF([17]設定!$H27="",INDEX([17]第４表!$F$77:$P$133,MATCH([17]設定!$D27,[17]第４表!$C$77:$C$133,0),7),[17]設定!$H27))</f>
        <v>397413</v>
      </c>
      <c r="L13" s="44">
        <f>IF($D13="","",IF([17]設定!$H27="",INDEX([17]第４表!$F$77:$P$133,MATCH([17]設定!$D27,[17]第４表!$C$77:$C$133,0),8),[17]設定!$H27))</f>
        <v>33148</v>
      </c>
      <c r="M13" s="34">
        <f>IF($D13="","",IF([17]設定!$H27="",INDEX([17]第４表!$F$77:$P$133,MATCH([17]設定!$D27,[17]第４表!$C$77:$C$133,0),9),[17]設定!$H27))</f>
        <v>290190</v>
      </c>
      <c r="N13" s="34">
        <f>IF($D13="","",IF([17]設定!$H27="",INDEX([17]第４表!$F$77:$P$133,MATCH([17]設定!$D27,[17]第４表!$C$77:$C$133,0),10),[17]設定!$H27))</f>
        <v>271021</v>
      </c>
      <c r="O13" s="45">
        <f>IF($D13="","",IF([17]設定!$H27="",INDEX([17]第４表!$F$77:$P$133,MATCH([17]設定!$D27,[17]第４表!$C$77:$C$133,0),11),[17]設定!$H27))</f>
        <v>19169</v>
      </c>
      <c r="Q13" s="48"/>
    </row>
    <row r="14" spans="2:17" s="2" customFormat="1" ht="18" customHeight="1" x14ac:dyDescent="0.45">
      <c r="B14" s="41" t="str">
        <f>+[18]第５表!B14</f>
        <v>H</v>
      </c>
      <c r="C14" s="42"/>
      <c r="D14" s="43" t="str">
        <f>+[18]第５表!D14</f>
        <v>運輸業，郵便業</v>
      </c>
      <c r="E14" s="34">
        <f>IF($D14="","",IF([17]設定!$H28="",INDEX([17]第４表!$F$77:$P$133,MATCH([17]設定!$D28,[17]第４表!$C$77:$C$133,0),1),[17]設定!$H28))</f>
        <v>259532</v>
      </c>
      <c r="F14" s="34">
        <f>IF($D14="","",IF([17]設定!$H28="",INDEX([17]第４表!$F$77:$P$133,MATCH([17]設定!$D28,[17]第４表!$C$77:$C$133,0),2),[17]設定!$H28))</f>
        <v>259377</v>
      </c>
      <c r="G14" s="35">
        <f>IF($D14="","",IF([17]設定!$H28="",INDEX([17]第４表!$F$77:$P$133,MATCH([17]設定!$D28,[17]第４表!$C$77:$C$133,0),3),[17]設定!$H28))</f>
        <v>212300</v>
      </c>
      <c r="H14" s="44">
        <f>IF($D14="","",IF([17]設定!$H28="",INDEX([17]第４表!$F$77:$P$133,MATCH([17]設定!$D28,[17]第４表!$C$77:$C$133,0),4),[17]設定!$H28))</f>
        <v>47077</v>
      </c>
      <c r="I14" s="45">
        <f>IF($D14="","",IF([17]設定!$H28="",INDEX([17]第４表!$F$77:$P$133,MATCH([17]設定!$D28,[17]第４表!$C$77:$C$133,0),5),[17]設定!$H28))</f>
        <v>155</v>
      </c>
      <c r="J14" s="38">
        <f>IF($D14="","",IF([17]設定!$H28="",INDEX([17]第４表!$F$77:$P$133,MATCH([17]設定!$D28,[17]第４表!$C$77:$C$133,0),6),[17]設定!$H28))</f>
        <v>271783</v>
      </c>
      <c r="K14" s="35">
        <f>IF($D14="","",IF([17]設定!$H28="",INDEX([17]第４表!$F$77:$P$133,MATCH([17]設定!$D28,[17]第４表!$C$77:$C$133,0),7),[17]設定!$H28))</f>
        <v>271624</v>
      </c>
      <c r="L14" s="44">
        <f>IF($D14="","",IF([17]設定!$H28="",INDEX([17]第４表!$F$77:$P$133,MATCH([17]設定!$D28,[17]第４表!$C$77:$C$133,0),8),[17]設定!$H28))</f>
        <v>159</v>
      </c>
      <c r="M14" s="34">
        <f>IF($D14="","",IF([17]設定!$H28="",INDEX([17]第４表!$F$77:$P$133,MATCH([17]設定!$D28,[17]第４表!$C$77:$C$133,0),9),[17]設定!$H28))</f>
        <v>167612</v>
      </c>
      <c r="N14" s="34">
        <f>IF($D14="","",IF([17]設定!$H28="",INDEX([17]第４表!$F$77:$P$133,MATCH([17]設定!$D28,[17]第４表!$C$77:$C$133,0),10),[17]設定!$H28))</f>
        <v>167489</v>
      </c>
      <c r="O14" s="45">
        <f>IF($D14="","",IF([17]設定!$H28="",INDEX([17]第４表!$F$77:$P$133,MATCH([17]設定!$D28,[17]第４表!$C$77:$C$133,0),11),[17]設定!$H28))</f>
        <v>123</v>
      </c>
      <c r="P14" s="4"/>
    </row>
    <row r="15" spans="2:17" s="2" customFormat="1" ht="18" customHeight="1" x14ac:dyDescent="0.45">
      <c r="B15" s="41" t="str">
        <f>+[18]第５表!B15</f>
        <v>I</v>
      </c>
      <c r="C15" s="42"/>
      <c r="D15" s="43" t="str">
        <f>+[18]第５表!D15</f>
        <v>卸売業，小売業</v>
      </c>
      <c r="E15" s="34">
        <f>IF($D15="","",IF([17]設定!$H29="",INDEX([17]第４表!$F$77:$P$133,MATCH([17]設定!$D29,[17]第４表!$C$77:$C$133,0),1),[17]設定!$H29))</f>
        <v>182106</v>
      </c>
      <c r="F15" s="34">
        <f>IF($D15="","",IF([17]設定!$H29="",INDEX([17]第４表!$F$77:$P$133,MATCH([17]設定!$D29,[17]第４表!$C$77:$C$133,0),2),[17]設定!$H29))</f>
        <v>179332</v>
      </c>
      <c r="G15" s="35">
        <f>IF($D15="","",IF([17]設定!$H29="",INDEX([17]第４表!$F$77:$P$133,MATCH([17]設定!$D29,[17]第４表!$C$77:$C$133,0),3),[17]設定!$H29))</f>
        <v>169584</v>
      </c>
      <c r="H15" s="44">
        <f>IF($D15="","",IF([17]設定!$H29="",INDEX([17]第４表!$F$77:$P$133,MATCH([17]設定!$D29,[17]第４表!$C$77:$C$133,0),4),[17]設定!$H29))</f>
        <v>9748</v>
      </c>
      <c r="I15" s="45">
        <f>IF($D15="","",IF([17]設定!$H29="",INDEX([17]第４表!$F$77:$P$133,MATCH([17]設定!$D29,[17]第４表!$C$77:$C$133,0),5),[17]設定!$H29))</f>
        <v>2774</v>
      </c>
      <c r="J15" s="38">
        <f>IF($D15="","",IF([17]設定!$H29="",INDEX([17]第４表!$F$77:$P$133,MATCH([17]設定!$D29,[17]第４表!$C$77:$C$133,0),6),[17]設定!$H29))</f>
        <v>230546</v>
      </c>
      <c r="K15" s="35">
        <f>IF($D15="","",IF([17]設定!$H29="",INDEX([17]第４表!$F$77:$P$133,MATCH([17]設定!$D29,[17]第４表!$C$77:$C$133,0),7),[17]設定!$H29))</f>
        <v>227533</v>
      </c>
      <c r="L15" s="44">
        <f>IF($D15="","",IF([17]設定!$H29="",INDEX([17]第４表!$F$77:$P$133,MATCH([17]設定!$D29,[17]第４表!$C$77:$C$133,0),8),[17]設定!$H29))</f>
        <v>3013</v>
      </c>
      <c r="M15" s="34">
        <f>IF($D15="","",IF([17]設定!$H29="",INDEX([17]第４表!$F$77:$P$133,MATCH([17]設定!$D29,[17]第４表!$C$77:$C$133,0),9),[17]設定!$H29))</f>
        <v>130267</v>
      </c>
      <c r="N15" s="34">
        <f>IF($D15="","",IF([17]設定!$H29="",INDEX([17]第４表!$F$77:$P$133,MATCH([17]設定!$D29,[17]第４表!$C$77:$C$133,0),10),[17]設定!$H29))</f>
        <v>127750</v>
      </c>
      <c r="O15" s="45">
        <f>IF($D15="","",IF([17]設定!$H29="",INDEX([17]第４表!$F$77:$P$133,MATCH([17]設定!$D29,[17]第４表!$C$77:$C$133,0),11),[17]設定!$H29))</f>
        <v>2517</v>
      </c>
      <c r="P15" s="4"/>
    </row>
    <row r="16" spans="2:17" s="2" customFormat="1" ht="18" customHeight="1" x14ac:dyDescent="0.45">
      <c r="B16" s="41" t="str">
        <f>+[18]第５表!B16</f>
        <v>J</v>
      </c>
      <c r="C16" s="42"/>
      <c r="D16" s="43" t="str">
        <f>+[18]第５表!D16</f>
        <v>金融業，保険業</v>
      </c>
      <c r="E16" s="34">
        <f>IF($D16="","",IF([17]設定!$H30="",INDEX([17]第４表!$F$77:$P$133,MATCH([17]設定!$D30,[17]第４表!$C$77:$C$133,0),1),[17]設定!$H30))</f>
        <v>336428</v>
      </c>
      <c r="F16" s="34">
        <f>IF($D16="","",IF([17]設定!$H30="",INDEX([17]第４表!$F$77:$P$133,MATCH([17]設定!$D30,[17]第４表!$C$77:$C$133,0),2),[17]設定!$H30))</f>
        <v>326324</v>
      </c>
      <c r="G16" s="35">
        <f>IF($D16="","",IF([17]設定!$H30="",INDEX([17]第４表!$F$77:$P$133,MATCH([17]設定!$D30,[17]第４表!$C$77:$C$133,0),3),[17]設定!$H30))</f>
        <v>315521</v>
      </c>
      <c r="H16" s="44">
        <f>IF($D16="","",IF([17]設定!$H30="",INDEX([17]第４表!$F$77:$P$133,MATCH([17]設定!$D30,[17]第４表!$C$77:$C$133,0),4),[17]設定!$H30))</f>
        <v>10803</v>
      </c>
      <c r="I16" s="45">
        <f>IF($D16="","",IF([17]設定!$H30="",INDEX([17]第４表!$F$77:$P$133,MATCH([17]設定!$D30,[17]第４表!$C$77:$C$133,0),5),[17]設定!$H30))</f>
        <v>10104</v>
      </c>
      <c r="J16" s="38">
        <f>IF($D16="","",IF([17]設定!$H30="",INDEX([17]第４表!$F$77:$P$133,MATCH([17]設定!$D30,[17]第４表!$C$77:$C$133,0),6),[17]設定!$H30))</f>
        <v>414949</v>
      </c>
      <c r="K16" s="35">
        <f>IF($D16="","",IF([17]設定!$H30="",INDEX([17]第４表!$F$77:$P$133,MATCH([17]設定!$D30,[17]第４表!$C$77:$C$133,0),7),[17]設定!$H30))</f>
        <v>414949</v>
      </c>
      <c r="L16" s="44">
        <f>IF($D16="","",IF([17]設定!$H30="",INDEX([17]第４表!$F$77:$P$133,MATCH([17]設定!$D30,[17]第４表!$C$77:$C$133,0),8),[17]設定!$H30))</f>
        <v>0</v>
      </c>
      <c r="M16" s="34">
        <f>IF($D16="","",IF([17]設定!$H30="",INDEX([17]第４表!$F$77:$P$133,MATCH([17]設定!$D30,[17]第４表!$C$77:$C$133,0),9),[17]設定!$H30))</f>
        <v>265486</v>
      </c>
      <c r="N16" s="34">
        <f>IF($D16="","",IF([17]設定!$H30="",INDEX([17]第４表!$F$77:$P$133,MATCH([17]設定!$D30,[17]第４表!$C$77:$C$133,0),10),[17]設定!$H30))</f>
        <v>246253</v>
      </c>
      <c r="O16" s="45">
        <f>IF($D16="","",IF([17]設定!$H30="",INDEX([17]第４表!$F$77:$P$133,MATCH([17]設定!$D30,[17]第４表!$C$77:$C$133,0),11),[17]設定!$H30))</f>
        <v>19233</v>
      </c>
      <c r="P16" s="4"/>
    </row>
    <row r="17" spans="2:16" s="2" customFormat="1" ht="18" customHeight="1" x14ac:dyDescent="0.45">
      <c r="B17" s="41" t="str">
        <f>+[18]第５表!B17</f>
        <v>K</v>
      </c>
      <c r="C17" s="42"/>
      <c r="D17" s="49" t="str">
        <f>+[18]第５表!D17</f>
        <v>不動産業，物品賃貸業</v>
      </c>
      <c r="E17" s="34">
        <f>IF($D17="","",IF([17]設定!$H31="",INDEX([17]第４表!$F$77:$P$133,MATCH([17]設定!$D31,[17]第４表!$C$77:$C$133,0),1),[17]設定!$H31))</f>
        <v>178624</v>
      </c>
      <c r="F17" s="34">
        <f>IF($D17="","",IF([17]設定!$H31="",INDEX([17]第４表!$F$77:$P$133,MATCH([17]設定!$D31,[17]第４表!$C$77:$C$133,0),2),[17]設定!$H31))</f>
        <v>163635</v>
      </c>
      <c r="G17" s="35">
        <f>IF($D17="","",IF([17]設定!$H31="",INDEX([17]第４表!$F$77:$P$133,MATCH([17]設定!$D31,[17]第４表!$C$77:$C$133,0),3),[17]設定!$H31))</f>
        <v>160901</v>
      </c>
      <c r="H17" s="44">
        <f>IF($D17="","",IF([17]設定!$H31="",INDEX([17]第４表!$F$77:$P$133,MATCH([17]設定!$D31,[17]第４表!$C$77:$C$133,0),4),[17]設定!$H31))</f>
        <v>2734</v>
      </c>
      <c r="I17" s="45">
        <f>IF($D17="","",IF([17]設定!$H31="",INDEX([17]第４表!$F$77:$P$133,MATCH([17]設定!$D31,[17]第４表!$C$77:$C$133,0),5),[17]設定!$H31))</f>
        <v>14989</v>
      </c>
      <c r="J17" s="38">
        <f>IF($D17="","",IF([17]設定!$H31="",INDEX([17]第４表!$F$77:$P$133,MATCH([17]設定!$D31,[17]第４表!$C$77:$C$133,0),6),[17]設定!$H31))</f>
        <v>213972</v>
      </c>
      <c r="K17" s="35">
        <f>IF($D17="","",IF([17]設定!$H31="",INDEX([17]第４表!$F$77:$P$133,MATCH([17]設定!$D31,[17]第４表!$C$77:$C$133,0),7),[17]設定!$H31))</f>
        <v>190978</v>
      </c>
      <c r="L17" s="44">
        <f>IF($D17="","",IF([17]設定!$H31="",INDEX([17]第４表!$F$77:$P$133,MATCH([17]設定!$D31,[17]第４表!$C$77:$C$133,0),8),[17]設定!$H31))</f>
        <v>22994</v>
      </c>
      <c r="M17" s="34">
        <f>IF($D17="","",IF([17]設定!$H31="",INDEX([17]第４表!$F$77:$P$133,MATCH([17]設定!$D31,[17]第４表!$C$77:$C$133,0),9),[17]設定!$H31))</f>
        <v>122983</v>
      </c>
      <c r="N17" s="34">
        <f>IF($D17="","",IF([17]設定!$H31="",INDEX([17]第４表!$F$77:$P$133,MATCH([17]設定!$D31,[17]第４表!$C$77:$C$133,0),10),[17]設定!$H31))</f>
        <v>120595</v>
      </c>
      <c r="O17" s="45">
        <f>IF($D17="","",IF([17]設定!$H31="",INDEX([17]第４表!$F$77:$P$133,MATCH([17]設定!$D31,[17]第４表!$C$77:$C$133,0),11),[17]設定!$H31))</f>
        <v>2388</v>
      </c>
      <c r="P17" s="4"/>
    </row>
    <row r="18" spans="2:16" s="2" customFormat="1" ht="18" customHeight="1" x14ac:dyDescent="0.45">
      <c r="B18" s="41" t="str">
        <f>+[18]第５表!B18</f>
        <v>L</v>
      </c>
      <c r="C18" s="42"/>
      <c r="D18" s="50" t="str">
        <f>+[18]第５表!D18</f>
        <v>学術研究，専門・技術サービス業</v>
      </c>
      <c r="E18" s="34">
        <f>IF($D18="","",IF([17]設定!$H32="",INDEX([17]第４表!$F$77:$P$133,MATCH([17]設定!$D32,[17]第４表!$C$77:$C$133,0),1),[17]設定!$H32))</f>
        <v>299124</v>
      </c>
      <c r="F18" s="34">
        <f>IF($D18="","",IF([17]設定!$H32="",INDEX([17]第４表!$F$77:$P$133,MATCH([17]設定!$D32,[17]第４表!$C$77:$C$133,0),2),[17]設定!$H32))</f>
        <v>294739</v>
      </c>
      <c r="G18" s="35">
        <f>IF($D18="","",IF([17]設定!$H32="",INDEX([17]第４表!$F$77:$P$133,MATCH([17]設定!$D32,[17]第４表!$C$77:$C$133,0),3),[17]設定!$H32))</f>
        <v>280394</v>
      </c>
      <c r="H18" s="44">
        <f>IF($D18="","",IF([17]設定!$H32="",INDEX([17]第４表!$F$77:$P$133,MATCH([17]設定!$D32,[17]第４表!$C$77:$C$133,0),4),[17]設定!$H32))</f>
        <v>14345</v>
      </c>
      <c r="I18" s="45">
        <f>IF($D18="","",IF([17]設定!$H32="",INDEX([17]第４表!$F$77:$P$133,MATCH([17]設定!$D32,[17]第４表!$C$77:$C$133,0),5),[17]設定!$H32))</f>
        <v>4385</v>
      </c>
      <c r="J18" s="38">
        <f>IF($D18="","",IF([17]設定!$H32="",INDEX([17]第４表!$F$77:$P$133,MATCH([17]設定!$D32,[17]第４表!$C$77:$C$133,0),6),[17]設定!$H32))</f>
        <v>339951</v>
      </c>
      <c r="K18" s="35">
        <f>IF($D18="","",IF([17]設定!$H32="",INDEX([17]第４表!$F$77:$P$133,MATCH([17]設定!$D32,[17]第４表!$C$77:$C$133,0),7),[17]設定!$H32))</f>
        <v>339412</v>
      </c>
      <c r="L18" s="44">
        <f>IF($D18="","",IF([17]設定!$H32="",INDEX([17]第４表!$F$77:$P$133,MATCH([17]設定!$D32,[17]第４表!$C$77:$C$133,0),8),[17]設定!$H32))</f>
        <v>539</v>
      </c>
      <c r="M18" s="34">
        <f>IF($D18="","",IF([17]設定!$H32="",INDEX([17]第４表!$F$77:$P$133,MATCH([17]設定!$D32,[17]第４表!$C$77:$C$133,0),9),[17]設定!$H32))</f>
        <v>225920</v>
      </c>
      <c r="N18" s="34">
        <f>IF($D18="","",IF([17]設定!$H32="",INDEX([17]第４表!$F$77:$P$133,MATCH([17]設定!$D32,[17]第４表!$C$77:$C$133,0),10),[17]設定!$H32))</f>
        <v>214639</v>
      </c>
      <c r="O18" s="45">
        <f>IF($D18="","",IF([17]設定!$H32="",INDEX([17]第４表!$F$77:$P$133,MATCH([17]設定!$D32,[17]第４表!$C$77:$C$133,0),11),[17]設定!$H32))</f>
        <v>11281</v>
      </c>
    </row>
    <row r="19" spans="2:16" s="2" customFormat="1" ht="18" customHeight="1" x14ac:dyDescent="0.45">
      <c r="B19" s="41" t="str">
        <f>+[18]第５表!B19</f>
        <v>M</v>
      </c>
      <c r="C19" s="42"/>
      <c r="D19" s="51" t="str">
        <f>+[18]第５表!D19</f>
        <v>宿泊業，飲食サービス業</v>
      </c>
      <c r="E19" s="34">
        <f>IF($D19="","",IF([17]設定!$H33="",INDEX([17]第４表!$F$77:$P$133,MATCH([17]設定!$D33,[17]第４表!$C$77:$C$133,0),1),[17]設定!$H33))</f>
        <v>84697</v>
      </c>
      <c r="F19" s="34">
        <f>IF($D19="","",IF([17]設定!$H33="",INDEX([17]第４表!$F$77:$P$133,MATCH([17]設定!$D33,[17]第４表!$C$77:$C$133,0),2),[17]設定!$H33))</f>
        <v>84697</v>
      </c>
      <c r="G19" s="35">
        <f>IF($D19="","",IF([17]設定!$H33="",INDEX([17]第４表!$F$77:$P$133,MATCH([17]設定!$D33,[17]第４表!$C$77:$C$133,0),3),[17]設定!$H33))</f>
        <v>80309</v>
      </c>
      <c r="H19" s="44">
        <f>IF($D19="","",IF([17]設定!$H33="",INDEX([17]第４表!$F$77:$P$133,MATCH([17]設定!$D33,[17]第４表!$C$77:$C$133,0),4),[17]設定!$H33))</f>
        <v>4388</v>
      </c>
      <c r="I19" s="45">
        <f>IF($D19="","",IF([17]設定!$H33="",INDEX([17]第４表!$F$77:$P$133,MATCH([17]設定!$D33,[17]第４表!$C$77:$C$133,0),5),[17]設定!$H33))</f>
        <v>0</v>
      </c>
      <c r="J19" s="38">
        <f>IF($D19="","",IF([17]設定!$H33="",INDEX([17]第４表!$F$77:$P$133,MATCH([17]設定!$D33,[17]第４表!$C$77:$C$133,0),6),[17]設定!$H33))</f>
        <v>109166</v>
      </c>
      <c r="K19" s="35">
        <f>IF($D19="","",IF([17]設定!$H33="",INDEX([17]第４表!$F$77:$P$133,MATCH([17]設定!$D33,[17]第４表!$C$77:$C$133,0),7),[17]設定!$H33))</f>
        <v>109166</v>
      </c>
      <c r="L19" s="44">
        <f>IF($D19="","",IF([17]設定!$H33="",INDEX([17]第４表!$F$77:$P$133,MATCH([17]設定!$D33,[17]第４表!$C$77:$C$133,0),8),[17]設定!$H33))</f>
        <v>0</v>
      </c>
      <c r="M19" s="34">
        <f>IF($D19="","",IF([17]設定!$H33="",INDEX([17]第４表!$F$77:$P$133,MATCH([17]設定!$D33,[17]第４表!$C$77:$C$133,0),9),[17]設定!$H33))</f>
        <v>69701</v>
      </c>
      <c r="N19" s="34">
        <f>IF($D19="","",IF([17]設定!$H33="",INDEX([17]第４表!$F$77:$P$133,MATCH([17]設定!$D33,[17]第４表!$C$77:$C$133,0),10),[17]設定!$H33))</f>
        <v>69701</v>
      </c>
      <c r="O19" s="45">
        <f>IF($D19="","",IF([17]設定!$H33="",INDEX([17]第４表!$F$77:$P$133,MATCH([17]設定!$D33,[17]第４表!$C$77:$C$133,0),11),[17]設定!$H33))</f>
        <v>0</v>
      </c>
    </row>
    <row r="20" spans="2:16" s="2" customFormat="1" ht="18" customHeight="1" x14ac:dyDescent="0.45">
      <c r="B20" s="41" t="str">
        <f>+[18]第５表!B20</f>
        <v>N</v>
      </c>
      <c r="C20" s="42"/>
      <c r="D20" s="52" t="str">
        <f>+[18]第５表!D20</f>
        <v>生活関連サービス業，娯楽業</v>
      </c>
      <c r="E20" s="34">
        <f>IF($D20="","",IF([17]設定!$H34="",INDEX([17]第４表!$F$77:$P$133,MATCH([17]設定!$D34,[17]第４表!$C$77:$C$133,0),1),[17]設定!$H34))</f>
        <v>201824</v>
      </c>
      <c r="F20" s="34">
        <f>IF($D20="","",IF([17]設定!$H34="",INDEX([17]第４表!$F$77:$P$133,MATCH([17]設定!$D34,[17]第４表!$C$77:$C$133,0),2),[17]設定!$H34))</f>
        <v>201824</v>
      </c>
      <c r="G20" s="35">
        <f>IF($D20="","",IF([17]設定!$H34="",INDEX([17]第４表!$F$77:$P$133,MATCH([17]設定!$D34,[17]第４表!$C$77:$C$133,0),3),[17]設定!$H34))</f>
        <v>183463</v>
      </c>
      <c r="H20" s="44">
        <f>IF($D20="","",IF([17]設定!$H34="",INDEX([17]第４表!$F$77:$P$133,MATCH([17]設定!$D34,[17]第４表!$C$77:$C$133,0),4),[17]設定!$H34))</f>
        <v>18361</v>
      </c>
      <c r="I20" s="45">
        <f>IF($D20="","",IF([17]設定!$H34="",INDEX([17]第４表!$F$77:$P$133,MATCH([17]設定!$D34,[17]第４表!$C$77:$C$133,0),5),[17]設定!$H34))</f>
        <v>0</v>
      </c>
      <c r="J20" s="38">
        <f>IF($D20="","",IF([17]設定!$H34="",INDEX([17]第４表!$F$77:$P$133,MATCH([17]設定!$D34,[17]第４表!$C$77:$C$133,0),6),[17]設定!$H34))</f>
        <v>234931</v>
      </c>
      <c r="K20" s="35">
        <f>IF($D20="","",IF([17]設定!$H34="",INDEX([17]第４表!$F$77:$P$133,MATCH([17]設定!$D34,[17]第４表!$C$77:$C$133,0),7),[17]設定!$H34))</f>
        <v>234931</v>
      </c>
      <c r="L20" s="44">
        <f>IF($D20="","",IF([17]設定!$H34="",INDEX([17]第４表!$F$77:$P$133,MATCH([17]設定!$D34,[17]第４表!$C$77:$C$133,0),8),[17]設定!$H34))</f>
        <v>0</v>
      </c>
      <c r="M20" s="34">
        <f>IF($D20="","",IF([17]設定!$H34="",INDEX([17]第４表!$F$77:$P$133,MATCH([17]設定!$D34,[17]第４表!$C$77:$C$133,0),9),[17]設定!$H34))</f>
        <v>161942</v>
      </c>
      <c r="N20" s="34">
        <f>IF($D20="","",IF([17]設定!$H34="",INDEX([17]第４表!$F$77:$P$133,MATCH([17]設定!$D34,[17]第４表!$C$77:$C$133,0),10),[17]設定!$H34))</f>
        <v>161942</v>
      </c>
      <c r="O20" s="45">
        <f>IF($D20="","",IF([17]設定!$H34="",INDEX([17]第４表!$F$77:$P$133,MATCH([17]設定!$D34,[17]第４表!$C$77:$C$133,0),11),[17]設定!$H34))</f>
        <v>0</v>
      </c>
    </row>
    <row r="21" spans="2:16" s="2" customFormat="1" ht="18" customHeight="1" x14ac:dyDescent="0.45">
      <c r="B21" s="41" t="str">
        <f>+[18]第５表!B21</f>
        <v>O</v>
      </c>
      <c r="C21" s="42"/>
      <c r="D21" s="43" t="str">
        <f>+[18]第５表!D21</f>
        <v>教育，学習支援業</v>
      </c>
      <c r="E21" s="53">
        <f>IF($D21="","",IF([17]設定!$H35="",INDEX([17]第４表!$F$77:$P$133,MATCH([17]設定!$D35,[17]第４表!$C$77:$C$133,0),1),[17]設定!$H35))</f>
        <v>310495</v>
      </c>
      <c r="F21" s="38">
        <f>IF($D21="","",IF([17]設定!$H35="",INDEX([17]第４表!$F$77:$P$133,MATCH([17]設定!$D35,[17]第４表!$C$77:$C$133,0),2),[17]設定!$H35))</f>
        <v>310495</v>
      </c>
      <c r="G21" s="35">
        <f>IF($D21="","",IF([17]設定!$H35="",INDEX([17]第４表!$F$77:$P$133,MATCH([17]設定!$D35,[17]第４表!$C$77:$C$133,0),3),[17]設定!$H35))</f>
        <v>308542</v>
      </c>
      <c r="H21" s="44">
        <f>IF($D21="","",IF([17]設定!$H35="",INDEX([17]第４表!$F$77:$P$133,MATCH([17]設定!$D35,[17]第４表!$C$77:$C$133,0),4),[17]設定!$H35))</f>
        <v>1953</v>
      </c>
      <c r="I21" s="45">
        <f>IF($D21="","",IF([17]設定!$H35="",INDEX([17]第４表!$F$77:$P$133,MATCH([17]設定!$D35,[17]第４表!$C$77:$C$133,0),5),[17]設定!$H35))</f>
        <v>0</v>
      </c>
      <c r="J21" s="38">
        <f>IF($D21="","",IF([17]設定!$H35="",INDEX([17]第４表!$F$77:$P$133,MATCH([17]設定!$D35,[17]第４表!$C$77:$C$133,0),6),[17]設定!$H35))</f>
        <v>357732</v>
      </c>
      <c r="K21" s="35">
        <f>IF($D21="","",IF([17]設定!$H35="",INDEX([17]第４表!$F$77:$P$133,MATCH([17]設定!$D35,[17]第４表!$C$77:$C$133,0),7),[17]設定!$H35))</f>
        <v>357732</v>
      </c>
      <c r="L21" s="44">
        <f>IF($D21="","",IF([17]設定!$H35="",INDEX([17]第４表!$F$77:$P$133,MATCH([17]設定!$D35,[17]第４表!$C$77:$C$133,0),8),[17]設定!$H35))</f>
        <v>0</v>
      </c>
      <c r="M21" s="34">
        <f>IF($D21="","",IF([17]設定!$H35="",INDEX([17]第４表!$F$77:$P$133,MATCH([17]設定!$D35,[17]第４表!$C$77:$C$133,0),9),[17]設定!$H35))</f>
        <v>272697</v>
      </c>
      <c r="N21" s="34">
        <f>IF($D21="","",IF([17]設定!$H35="",INDEX([17]第４表!$F$77:$P$133,MATCH([17]設定!$D35,[17]第４表!$C$77:$C$133,0),10),[17]設定!$H35))</f>
        <v>272697</v>
      </c>
      <c r="O21" s="45">
        <f>IF($D21="","",IF([17]設定!$H35="",INDEX([17]第４表!$F$77:$P$133,MATCH([17]設定!$D35,[17]第４表!$C$77:$C$133,0),11),[17]設定!$H35))</f>
        <v>0</v>
      </c>
    </row>
    <row r="22" spans="2:16" s="2" customFormat="1" ht="18" customHeight="1" x14ac:dyDescent="0.45">
      <c r="B22" s="41" t="str">
        <f>+[18]第５表!B22</f>
        <v>P</v>
      </c>
      <c r="C22" s="42"/>
      <c r="D22" s="43" t="str">
        <f>+[18]第５表!D22</f>
        <v>医療，福祉</v>
      </c>
      <c r="E22" s="53">
        <f>IF($D22="","",IF([17]設定!$H36="",INDEX([17]第４表!$F$77:$P$133,MATCH([17]設定!$D36,[17]第４表!$C$77:$C$133,0),1),[17]設定!$H36))</f>
        <v>229702</v>
      </c>
      <c r="F22" s="38">
        <f>IF($D22="","",IF([17]設定!$H36="",INDEX([17]第４表!$F$77:$P$133,MATCH([17]設定!$D36,[17]第４表!$C$77:$C$133,0),2),[17]設定!$H36))</f>
        <v>229342</v>
      </c>
      <c r="G22" s="35">
        <f>IF($D22="","",IF([17]設定!$H36="",INDEX([17]第４表!$F$77:$P$133,MATCH([17]設定!$D36,[17]第４表!$C$77:$C$133,0),3),[17]設定!$H36))</f>
        <v>219999</v>
      </c>
      <c r="H22" s="44">
        <f>IF($D22="","",IF([17]設定!$H36="",INDEX([17]第４表!$F$77:$P$133,MATCH([17]設定!$D36,[17]第４表!$C$77:$C$133,0),4),[17]設定!$H36))</f>
        <v>9343</v>
      </c>
      <c r="I22" s="45">
        <f>IF($D22="","",IF([17]設定!$H36="",INDEX([17]第４表!$F$77:$P$133,MATCH([17]設定!$D36,[17]第４表!$C$77:$C$133,0),5),[17]設定!$H36))</f>
        <v>360</v>
      </c>
      <c r="J22" s="38">
        <f>IF($D22="","",IF([17]設定!$H36="",INDEX([17]第４表!$F$77:$P$133,MATCH([17]設定!$D36,[17]第４表!$C$77:$C$133,0),6),[17]設定!$H36))</f>
        <v>307364</v>
      </c>
      <c r="K22" s="35">
        <f>IF($D22="","",IF([17]設定!$H36="",INDEX([17]第４表!$F$77:$P$133,MATCH([17]設定!$D36,[17]第４表!$C$77:$C$133,0),7),[17]設定!$H36))</f>
        <v>307352</v>
      </c>
      <c r="L22" s="44">
        <f>IF($D22="","",IF([17]設定!$H36="",INDEX([17]第４表!$F$77:$P$133,MATCH([17]設定!$D36,[17]第４表!$C$77:$C$133,0),8),[17]設定!$H36))</f>
        <v>12</v>
      </c>
      <c r="M22" s="34">
        <f>IF($D22="","",IF([17]設定!$H36="",INDEX([17]第４表!$F$77:$P$133,MATCH([17]設定!$D36,[17]第４表!$C$77:$C$133,0),9),[17]設定!$H36))</f>
        <v>206077</v>
      </c>
      <c r="N22" s="35">
        <f>IF($D22="","",IF([17]設定!$H36="",INDEX([17]第４表!$F$77:$P$133,MATCH([17]設定!$D36,[17]第４表!$C$77:$C$133,0),10),[17]設定!$H36))</f>
        <v>205612</v>
      </c>
      <c r="O22" s="45">
        <f>IF($D22="","",IF([17]設定!$H36="",INDEX([17]第４表!$F$77:$P$133,MATCH([17]設定!$D36,[17]第４表!$C$77:$C$133,0),11),[17]設定!$H36))</f>
        <v>465</v>
      </c>
    </row>
    <row r="23" spans="2:16" s="2" customFormat="1" ht="18" customHeight="1" x14ac:dyDescent="0.45">
      <c r="B23" s="41" t="str">
        <f>+[18]第５表!B23</f>
        <v>Q</v>
      </c>
      <c r="C23" s="42"/>
      <c r="D23" s="43" t="str">
        <f>+[18]第５表!D23</f>
        <v>複合サービス事業</v>
      </c>
      <c r="E23" s="53">
        <f>IF($D23="","",IF([17]設定!$H37="",INDEX([17]第４表!$F$77:$P$133,MATCH([17]設定!$D37,[17]第４表!$C$77:$C$133,0),1),[17]設定!$H37))</f>
        <v>255592</v>
      </c>
      <c r="F23" s="38">
        <f>IF($D23="","",IF([17]設定!$H37="",INDEX([17]第４表!$F$77:$P$133,MATCH([17]設定!$D37,[17]第４表!$C$77:$C$133,0),2),[17]設定!$H37))</f>
        <v>255546</v>
      </c>
      <c r="G23" s="35">
        <f>IF($D23="","",IF([17]設定!$H37="",INDEX([17]第４表!$F$77:$P$133,MATCH([17]設定!$D37,[17]第４表!$C$77:$C$133,0),3),[17]設定!$H37))</f>
        <v>248982</v>
      </c>
      <c r="H23" s="44">
        <f>IF($D23="","",IF([17]設定!$H37="",INDEX([17]第４表!$F$77:$P$133,MATCH([17]設定!$D37,[17]第４表!$C$77:$C$133,0),4),[17]設定!$H37))</f>
        <v>6564</v>
      </c>
      <c r="I23" s="45">
        <f>IF($D23="","",IF([17]設定!$H37="",INDEX([17]第４表!$F$77:$P$133,MATCH([17]設定!$D37,[17]第４表!$C$77:$C$133,0),5),[17]設定!$H37))</f>
        <v>46</v>
      </c>
      <c r="J23" s="38">
        <f>IF($D23="","",IF([17]設定!$H37="",INDEX([17]第４表!$F$77:$P$133,MATCH([17]設定!$D37,[17]第４表!$C$77:$C$133,0),6),[17]設定!$H37))</f>
        <v>288855</v>
      </c>
      <c r="K23" s="35">
        <f>IF($D23="","",IF([17]設定!$H37="",INDEX([17]第４表!$F$77:$P$133,MATCH([17]設定!$D37,[17]第４表!$C$77:$C$133,0),7),[17]設定!$H37))</f>
        <v>288785</v>
      </c>
      <c r="L23" s="44">
        <f>IF($D23="","",IF([17]設定!$H37="",INDEX([17]第４表!$F$77:$P$133,MATCH([17]設定!$D37,[17]第４表!$C$77:$C$133,0),8),[17]設定!$H37))</f>
        <v>70</v>
      </c>
      <c r="M23" s="34">
        <f>IF($D23="","",IF([17]設定!$H37="",INDEX([17]第４表!$F$77:$P$133,MATCH([17]設定!$D37,[17]第４表!$C$77:$C$133,0),9),[17]設定!$H37))</f>
        <v>196569</v>
      </c>
      <c r="N23" s="35">
        <f>IF($D23="","",IF([17]設定!$H37="",INDEX([17]第４表!$F$77:$P$133,MATCH([17]設定!$D37,[17]第４表!$C$77:$C$133,0),10),[17]設定!$H37))</f>
        <v>196565</v>
      </c>
      <c r="O23" s="45">
        <f>IF($D23="","",IF([17]設定!$H37="",INDEX([17]第４表!$F$77:$P$133,MATCH([17]設定!$D37,[17]第４表!$C$77:$C$133,0),11),[17]設定!$H37))</f>
        <v>4</v>
      </c>
    </row>
    <row r="24" spans="2:16" s="2" customFormat="1" ht="18" customHeight="1" x14ac:dyDescent="0.45">
      <c r="B24" s="41" t="str">
        <f>+[18]第５表!B24</f>
        <v>R</v>
      </c>
      <c r="C24" s="42"/>
      <c r="D24" s="54" t="str">
        <f>+[18]第５表!D24</f>
        <v>サービス業（他に分類されないもの）</v>
      </c>
      <c r="E24" s="53">
        <f>IF($D24="","",IF([17]設定!$H38="",INDEX([17]第４表!$F$77:$P$133,MATCH([17]設定!$D38,[17]第４表!$C$77:$C$133,0),1),[17]設定!$H38))</f>
        <v>187851</v>
      </c>
      <c r="F24" s="38">
        <f>IF($D24="","",IF([17]設定!$H38="",INDEX([17]第４表!$F$77:$P$133,MATCH([17]設定!$D38,[17]第４表!$C$77:$C$133,0),2),[17]設定!$H38))</f>
        <v>187516</v>
      </c>
      <c r="G24" s="35">
        <f>IF($D24="","",IF([17]設定!$H38="",INDEX([17]第４表!$F$77:$P$133,MATCH([17]設定!$D38,[17]第４表!$C$77:$C$133,0),3),[17]設定!$H38))</f>
        <v>175015</v>
      </c>
      <c r="H24" s="44">
        <f>IF($D24="","",IF([17]設定!$H38="",INDEX([17]第４表!$F$77:$P$133,MATCH([17]設定!$D38,[17]第４表!$C$77:$C$133,0),4),[17]設定!$H38))</f>
        <v>12501</v>
      </c>
      <c r="I24" s="45">
        <f>IF($D24="","",IF([17]設定!$H38="",INDEX([17]第４表!$F$77:$P$133,MATCH([17]設定!$D38,[17]第４表!$C$77:$C$133,0),5),[17]設定!$H38))</f>
        <v>335</v>
      </c>
      <c r="J24" s="38">
        <f>IF($D24="","",IF([17]設定!$H38="",INDEX([17]第４表!$F$77:$P$133,MATCH([17]設定!$D38,[17]第４表!$C$77:$C$133,0),6),[17]設定!$H38))</f>
        <v>218843</v>
      </c>
      <c r="K24" s="35">
        <f>IF($D24="","",IF([17]設定!$H38="",INDEX([17]第４表!$F$77:$P$133,MATCH([17]設定!$D38,[17]第４表!$C$77:$C$133,0),7),[17]設定!$H38))</f>
        <v>218406</v>
      </c>
      <c r="L24" s="44">
        <f>IF($D24="","",IF([17]設定!$H38="",INDEX([17]第４表!$F$77:$P$133,MATCH([17]設定!$D38,[17]第４表!$C$77:$C$133,0),8),[17]設定!$H38))</f>
        <v>437</v>
      </c>
      <c r="M24" s="34">
        <f>IF($D24="","",IF([17]設定!$H38="",INDEX([17]第４表!$F$77:$P$133,MATCH([17]設定!$D38,[17]第４表!$C$77:$C$133,0),9),[17]設定!$H38))</f>
        <v>149426</v>
      </c>
      <c r="N24" s="35">
        <f>IF($D24="","",IF([17]設定!$H38="",INDEX([17]第４表!$F$77:$P$133,MATCH([17]設定!$D38,[17]第４表!$C$77:$C$133,0),10),[17]設定!$H38))</f>
        <v>149218</v>
      </c>
      <c r="O24" s="45">
        <f>IF($D24="","",IF([17]設定!$H38="",INDEX([17]第４表!$F$77:$P$133,MATCH([17]設定!$D38,[17]第４表!$C$77:$C$133,0),11),[17]設定!$H38))</f>
        <v>208</v>
      </c>
    </row>
    <row r="25" spans="2:16" s="2" customFormat="1" ht="18" customHeight="1" x14ac:dyDescent="0.45">
      <c r="B25" s="31" t="str">
        <f>+[18]第５表!B25</f>
        <v>E09,10</v>
      </c>
      <c r="C25" s="32"/>
      <c r="D25" s="55" t="str">
        <f>+[18]第５表!D25</f>
        <v>食料品・たばこ</v>
      </c>
      <c r="E25" s="56">
        <f>IF($D25="","",IF([17]設定!$H39="",INDEX([17]第４表!$F$77:$P$133,MATCH([17]設定!$D39,[17]第４表!$C$77:$C$133,0),1),[17]設定!$H39))</f>
        <v>189092</v>
      </c>
      <c r="F25" s="56">
        <f>IF($D25="","",IF([17]設定!$H39="",INDEX([17]第４表!$F$77:$P$133,MATCH([17]設定!$D39,[17]第４表!$C$77:$C$133,0),2),[17]設定!$H39))</f>
        <v>189092</v>
      </c>
      <c r="G25" s="56">
        <f>IF($D25="","",IF([17]設定!$H39="",INDEX([17]第４表!$F$77:$P$133,MATCH([17]設定!$D39,[17]第４表!$C$77:$C$133,0),3),[17]設定!$H39))</f>
        <v>175899</v>
      </c>
      <c r="H25" s="56">
        <f>IF($D25="","",IF([17]設定!$H39="",INDEX([17]第４表!$F$77:$P$133,MATCH([17]設定!$D39,[17]第４表!$C$77:$C$133,0),4),[17]設定!$H39))</f>
        <v>13193</v>
      </c>
      <c r="I25" s="56">
        <f>IF($D25="","",IF([17]設定!$H39="",INDEX([17]第４表!$F$77:$P$133,MATCH([17]設定!$D39,[17]第４表!$C$77:$C$133,0),5),[17]設定!$H39))</f>
        <v>0</v>
      </c>
      <c r="J25" s="56">
        <f>IF($D25="","",IF([17]設定!$H39="",INDEX([17]第４表!$F$77:$P$133,MATCH([17]設定!$D39,[17]第４表!$C$77:$C$133,0),6),[17]設定!$H39))</f>
        <v>245165</v>
      </c>
      <c r="K25" s="56">
        <f>IF($D25="","",IF([17]設定!$H39="",INDEX([17]第４表!$F$77:$P$133,MATCH([17]設定!$D39,[17]第４表!$C$77:$C$133,0),7),[17]設定!$H39))</f>
        <v>245165</v>
      </c>
      <c r="L25" s="56">
        <f>IF($D25="","",IF([17]設定!$H39="",INDEX([17]第４表!$F$77:$P$133,MATCH([17]設定!$D39,[17]第４表!$C$77:$C$133,0),8),[17]設定!$H39))</f>
        <v>0</v>
      </c>
      <c r="M25" s="56">
        <f>IF($D25="","",IF([17]設定!$H39="",INDEX([17]第４表!$F$77:$P$133,MATCH([17]設定!$D39,[17]第４表!$C$77:$C$133,0),9),[17]設定!$H39))</f>
        <v>151202</v>
      </c>
      <c r="N25" s="56">
        <f>IF($D25="","",IF([17]設定!$H39="",INDEX([17]第４表!$F$77:$P$133,MATCH([17]設定!$D39,[17]第４表!$C$77:$C$133,0),10),[17]設定!$H39))</f>
        <v>151202</v>
      </c>
      <c r="O25" s="56">
        <f>IF($D25="","",IF([17]設定!$H39="",INDEX([17]第４表!$F$77:$P$133,MATCH([17]設定!$D39,[17]第４表!$C$77:$C$133,0),11),[17]設定!$H39))</f>
        <v>0</v>
      </c>
    </row>
    <row r="26" spans="2:16" s="2" customFormat="1" ht="18" customHeight="1" x14ac:dyDescent="0.45">
      <c r="B26" s="41" t="str">
        <f>+[18]第５表!B26</f>
        <v>E11</v>
      </c>
      <c r="C26" s="42"/>
      <c r="D26" s="57" t="str">
        <f>+[18]第５表!D26</f>
        <v>繊維工業</v>
      </c>
      <c r="E26" s="53">
        <f>IF($D26="","",IF([17]設定!$H40="",INDEX([17]第４表!$F$77:$P$133,MATCH([17]設定!$D40,[17]第４表!$C$77:$C$133,0),1),[17]設定!$H40))</f>
        <v>221770</v>
      </c>
      <c r="F26" s="53">
        <f>IF($D26="","",IF([17]設定!$H40="",INDEX([17]第４表!$F$77:$P$133,MATCH([17]設定!$D40,[17]第４表!$C$77:$C$133,0),2),[17]設定!$H40))</f>
        <v>221770</v>
      </c>
      <c r="G26" s="53">
        <f>IF($D26="","",IF([17]設定!$H40="",INDEX([17]第４表!$F$77:$P$133,MATCH([17]設定!$D40,[17]第４表!$C$77:$C$133,0),3),[17]設定!$H40))</f>
        <v>197765</v>
      </c>
      <c r="H26" s="53">
        <f>IF($D26="","",IF([17]設定!$H40="",INDEX([17]第４表!$F$77:$P$133,MATCH([17]設定!$D40,[17]第４表!$C$77:$C$133,0),4),[17]設定!$H40))</f>
        <v>24005</v>
      </c>
      <c r="I26" s="53">
        <f>IF($D26="","",IF([17]設定!$H40="",INDEX([17]第４表!$F$77:$P$133,MATCH([17]設定!$D40,[17]第４表!$C$77:$C$133,0),5),[17]設定!$H40))</f>
        <v>0</v>
      </c>
      <c r="J26" s="53">
        <f>IF($D26="","",IF([17]設定!$H40="",INDEX([17]第４表!$F$77:$P$133,MATCH([17]設定!$D40,[17]第４表!$C$77:$C$133,0),6),[17]設定!$H40))</f>
        <v>319088</v>
      </c>
      <c r="K26" s="53">
        <f>IF($D26="","",IF([17]設定!$H40="",INDEX([17]第４表!$F$77:$P$133,MATCH([17]設定!$D40,[17]第４表!$C$77:$C$133,0),7),[17]設定!$H40))</f>
        <v>319088</v>
      </c>
      <c r="L26" s="53">
        <f>IF($D26="","",IF([17]設定!$H40="",INDEX([17]第４表!$F$77:$P$133,MATCH([17]設定!$D40,[17]第４表!$C$77:$C$133,0),8),[17]設定!$H40))</f>
        <v>0</v>
      </c>
      <c r="M26" s="53">
        <f>IF($D26="","",IF([17]設定!$H40="",INDEX([17]第４表!$F$77:$P$133,MATCH([17]設定!$D40,[17]第４表!$C$77:$C$133,0),9),[17]設定!$H40))</f>
        <v>166204</v>
      </c>
      <c r="N26" s="53">
        <f>IF($D26="","",IF([17]設定!$H40="",INDEX([17]第４表!$F$77:$P$133,MATCH([17]設定!$D40,[17]第４表!$C$77:$C$133,0),10),[17]設定!$H40))</f>
        <v>166204</v>
      </c>
      <c r="O26" s="53">
        <f>IF($D26="","",IF([17]設定!$H40="",INDEX([17]第４表!$F$77:$P$133,MATCH([17]設定!$D40,[17]第４表!$C$77:$C$133,0),11),[17]設定!$H40))</f>
        <v>0</v>
      </c>
    </row>
    <row r="27" spans="2:16" s="2" customFormat="1" ht="18" customHeight="1" x14ac:dyDescent="0.45">
      <c r="B27" s="41" t="str">
        <f>+[18]第５表!B27</f>
        <v>E12</v>
      </c>
      <c r="C27" s="42"/>
      <c r="D27" s="57" t="str">
        <f>+[18]第５表!D27</f>
        <v>木材・木製品</v>
      </c>
      <c r="E27" s="53">
        <f>IF($D27="","",IF([17]設定!$H41="",INDEX([17]第４表!$F$77:$P$133,MATCH([17]設定!$D41,[17]第４表!$C$77:$C$133,0),1),[17]設定!$H41))</f>
        <v>225577</v>
      </c>
      <c r="F27" s="53">
        <f>IF($D27="","",IF([17]設定!$H41="",INDEX([17]第４表!$F$77:$P$133,MATCH([17]設定!$D41,[17]第４表!$C$77:$C$133,0),2),[17]設定!$H41))</f>
        <v>225577</v>
      </c>
      <c r="G27" s="53">
        <f>IF($D27="","",IF([17]設定!$H41="",INDEX([17]第４表!$F$77:$P$133,MATCH([17]設定!$D41,[17]第４表!$C$77:$C$133,0),3),[17]設定!$H41))</f>
        <v>215895</v>
      </c>
      <c r="H27" s="53">
        <f>IF($D27="","",IF([17]設定!$H41="",INDEX([17]第４表!$F$77:$P$133,MATCH([17]設定!$D41,[17]第４表!$C$77:$C$133,0),4),[17]設定!$H41))</f>
        <v>9682</v>
      </c>
      <c r="I27" s="53">
        <f>IF($D27="","",IF([17]設定!$H41="",INDEX([17]第４表!$F$77:$P$133,MATCH([17]設定!$D41,[17]第４表!$C$77:$C$133,0),5),[17]設定!$H41))</f>
        <v>0</v>
      </c>
      <c r="J27" s="53">
        <f>IF($D27="","",IF([17]設定!$H41="",INDEX([17]第４表!$F$77:$P$133,MATCH([17]設定!$D41,[17]第４表!$C$77:$C$133,0),6),[17]設定!$H41))</f>
        <v>237703</v>
      </c>
      <c r="K27" s="53">
        <f>IF($D27="","",IF([17]設定!$H41="",INDEX([17]第４表!$F$77:$P$133,MATCH([17]設定!$D41,[17]第４表!$C$77:$C$133,0),7),[17]設定!$H41))</f>
        <v>237703</v>
      </c>
      <c r="L27" s="53">
        <f>IF($D27="","",IF([17]設定!$H41="",INDEX([17]第４表!$F$77:$P$133,MATCH([17]設定!$D41,[17]第４表!$C$77:$C$133,0),8),[17]設定!$H41))</f>
        <v>0</v>
      </c>
      <c r="M27" s="53">
        <f>IF($D27="","",IF([17]設定!$H41="",INDEX([17]第４表!$F$77:$P$133,MATCH([17]設定!$D41,[17]第４表!$C$77:$C$133,0),9),[17]設定!$H41))</f>
        <v>190588</v>
      </c>
      <c r="N27" s="53">
        <f>IF($D27="","",IF([17]設定!$H41="",INDEX([17]第４表!$F$77:$P$133,MATCH([17]設定!$D41,[17]第４表!$C$77:$C$133,0),10),[17]設定!$H41))</f>
        <v>190588</v>
      </c>
      <c r="O27" s="53">
        <f>IF($D27="","",IF([17]設定!$H41="",INDEX([17]第４表!$F$77:$P$133,MATCH([17]設定!$D41,[17]第４表!$C$77:$C$133,0),11),[17]設定!$H41))</f>
        <v>0</v>
      </c>
    </row>
    <row r="28" spans="2:16" s="2" customFormat="1" ht="18" customHeight="1" x14ac:dyDescent="0.45">
      <c r="B28" s="41" t="str">
        <f>+[18]第５表!B28</f>
        <v>E13</v>
      </c>
      <c r="C28" s="42"/>
      <c r="D28" s="57" t="str">
        <f>+[18]第５表!D28</f>
        <v>家具・装備品</v>
      </c>
      <c r="E28" s="53" t="str">
        <f>IF($D28="","",IF([17]設定!$H42="",INDEX([17]第４表!$F$77:$P$133,MATCH([17]設定!$D42,[17]第４表!$C$77:$C$133,0),1),[17]設定!$H42))</f>
        <v>x</v>
      </c>
      <c r="F28" s="53" t="str">
        <f>IF($D28="","",IF([17]設定!$H42="",INDEX([17]第４表!$F$77:$P$133,MATCH([17]設定!$D42,[17]第４表!$C$77:$C$133,0),2),[17]設定!$H42))</f>
        <v>x</v>
      </c>
      <c r="G28" s="53" t="str">
        <f>IF($D28="","",IF([17]設定!$H42="",INDEX([17]第４表!$F$77:$P$133,MATCH([17]設定!$D42,[17]第４表!$C$77:$C$133,0),3),[17]設定!$H42))</f>
        <v>x</v>
      </c>
      <c r="H28" s="53" t="str">
        <f>IF($D28="","",IF([17]設定!$H42="",INDEX([17]第４表!$F$77:$P$133,MATCH([17]設定!$D42,[17]第４表!$C$77:$C$133,0),4),[17]設定!$H42))</f>
        <v>x</v>
      </c>
      <c r="I28" s="53" t="str">
        <f>IF($D28="","",IF([17]設定!$H42="",INDEX([17]第４表!$F$77:$P$133,MATCH([17]設定!$D42,[17]第４表!$C$77:$C$133,0),5),[17]設定!$H42))</f>
        <v>x</v>
      </c>
      <c r="J28" s="53" t="str">
        <f>IF($D28="","",IF([17]設定!$H42="",INDEX([17]第４表!$F$77:$P$133,MATCH([17]設定!$D42,[17]第４表!$C$77:$C$133,0),6),[17]設定!$H42))</f>
        <v>x</v>
      </c>
      <c r="K28" s="53" t="str">
        <f>IF($D28="","",IF([17]設定!$H42="",INDEX([17]第４表!$F$77:$P$133,MATCH([17]設定!$D42,[17]第４表!$C$77:$C$133,0),7),[17]設定!$H42))</f>
        <v>x</v>
      </c>
      <c r="L28" s="53" t="str">
        <f>IF($D28="","",IF([17]設定!$H42="",INDEX([17]第４表!$F$77:$P$133,MATCH([17]設定!$D42,[17]第４表!$C$77:$C$133,0),8),[17]設定!$H42))</f>
        <v>x</v>
      </c>
      <c r="M28" s="53" t="str">
        <f>IF($D28="","",IF([17]設定!$H42="",INDEX([17]第４表!$F$77:$P$133,MATCH([17]設定!$D42,[17]第４表!$C$77:$C$133,0),9),[17]設定!$H42))</f>
        <v>x</v>
      </c>
      <c r="N28" s="53" t="str">
        <f>IF($D28="","",IF([17]設定!$H42="",INDEX([17]第４表!$F$77:$P$133,MATCH([17]設定!$D42,[17]第４表!$C$77:$C$133,0),10),[17]設定!$H42))</f>
        <v>x</v>
      </c>
      <c r="O28" s="53" t="str">
        <f>IF($D28="","",IF([17]設定!$H42="",INDEX([17]第４表!$F$77:$P$133,MATCH([17]設定!$D42,[17]第４表!$C$77:$C$133,0),11),[17]設定!$H42))</f>
        <v>x</v>
      </c>
    </row>
    <row r="29" spans="2:16" s="2" customFormat="1" ht="18" customHeight="1" x14ac:dyDescent="0.45">
      <c r="B29" s="41" t="str">
        <f>+[18]第５表!B29</f>
        <v>E15</v>
      </c>
      <c r="C29" s="42"/>
      <c r="D29" s="57" t="str">
        <f>+[18]第５表!D29</f>
        <v>印刷・同関連業</v>
      </c>
      <c r="E29" s="53">
        <f>IF($D29="","",IF([17]設定!$H43="",INDEX([17]第４表!$F$77:$P$133,MATCH([17]設定!$D43,[17]第４表!$C$77:$C$133,0),1),[17]設定!$H43))</f>
        <v>267742</v>
      </c>
      <c r="F29" s="53">
        <f>IF($D29="","",IF([17]設定!$H43="",INDEX([17]第４表!$F$77:$P$133,MATCH([17]設定!$D43,[17]第４表!$C$77:$C$133,0),2),[17]設定!$H43))</f>
        <v>267742</v>
      </c>
      <c r="G29" s="53">
        <f>IF($D29="","",IF([17]設定!$H43="",INDEX([17]第４表!$F$77:$P$133,MATCH([17]設定!$D43,[17]第４表!$C$77:$C$133,0),3),[17]設定!$H43))</f>
        <v>243969</v>
      </c>
      <c r="H29" s="53">
        <f>IF($D29="","",IF([17]設定!$H43="",INDEX([17]第４表!$F$77:$P$133,MATCH([17]設定!$D43,[17]第４表!$C$77:$C$133,0),4),[17]設定!$H43))</f>
        <v>23773</v>
      </c>
      <c r="I29" s="53">
        <f>IF($D29="","",IF([17]設定!$H43="",INDEX([17]第４表!$F$77:$P$133,MATCH([17]設定!$D43,[17]第４表!$C$77:$C$133,0),5),[17]設定!$H43))</f>
        <v>0</v>
      </c>
      <c r="J29" s="53">
        <f>IF($D29="","",IF([17]設定!$H43="",INDEX([17]第４表!$F$77:$P$133,MATCH([17]設定!$D43,[17]第４表!$C$77:$C$133,0),6),[17]設定!$H43))</f>
        <v>313293</v>
      </c>
      <c r="K29" s="53">
        <f>IF($D29="","",IF([17]設定!$H43="",INDEX([17]第４表!$F$77:$P$133,MATCH([17]設定!$D43,[17]第４表!$C$77:$C$133,0),7),[17]設定!$H43))</f>
        <v>313293</v>
      </c>
      <c r="L29" s="53">
        <f>IF($D29="","",IF([17]設定!$H43="",INDEX([17]第４表!$F$77:$P$133,MATCH([17]設定!$D43,[17]第４表!$C$77:$C$133,0),8),[17]設定!$H43))</f>
        <v>0</v>
      </c>
      <c r="M29" s="53">
        <f>IF($D29="","",IF([17]設定!$H43="",INDEX([17]第４表!$F$77:$P$133,MATCH([17]設定!$D43,[17]第４表!$C$77:$C$133,0),9),[17]設定!$H43))</f>
        <v>166947</v>
      </c>
      <c r="N29" s="53">
        <f>IF($D29="","",IF([17]設定!$H43="",INDEX([17]第４表!$F$77:$P$133,MATCH([17]設定!$D43,[17]第４表!$C$77:$C$133,0),10),[17]設定!$H43))</f>
        <v>166947</v>
      </c>
      <c r="O29" s="53">
        <f>IF($D29="","",IF([17]設定!$H43="",INDEX([17]第４表!$F$77:$P$133,MATCH([17]設定!$D43,[17]第４表!$C$77:$C$133,0),11),[17]設定!$H43))</f>
        <v>0</v>
      </c>
    </row>
    <row r="30" spans="2:16" s="2" customFormat="1" ht="18" customHeight="1" x14ac:dyDescent="0.45">
      <c r="B30" s="41" t="str">
        <f>+[18]第５表!B30</f>
        <v>E16,17</v>
      </c>
      <c r="C30" s="42"/>
      <c r="D30" s="57" t="str">
        <f>+[18]第５表!D30</f>
        <v>化学、石油・石炭</v>
      </c>
      <c r="E30" s="53">
        <f>IF($D30="","",IF([17]設定!$H44="",INDEX([17]第４表!$F$77:$P$133,MATCH([17]設定!$D44,[17]第４表!$C$77:$C$133,0),1),[17]設定!$H44))</f>
        <v>389873</v>
      </c>
      <c r="F30" s="53">
        <f>IF($D30="","",IF([17]設定!$H44="",INDEX([17]第４表!$F$77:$P$133,MATCH([17]設定!$D44,[17]第４表!$C$77:$C$133,0),2),[17]設定!$H44))</f>
        <v>389873</v>
      </c>
      <c r="G30" s="53">
        <f>IF($D30="","",IF([17]設定!$H44="",INDEX([17]第４表!$F$77:$P$133,MATCH([17]設定!$D44,[17]第４表!$C$77:$C$133,0),3),[17]設定!$H44))</f>
        <v>339819</v>
      </c>
      <c r="H30" s="53">
        <f>IF($D30="","",IF([17]設定!$H44="",INDEX([17]第４表!$F$77:$P$133,MATCH([17]設定!$D44,[17]第４表!$C$77:$C$133,0),4),[17]設定!$H44))</f>
        <v>50054</v>
      </c>
      <c r="I30" s="53">
        <f>IF($D30="","",IF([17]設定!$H44="",INDEX([17]第４表!$F$77:$P$133,MATCH([17]設定!$D44,[17]第４表!$C$77:$C$133,0),5),[17]設定!$H44))</f>
        <v>0</v>
      </c>
      <c r="J30" s="53">
        <f>IF($D30="","",IF([17]設定!$H44="",INDEX([17]第４表!$F$77:$P$133,MATCH([17]設定!$D44,[17]第４表!$C$77:$C$133,0),6),[17]設定!$H44))</f>
        <v>403261</v>
      </c>
      <c r="K30" s="53">
        <f>IF($D30="","",IF([17]設定!$H44="",INDEX([17]第４表!$F$77:$P$133,MATCH([17]設定!$D44,[17]第４表!$C$77:$C$133,0),7),[17]設定!$H44))</f>
        <v>403261</v>
      </c>
      <c r="L30" s="53">
        <f>IF($D30="","",IF([17]設定!$H44="",INDEX([17]第４表!$F$77:$P$133,MATCH([17]設定!$D44,[17]第４表!$C$77:$C$133,0),8),[17]設定!$H44))</f>
        <v>0</v>
      </c>
      <c r="M30" s="53">
        <f>IF($D30="","",IF([17]設定!$H44="",INDEX([17]第４表!$F$77:$P$133,MATCH([17]設定!$D44,[17]第４表!$C$77:$C$133,0),9),[17]設定!$H44))</f>
        <v>248438</v>
      </c>
      <c r="N30" s="53">
        <f>IF($D30="","",IF([17]設定!$H44="",INDEX([17]第４表!$F$77:$P$133,MATCH([17]設定!$D44,[17]第４表!$C$77:$C$133,0),10),[17]設定!$H44))</f>
        <v>248438</v>
      </c>
      <c r="O30" s="53">
        <f>IF($D30="","",IF([17]設定!$H44="",INDEX([17]第４表!$F$77:$P$133,MATCH([17]設定!$D44,[17]第４表!$C$77:$C$133,0),11),[17]設定!$H44))</f>
        <v>0</v>
      </c>
    </row>
    <row r="31" spans="2:16" s="2" customFormat="1" ht="18" customHeight="1" x14ac:dyDescent="0.45">
      <c r="B31" s="41" t="str">
        <f>+[18]第５表!B31</f>
        <v>E18</v>
      </c>
      <c r="C31" s="42"/>
      <c r="D31" s="57" t="str">
        <f>+[18]第５表!D31</f>
        <v>プラスチック製品</v>
      </c>
      <c r="E31" s="53">
        <f>IF($D31="","",IF([17]設定!$H45="",INDEX([17]第４表!$F$77:$P$133,MATCH([17]設定!$D45,[17]第４表!$C$77:$C$133,0),1),[17]設定!$H45))</f>
        <v>219046</v>
      </c>
      <c r="F31" s="53">
        <f>IF($D31="","",IF([17]設定!$H45="",INDEX([17]第４表!$F$77:$P$133,MATCH([17]設定!$D45,[17]第４表!$C$77:$C$133,0),2),[17]設定!$H45))</f>
        <v>219046</v>
      </c>
      <c r="G31" s="53">
        <f>IF($D31="","",IF([17]設定!$H45="",INDEX([17]第４表!$F$77:$P$133,MATCH([17]設定!$D45,[17]第４表!$C$77:$C$133,0),3),[17]設定!$H45))</f>
        <v>199578</v>
      </c>
      <c r="H31" s="53">
        <f>IF($D31="","",IF([17]設定!$H45="",INDEX([17]第４表!$F$77:$P$133,MATCH([17]設定!$D45,[17]第４表!$C$77:$C$133,0),4),[17]設定!$H45))</f>
        <v>19468</v>
      </c>
      <c r="I31" s="53">
        <f>IF($D31="","",IF([17]設定!$H45="",INDEX([17]第４表!$F$77:$P$133,MATCH([17]設定!$D45,[17]第４表!$C$77:$C$133,0),5),[17]設定!$H45))</f>
        <v>0</v>
      </c>
      <c r="J31" s="53">
        <f>IF($D31="","",IF([17]設定!$H45="",INDEX([17]第４表!$F$77:$P$133,MATCH([17]設定!$D45,[17]第４表!$C$77:$C$133,0),6),[17]設定!$H45))</f>
        <v>269561</v>
      </c>
      <c r="K31" s="53">
        <f>IF($D31="","",IF([17]設定!$H45="",INDEX([17]第４表!$F$77:$P$133,MATCH([17]設定!$D45,[17]第４表!$C$77:$C$133,0),7),[17]設定!$H45))</f>
        <v>269561</v>
      </c>
      <c r="L31" s="53">
        <f>IF($D31="","",IF([17]設定!$H45="",INDEX([17]第４表!$F$77:$P$133,MATCH([17]設定!$D45,[17]第４表!$C$77:$C$133,0),8),[17]設定!$H45))</f>
        <v>0</v>
      </c>
      <c r="M31" s="53">
        <f>IF($D31="","",IF([17]設定!$H45="",INDEX([17]第４表!$F$77:$P$133,MATCH([17]設定!$D45,[17]第４表!$C$77:$C$133,0),9),[17]設定!$H45))</f>
        <v>117476</v>
      </c>
      <c r="N31" s="53">
        <f>IF($D31="","",IF([17]設定!$H45="",INDEX([17]第４表!$F$77:$P$133,MATCH([17]設定!$D45,[17]第４表!$C$77:$C$133,0),10),[17]設定!$H45))</f>
        <v>117476</v>
      </c>
      <c r="O31" s="53">
        <f>IF($D31="","",IF([17]設定!$H45="",INDEX([17]第４表!$F$77:$P$133,MATCH([17]設定!$D45,[17]第４表!$C$77:$C$133,0),11),[17]設定!$H45))</f>
        <v>0</v>
      </c>
    </row>
    <row r="32" spans="2:16" s="2" customFormat="1" ht="18" customHeight="1" x14ac:dyDescent="0.45">
      <c r="B32" s="41" t="str">
        <f>+[18]第５表!B32</f>
        <v>E19</v>
      </c>
      <c r="C32" s="42"/>
      <c r="D32" s="57" t="str">
        <f>+[18]第５表!D32</f>
        <v>ゴム製品</v>
      </c>
      <c r="E32" s="53">
        <f>IF($D32="","",IF([17]設定!$H46="",INDEX([17]第４表!$F$77:$P$133,MATCH([17]設定!$D46,[17]第４表!$C$77:$C$133,0),1),[17]設定!$H46))</f>
        <v>337440</v>
      </c>
      <c r="F32" s="53">
        <f>IF($D32="","",IF([17]設定!$H46="",INDEX([17]第４表!$F$77:$P$133,MATCH([17]設定!$D46,[17]第４表!$C$77:$C$133,0),2),[17]設定!$H46))</f>
        <v>337440</v>
      </c>
      <c r="G32" s="53">
        <f>IF($D32="","",IF([17]設定!$H46="",INDEX([17]第４表!$F$77:$P$133,MATCH([17]設定!$D46,[17]第４表!$C$77:$C$133,0),3),[17]設定!$H46))</f>
        <v>263360</v>
      </c>
      <c r="H32" s="53">
        <f>IF($D32="","",IF([17]設定!$H46="",INDEX([17]第４表!$F$77:$P$133,MATCH([17]設定!$D46,[17]第４表!$C$77:$C$133,0),4),[17]設定!$H46))</f>
        <v>74080</v>
      </c>
      <c r="I32" s="53">
        <f>IF($D32="","",IF([17]設定!$H46="",INDEX([17]第４表!$F$77:$P$133,MATCH([17]設定!$D46,[17]第４表!$C$77:$C$133,0),5),[17]設定!$H46))</f>
        <v>0</v>
      </c>
      <c r="J32" s="53">
        <f>IF($D32="","",IF([17]設定!$H46="",INDEX([17]第４表!$F$77:$P$133,MATCH([17]設定!$D46,[17]第４表!$C$77:$C$133,0),6),[17]設定!$H46))</f>
        <v>358423</v>
      </c>
      <c r="K32" s="53">
        <f>IF($D32="","",IF([17]設定!$H46="",INDEX([17]第４表!$F$77:$P$133,MATCH([17]設定!$D46,[17]第４表!$C$77:$C$133,0),7),[17]設定!$H46))</f>
        <v>358423</v>
      </c>
      <c r="L32" s="53">
        <f>IF($D32="","",IF([17]設定!$H46="",INDEX([17]第４表!$F$77:$P$133,MATCH([17]設定!$D46,[17]第４表!$C$77:$C$133,0),8),[17]設定!$H46))</f>
        <v>0</v>
      </c>
      <c r="M32" s="53">
        <f>IF($D32="","",IF([17]設定!$H46="",INDEX([17]第４表!$F$77:$P$133,MATCH([17]設定!$D46,[17]第４表!$C$77:$C$133,0),9),[17]設定!$H46))</f>
        <v>201224</v>
      </c>
      <c r="N32" s="53">
        <f>IF($D32="","",IF([17]設定!$H46="",INDEX([17]第４表!$F$77:$P$133,MATCH([17]設定!$D46,[17]第４表!$C$77:$C$133,0),10),[17]設定!$H46))</f>
        <v>201224</v>
      </c>
      <c r="O32" s="53">
        <f>IF($D32="","",IF([17]設定!$H46="",INDEX([17]第４表!$F$77:$P$133,MATCH([17]設定!$D46,[17]第４表!$C$77:$C$133,0),11),[17]設定!$H46))</f>
        <v>0</v>
      </c>
    </row>
    <row r="33" spans="2:17" s="2" customFormat="1" ht="18" customHeight="1" x14ac:dyDescent="0.45">
      <c r="B33" s="41" t="str">
        <f>+[18]第５表!B33</f>
        <v>E21</v>
      </c>
      <c r="C33" s="42"/>
      <c r="D33" s="57" t="str">
        <f>+[18]第５表!D33</f>
        <v>窯業・土石製品</v>
      </c>
      <c r="E33" s="53">
        <f>IF($D33="","",IF([17]設定!$H47="",INDEX([17]第４表!$F$77:$P$133,MATCH([17]設定!$D47,[17]第４表!$C$77:$C$133,0),1),[17]設定!$H47))</f>
        <v>269488</v>
      </c>
      <c r="F33" s="53">
        <f>IF($D33="","",IF([17]設定!$H47="",INDEX([17]第４表!$F$77:$P$133,MATCH([17]設定!$D47,[17]第４表!$C$77:$C$133,0),2),[17]設定!$H47))</f>
        <v>269488</v>
      </c>
      <c r="G33" s="53">
        <f>IF($D33="","",IF([17]設定!$H47="",INDEX([17]第４表!$F$77:$P$133,MATCH([17]設定!$D47,[17]第４表!$C$77:$C$133,0),3),[17]設定!$H47))</f>
        <v>253490</v>
      </c>
      <c r="H33" s="53">
        <f>IF($D33="","",IF([17]設定!$H47="",INDEX([17]第４表!$F$77:$P$133,MATCH([17]設定!$D47,[17]第４表!$C$77:$C$133,0),4),[17]設定!$H47))</f>
        <v>15998</v>
      </c>
      <c r="I33" s="53">
        <f>IF($D33="","",IF([17]設定!$H47="",INDEX([17]第４表!$F$77:$P$133,MATCH([17]設定!$D47,[17]第４表!$C$77:$C$133,0),5),[17]設定!$H47))</f>
        <v>0</v>
      </c>
      <c r="J33" s="53">
        <f>IF($D33="","",IF([17]設定!$H47="",INDEX([17]第４表!$F$77:$P$133,MATCH([17]設定!$D47,[17]第４表!$C$77:$C$133,0),6),[17]設定!$H47))</f>
        <v>285116</v>
      </c>
      <c r="K33" s="53">
        <f>IF($D33="","",IF([17]設定!$H47="",INDEX([17]第４表!$F$77:$P$133,MATCH([17]設定!$D47,[17]第４表!$C$77:$C$133,0),7),[17]設定!$H47))</f>
        <v>285116</v>
      </c>
      <c r="L33" s="53">
        <f>IF($D33="","",IF([17]設定!$H47="",INDEX([17]第４表!$F$77:$P$133,MATCH([17]設定!$D47,[17]第４表!$C$77:$C$133,0),8),[17]設定!$H47))</f>
        <v>0</v>
      </c>
      <c r="M33" s="53">
        <f>IF($D33="","",IF([17]設定!$H47="",INDEX([17]第４表!$F$77:$P$133,MATCH([17]設定!$D47,[17]第４表!$C$77:$C$133,0),9),[17]設定!$H47))</f>
        <v>212021</v>
      </c>
      <c r="N33" s="53">
        <f>IF($D33="","",IF([17]設定!$H47="",INDEX([17]第４表!$F$77:$P$133,MATCH([17]設定!$D47,[17]第４表!$C$77:$C$133,0),10),[17]設定!$H47))</f>
        <v>212021</v>
      </c>
      <c r="O33" s="53">
        <f>IF($D33="","",IF([17]設定!$H47="",INDEX([17]第４表!$F$77:$P$133,MATCH([17]設定!$D47,[17]第４表!$C$77:$C$133,0),11),[17]設定!$H47))</f>
        <v>0</v>
      </c>
    </row>
    <row r="34" spans="2:17" s="2" customFormat="1" ht="18" customHeight="1" x14ac:dyDescent="0.45">
      <c r="B34" s="41" t="str">
        <f>+[18]第５表!B34</f>
        <v>E24</v>
      </c>
      <c r="C34" s="42"/>
      <c r="D34" s="57" t="str">
        <f>+[18]第５表!D34</f>
        <v>金属製品製造業</v>
      </c>
      <c r="E34" s="58">
        <f>IF($D34="","",IF([17]設定!$H48="",INDEX([17]第４表!$F$77:$P$133,MATCH([17]設定!$D48,[17]第４表!$C$77:$C$133,0),1),[17]設定!$H48))</f>
        <v>226219</v>
      </c>
      <c r="F34" s="58">
        <f>IF($D34="","",IF([17]設定!$H48="",INDEX([17]第４表!$F$77:$P$133,MATCH([17]設定!$D48,[17]第４表!$C$77:$C$133,0),2),[17]設定!$H48))</f>
        <v>225986</v>
      </c>
      <c r="G34" s="58">
        <f>IF($D34="","",IF([17]設定!$H48="",INDEX([17]第４表!$F$77:$P$133,MATCH([17]設定!$D48,[17]第４表!$C$77:$C$133,0),3),[17]設定!$H48))</f>
        <v>220175</v>
      </c>
      <c r="H34" s="53">
        <f>IF($D34="","",IF([17]設定!$H48="",INDEX([17]第４表!$F$77:$P$133,MATCH([17]設定!$D48,[17]第４表!$C$77:$C$133,0),4),[17]設定!$H48))</f>
        <v>5811</v>
      </c>
      <c r="I34" s="53">
        <f>IF($D34="","",IF([17]設定!$H48="",INDEX([17]第４表!$F$77:$P$133,MATCH([17]設定!$D48,[17]第４表!$C$77:$C$133,0),5),[17]設定!$H48))</f>
        <v>233</v>
      </c>
      <c r="J34" s="53">
        <f>IF($D34="","",IF([17]設定!$H48="",INDEX([17]第４表!$F$77:$P$133,MATCH([17]設定!$D48,[17]第４表!$C$77:$C$133,0),6),[17]設定!$H48))</f>
        <v>262353</v>
      </c>
      <c r="K34" s="53">
        <f>IF($D34="","",IF([17]設定!$H48="",INDEX([17]第４表!$F$77:$P$133,MATCH([17]設定!$D48,[17]第４表!$C$77:$C$133,0),7),[17]設定!$H48))</f>
        <v>262112</v>
      </c>
      <c r="L34" s="53">
        <f>IF($D34="","",IF([17]設定!$H48="",INDEX([17]第４表!$F$77:$P$133,MATCH([17]設定!$D48,[17]第４表!$C$77:$C$133,0),8),[17]設定!$H48))</f>
        <v>241</v>
      </c>
      <c r="M34" s="53">
        <f>IF($D34="","",IF([17]設定!$H48="",INDEX([17]第４表!$F$77:$P$133,MATCH([17]設定!$D48,[17]第４表!$C$77:$C$133,0),9),[17]設定!$H48))</f>
        <v>169915</v>
      </c>
      <c r="N34" s="53">
        <f>IF($D34="","",IF([17]設定!$H48="",INDEX([17]第４表!$F$77:$P$133,MATCH([17]設定!$D48,[17]第４表!$C$77:$C$133,0),10),[17]設定!$H48))</f>
        <v>169695</v>
      </c>
      <c r="O34" s="53">
        <f>IF($D34="","",IF([17]設定!$H48="",INDEX([17]第４表!$F$77:$P$133,MATCH([17]設定!$D48,[17]第４表!$C$77:$C$133,0),11),[17]設定!$H48))</f>
        <v>220</v>
      </c>
    </row>
    <row r="35" spans="2:17" s="2" customFormat="1" ht="18" customHeight="1" x14ac:dyDescent="0.45">
      <c r="B35" s="41" t="str">
        <f>+[18]第５表!B35</f>
        <v>E27</v>
      </c>
      <c r="C35" s="42"/>
      <c r="D35" s="57" t="str">
        <f>+[18]第５表!D35</f>
        <v>業務用機械器具</v>
      </c>
      <c r="E35" s="58">
        <f>IF($D35="","",IF([17]設定!$H49="",INDEX([17]第４表!$F$77:$P$133,MATCH([17]設定!$D49,[17]第４表!$C$77:$C$133,0),1),[17]設定!$H49))</f>
        <v>241593</v>
      </c>
      <c r="F35" s="58">
        <f>IF($D35="","",IF([17]設定!$H49="",INDEX([17]第４表!$F$77:$P$133,MATCH([17]設定!$D49,[17]第４表!$C$77:$C$133,0),2),[17]設定!$H49))</f>
        <v>241593</v>
      </c>
      <c r="G35" s="58">
        <f>IF($D35="","",IF([17]設定!$H49="",INDEX([17]第４表!$F$77:$P$133,MATCH([17]設定!$D49,[17]第４表!$C$77:$C$133,0),3),[17]設定!$H49))</f>
        <v>221300</v>
      </c>
      <c r="H35" s="53">
        <f>IF($D35="","",IF([17]設定!$H49="",INDEX([17]第４表!$F$77:$P$133,MATCH([17]設定!$D49,[17]第４表!$C$77:$C$133,0),4),[17]設定!$H49))</f>
        <v>20293</v>
      </c>
      <c r="I35" s="53">
        <f>IF($D35="","",IF([17]設定!$H49="",INDEX([17]第４表!$F$77:$P$133,MATCH([17]設定!$D49,[17]第４表!$C$77:$C$133,0),5),[17]設定!$H49))</f>
        <v>0</v>
      </c>
      <c r="J35" s="53">
        <f>IF($D35="","",IF([17]設定!$H49="",INDEX([17]第４表!$F$77:$P$133,MATCH([17]設定!$D49,[17]第４表!$C$77:$C$133,0),6),[17]設定!$H49))</f>
        <v>304069</v>
      </c>
      <c r="K35" s="53">
        <f>IF($D35="","",IF([17]設定!$H49="",INDEX([17]第４表!$F$77:$P$133,MATCH([17]設定!$D49,[17]第４表!$C$77:$C$133,0),7),[17]設定!$H49))</f>
        <v>304069</v>
      </c>
      <c r="L35" s="53">
        <f>IF($D35="","",IF([17]設定!$H49="",INDEX([17]第４表!$F$77:$P$133,MATCH([17]設定!$D49,[17]第４表!$C$77:$C$133,0),8),[17]設定!$H49))</f>
        <v>0</v>
      </c>
      <c r="M35" s="53">
        <f>IF($D35="","",IF([17]設定!$H49="",INDEX([17]第４表!$F$77:$P$133,MATCH([17]設定!$D49,[17]第４表!$C$77:$C$133,0),9),[17]設定!$H49))</f>
        <v>182051</v>
      </c>
      <c r="N35" s="53">
        <f>IF($D35="","",IF([17]設定!$H49="",INDEX([17]第４表!$F$77:$P$133,MATCH([17]設定!$D49,[17]第４表!$C$77:$C$133,0),10),[17]設定!$H49))</f>
        <v>182051</v>
      </c>
      <c r="O35" s="53">
        <f>IF($D35="","",IF([17]設定!$H49="",INDEX([17]第４表!$F$77:$P$133,MATCH([17]設定!$D49,[17]第４表!$C$77:$C$133,0),11),[17]設定!$H49))</f>
        <v>0</v>
      </c>
    </row>
    <row r="36" spans="2:17" s="2" customFormat="1" ht="18" customHeight="1" x14ac:dyDescent="0.45">
      <c r="B36" s="41" t="str">
        <f>+[18]第５表!B36</f>
        <v>E28</v>
      </c>
      <c r="C36" s="42"/>
      <c r="D36" s="57" t="str">
        <f>+[18]第５表!D36</f>
        <v>電子・デバイス</v>
      </c>
      <c r="E36" s="58">
        <f>IF($D36="","",IF([17]設定!$H50="",INDEX([17]第４表!$F$77:$P$133,MATCH([17]設定!$D50,[17]第４表!$C$77:$C$133,0),1),[17]設定!$H50))</f>
        <v>231939</v>
      </c>
      <c r="F36" s="58">
        <f>IF($D36="","",IF([17]設定!$H50="",INDEX([17]第４表!$F$77:$P$133,MATCH([17]設定!$D50,[17]第４表!$C$77:$C$133,0),2),[17]設定!$H50))</f>
        <v>231873</v>
      </c>
      <c r="G36" s="58">
        <f>IF($D36="","",IF([17]設定!$H50="",INDEX([17]第４表!$F$77:$P$133,MATCH([17]設定!$D50,[17]第４表!$C$77:$C$133,0),3),[17]設定!$H50))</f>
        <v>204844</v>
      </c>
      <c r="H36" s="53">
        <f>IF($D36="","",IF([17]設定!$H50="",INDEX([17]第４表!$F$77:$P$133,MATCH([17]設定!$D50,[17]第４表!$C$77:$C$133,0),4),[17]設定!$H50))</f>
        <v>27029</v>
      </c>
      <c r="I36" s="53">
        <f>IF($D36="","",IF([17]設定!$H50="",INDEX([17]第４表!$F$77:$P$133,MATCH([17]設定!$D50,[17]第４表!$C$77:$C$133,0),5),[17]設定!$H50))</f>
        <v>66</v>
      </c>
      <c r="J36" s="53">
        <f>IF($D36="","",IF([17]設定!$H50="",INDEX([17]第４表!$F$77:$P$133,MATCH([17]設定!$D50,[17]第４表!$C$77:$C$133,0),6),[17]設定!$H50))</f>
        <v>257615</v>
      </c>
      <c r="K36" s="53">
        <f>IF($D36="","",IF([17]設定!$H50="",INDEX([17]第４表!$F$77:$P$133,MATCH([17]設定!$D50,[17]第４表!$C$77:$C$133,0),7),[17]設定!$H50))</f>
        <v>257516</v>
      </c>
      <c r="L36" s="53">
        <f>IF($D36="","",IF([17]設定!$H50="",INDEX([17]第４表!$F$77:$P$133,MATCH([17]設定!$D50,[17]第４表!$C$77:$C$133,0),8),[17]設定!$H50))</f>
        <v>99</v>
      </c>
      <c r="M36" s="53">
        <f>IF($D36="","",IF([17]設定!$H50="",INDEX([17]第４表!$F$77:$P$133,MATCH([17]設定!$D50,[17]第４表!$C$77:$C$133,0),9),[17]設定!$H50))</f>
        <v>182708</v>
      </c>
      <c r="N36" s="53">
        <f>IF($D36="","",IF([17]設定!$H50="",INDEX([17]第４表!$F$77:$P$133,MATCH([17]設定!$D50,[17]第４表!$C$77:$C$133,0),10),[17]設定!$H50))</f>
        <v>182705</v>
      </c>
      <c r="O36" s="53">
        <f>IF($D36="","",IF([17]設定!$H50="",INDEX([17]第４表!$F$77:$P$133,MATCH([17]設定!$D50,[17]第４表!$C$77:$C$133,0),11),[17]設定!$H50))</f>
        <v>3</v>
      </c>
    </row>
    <row r="37" spans="2:17" s="2" customFormat="1" ht="18" customHeight="1" x14ac:dyDescent="0.45">
      <c r="B37" s="41" t="str">
        <f>+[18]第５表!B37</f>
        <v>E29</v>
      </c>
      <c r="C37" s="42"/>
      <c r="D37" s="57" t="str">
        <f>+[18]第５表!D37</f>
        <v>電気機械器具</v>
      </c>
      <c r="E37" s="58">
        <f>IF($D37="","",IF([17]設定!$H51="",INDEX([17]第４表!$F$77:$P$133,MATCH([17]設定!$D51,[17]第４表!$C$77:$C$133,0),1),[17]設定!$H51))</f>
        <v>268627</v>
      </c>
      <c r="F37" s="58">
        <f>IF($D37="","",IF([17]設定!$H51="",INDEX([17]第４表!$F$77:$P$133,MATCH([17]設定!$D51,[17]第４表!$C$77:$C$133,0),2),[17]設定!$H51))</f>
        <v>268627</v>
      </c>
      <c r="G37" s="58">
        <f>IF($D37="","",IF([17]設定!$H51="",INDEX([17]第４表!$F$77:$P$133,MATCH([17]設定!$D51,[17]第４表!$C$77:$C$133,0),3),[17]設定!$H51))</f>
        <v>256415</v>
      </c>
      <c r="H37" s="53">
        <f>IF($D37="","",IF([17]設定!$H51="",INDEX([17]第４表!$F$77:$P$133,MATCH([17]設定!$D51,[17]第４表!$C$77:$C$133,0),4),[17]設定!$H51))</f>
        <v>12212</v>
      </c>
      <c r="I37" s="53">
        <f>IF($D37="","",IF([17]設定!$H51="",INDEX([17]第４表!$F$77:$P$133,MATCH([17]設定!$D51,[17]第４表!$C$77:$C$133,0),5),[17]設定!$H51))</f>
        <v>0</v>
      </c>
      <c r="J37" s="53">
        <f>IF($D37="","",IF([17]設定!$H51="",INDEX([17]第４表!$F$77:$P$133,MATCH([17]設定!$D51,[17]第４表!$C$77:$C$133,0),6),[17]設定!$H51))</f>
        <v>304963</v>
      </c>
      <c r="K37" s="53">
        <f>IF($D37="","",IF([17]設定!$H51="",INDEX([17]第４表!$F$77:$P$133,MATCH([17]設定!$D51,[17]第４表!$C$77:$C$133,0),7),[17]設定!$H51))</f>
        <v>304963</v>
      </c>
      <c r="L37" s="53">
        <f>IF($D37="","",IF([17]設定!$H51="",INDEX([17]第４表!$F$77:$P$133,MATCH([17]設定!$D51,[17]第４表!$C$77:$C$133,0),8),[17]設定!$H51))</f>
        <v>0</v>
      </c>
      <c r="M37" s="53">
        <f>IF($D37="","",IF([17]設定!$H51="",INDEX([17]第４表!$F$77:$P$133,MATCH([17]設定!$D51,[17]第４表!$C$77:$C$133,0),9),[17]設定!$H51))</f>
        <v>176564</v>
      </c>
      <c r="N37" s="53">
        <f>IF($D37="","",IF([17]設定!$H51="",INDEX([17]第４表!$F$77:$P$133,MATCH([17]設定!$D51,[17]第４表!$C$77:$C$133,0),10),[17]設定!$H51))</f>
        <v>176564</v>
      </c>
      <c r="O37" s="53">
        <f>IF($D37="","",IF([17]設定!$H51="",INDEX([17]第４表!$F$77:$P$133,MATCH([17]設定!$D51,[17]第４表!$C$77:$C$133,0),11),[17]設定!$H51))</f>
        <v>0</v>
      </c>
    </row>
    <row r="38" spans="2:17" s="2" customFormat="1" ht="18" customHeight="1" x14ac:dyDescent="0.45">
      <c r="B38" s="41" t="str">
        <f>+[18]第５表!B38</f>
        <v>E31</v>
      </c>
      <c r="C38" s="42"/>
      <c r="D38" s="57" t="str">
        <f>+[18]第５表!D38</f>
        <v>輸送用機械器具</v>
      </c>
      <c r="E38" s="58">
        <f>IF($D38="","",IF([17]設定!$H52="",INDEX([17]第４表!$F$77:$P$133,MATCH([17]設定!$D52,[17]第４表!$C$77:$C$133,0),1),[17]設定!$H52))</f>
        <v>319636</v>
      </c>
      <c r="F38" s="58">
        <f>IF($D38="","",IF([17]設定!$H52="",INDEX([17]第４表!$F$77:$P$133,MATCH([17]設定!$D52,[17]第４表!$C$77:$C$133,0),2),[17]設定!$H52))</f>
        <v>319040</v>
      </c>
      <c r="G38" s="58">
        <f>IF($D38="","",IF([17]設定!$H52="",INDEX([17]第４表!$F$77:$P$133,MATCH([17]設定!$D52,[17]第４表!$C$77:$C$133,0),3),[17]設定!$H52))</f>
        <v>273674</v>
      </c>
      <c r="H38" s="53">
        <f>IF($D38="","",IF([17]設定!$H52="",INDEX([17]第４表!$F$77:$P$133,MATCH([17]設定!$D52,[17]第４表!$C$77:$C$133,0),4),[17]設定!$H52))</f>
        <v>45366</v>
      </c>
      <c r="I38" s="53">
        <f>IF($D38="","",IF([17]設定!$H52="",INDEX([17]第４表!$F$77:$P$133,MATCH([17]設定!$D52,[17]第４表!$C$77:$C$133,0),5),[17]設定!$H52))</f>
        <v>596</v>
      </c>
      <c r="J38" s="53">
        <f>IF($D38="","",IF([17]設定!$H52="",INDEX([17]第４表!$F$77:$P$133,MATCH([17]設定!$D52,[17]第４表!$C$77:$C$133,0),6),[17]設定!$H52))</f>
        <v>336061</v>
      </c>
      <c r="K38" s="53">
        <f>IF($D38="","",IF([17]設定!$H52="",INDEX([17]第４表!$F$77:$P$133,MATCH([17]設定!$D52,[17]第４表!$C$77:$C$133,0),7),[17]設定!$H52))</f>
        <v>335513</v>
      </c>
      <c r="L38" s="53">
        <f>IF($D38="","",IF([17]設定!$H52="",INDEX([17]第４表!$F$77:$P$133,MATCH([17]設定!$D52,[17]第４表!$C$77:$C$133,0),8),[17]設定!$H52))</f>
        <v>548</v>
      </c>
      <c r="M38" s="53">
        <f>IF($D38="","",IF([17]設定!$H52="",INDEX([17]第４表!$F$77:$P$133,MATCH([17]設定!$D52,[17]第４表!$C$77:$C$133,0),9),[17]設定!$H52))</f>
        <v>258963</v>
      </c>
      <c r="N38" s="53">
        <f>IF($D38="","",IF([17]設定!$H52="",INDEX([17]第４表!$F$77:$P$133,MATCH([17]設定!$D52,[17]第４表!$C$77:$C$133,0),10),[17]設定!$H52))</f>
        <v>258192</v>
      </c>
      <c r="O38" s="53">
        <f>IF($D38="","",IF([17]設定!$H52="",INDEX([17]第４表!$F$77:$P$133,MATCH([17]設定!$D52,[17]第４表!$C$77:$C$133,0),11),[17]設定!$H52))</f>
        <v>771</v>
      </c>
    </row>
    <row r="39" spans="2:17" s="2" customFormat="1" ht="18" customHeight="1" x14ac:dyDescent="0.45">
      <c r="B39" s="59" t="str">
        <f>+[18]第５表!B39</f>
        <v>ES</v>
      </c>
      <c r="C39" s="60"/>
      <c r="D39" s="61" t="str">
        <f>+[18]第５表!D39</f>
        <v>はん用・生産用機械器具</v>
      </c>
      <c r="E39" s="62">
        <f>IF($D39="","",IF([17]設定!$H53="",INDEX([17]第４表!$F$77:$P$133,MATCH([17]設定!$D53,[17]第４表!$C$77:$C$133,0),1),[17]設定!$H53))</f>
        <v>289580</v>
      </c>
      <c r="F39" s="62">
        <f>IF($D39="","",IF([17]設定!$H53="",INDEX([17]第４表!$F$77:$P$133,MATCH([17]設定!$D53,[17]第４表!$C$77:$C$133,0),2),[17]設定!$H53))</f>
        <v>289580</v>
      </c>
      <c r="G39" s="62">
        <f>IF($D39="","",IF([17]設定!$H53="",INDEX([17]第４表!$F$77:$P$133,MATCH([17]設定!$D53,[17]第４表!$C$77:$C$133,0),3),[17]設定!$H53))</f>
        <v>250486</v>
      </c>
      <c r="H39" s="63">
        <f>IF($D39="","",IF([17]設定!$H53="",INDEX([17]第４表!$F$77:$P$133,MATCH([17]設定!$D53,[17]第４表!$C$77:$C$133,0),4),[17]設定!$H53))</f>
        <v>39094</v>
      </c>
      <c r="I39" s="63">
        <f>IF($D39="","",IF([17]設定!$H53="",INDEX([17]第４表!$F$77:$P$133,MATCH([17]設定!$D53,[17]第４表!$C$77:$C$133,0),5),[17]設定!$H53))</f>
        <v>0</v>
      </c>
      <c r="J39" s="63">
        <f>IF($D39="","",IF([17]設定!$H53="",INDEX([17]第４表!$F$77:$P$133,MATCH([17]設定!$D53,[17]第４表!$C$77:$C$133,0),6),[17]設定!$H53))</f>
        <v>307864</v>
      </c>
      <c r="K39" s="63">
        <f>IF($D39="","",IF([17]設定!$H53="",INDEX([17]第４表!$F$77:$P$133,MATCH([17]設定!$D53,[17]第４表!$C$77:$C$133,0),7),[17]設定!$H53))</f>
        <v>307864</v>
      </c>
      <c r="L39" s="63">
        <f>IF($D39="","",IF([17]設定!$H53="",INDEX([17]第４表!$F$77:$P$133,MATCH([17]設定!$D53,[17]第４表!$C$77:$C$133,0),8),[17]設定!$H53))</f>
        <v>0</v>
      </c>
      <c r="M39" s="63">
        <f>IF($D39="","",IF([17]設定!$H53="",INDEX([17]第４表!$F$77:$P$133,MATCH([17]設定!$D53,[17]第４表!$C$77:$C$133,0),9),[17]設定!$H53))</f>
        <v>217542</v>
      </c>
      <c r="N39" s="63">
        <f>IF($D39="","",IF([17]設定!$H53="",INDEX([17]第４表!$F$77:$P$133,MATCH([17]設定!$D53,[17]第４表!$C$77:$C$133,0),10),[17]設定!$H53))</f>
        <v>217542</v>
      </c>
      <c r="O39" s="63">
        <f>IF($D39="","",IF([17]設定!$H53="",INDEX([17]第４表!$F$77:$P$133,MATCH([17]設定!$D53,[17]第４表!$C$77:$C$133,0),11),[17]設定!$H53))</f>
        <v>0</v>
      </c>
    </row>
    <row r="40" spans="2:17" s="2" customFormat="1" ht="18" customHeight="1" x14ac:dyDescent="0.45">
      <c r="B40" s="64" t="str">
        <f>+[18]第５表!B40</f>
        <v>R91</v>
      </c>
      <c r="C40" s="65"/>
      <c r="D40" s="66" t="str">
        <f>+[18]第５表!D40</f>
        <v>職業紹介・労働者派遣業</v>
      </c>
      <c r="E40" s="67">
        <f>IF($D40="","",IF([17]設定!$H54="",INDEX([17]第４表!$F$77:$P$133,MATCH([17]設定!$D54,[17]第４表!$C$77:$C$133,0),1),[17]設定!$H54))</f>
        <v>179269</v>
      </c>
      <c r="F40" s="67">
        <f>IF($D40="","",IF([17]設定!$H54="",INDEX([17]第４表!$F$77:$P$133,MATCH([17]設定!$D54,[17]第４表!$C$77:$C$133,0),2),[17]設定!$H54))</f>
        <v>178110</v>
      </c>
      <c r="G40" s="67">
        <f>IF($D40="","",IF([17]設定!$H54="",INDEX([17]第４表!$F$77:$P$133,MATCH([17]設定!$D54,[17]第４表!$C$77:$C$133,0),3),[17]設定!$H54))</f>
        <v>162522</v>
      </c>
      <c r="H40" s="68">
        <f>IF($D40="","",IF([17]設定!$H54="",INDEX([17]第４表!$F$77:$P$133,MATCH([17]設定!$D54,[17]第４表!$C$77:$C$133,0),4),[17]設定!$H54))</f>
        <v>15588</v>
      </c>
      <c r="I40" s="68">
        <f>IF($D40="","",IF([17]設定!$H54="",INDEX([17]第４表!$F$77:$P$133,MATCH([17]設定!$D54,[17]第４表!$C$77:$C$133,0),5),[17]設定!$H54))</f>
        <v>1159</v>
      </c>
      <c r="J40" s="68">
        <f>IF($D40="","",IF([17]設定!$H54="",INDEX([17]第４表!$F$77:$P$133,MATCH([17]設定!$D54,[17]第４表!$C$77:$C$133,0),6),[17]設定!$H54))</f>
        <v>207913</v>
      </c>
      <c r="K40" s="68">
        <f>IF($D40="","",IF([17]設定!$H54="",INDEX([17]第４表!$F$77:$P$133,MATCH([17]設定!$D54,[17]第４表!$C$77:$C$133,0),7),[17]設定!$H54))</f>
        <v>206075</v>
      </c>
      <c r="L40" s="68">
        <f>IF($D40="","",IF([17]設定!$H54="",INDEX([17]第４表!$F$77:$P$133,MATCH([17]設定!$D54,[17]第４表!$C$77:$C$133,0),8),[17]設定!$H54))</f>
        <v>1838</v>
      </c>
      <c r="M40" s="68">
        <f>IF($D40="","",IF([17]設定!$H54="",INDEX([17]第４表!$F$77:$P$133,MATCH([17]設定!$D54,[17]第４表!$C$77:$C$133,0),9),[17]設定!$H54))</f>
        <v>156722</v>
      </c>
      <c r="N40" s="68">
        <f>IF($D40="","",IF([17]設定!$H54="",INDEX([17]第４表!$F$77:$P$133,MATCH([17]設定!$D54,[17]第４表!$C$77:$C$133,0),10),[17]設定!$H54))</f>
        <v>156098</v>
      </c>
      <c r="O40" s="68">
        <f>IF($D40="","",IF([17]設定!$H54="",INDEX([17]第４表!$F$77:$P$133,MATCH([17]設定!$D54,[17]第４表!$C$77:$C$133,0),11),[17]設定!$H54))</f>
        <v>624</v>
      </c>
    </row>
    <row r="41" spans="2:17" s="2" customFormat="1" ht="11.25" customHeight="1" x14ac:dyDescent="0.45">
      <c r="B41" s="69"/>
      <c r="C41" s="70"/>
      <c r="D41" s="71"/>
      <c r="E41" s="72"/>
      <c r="F41" s="72"/>
      <c r="G41" s="72"/>
      <c r="H41" s="72"/>
      <c r="I41" s="72"/>
      <c r="J41" s="72"/>
      <c r="K41" s="72"/>
      <c r="L41" s="73"/>
      <c r="M41" s="72"/>
      <c r="N41" s="72"/>
      <c r="O41" s="73"/>
    </row>
    <row r="42" spans="2:17" ht="11.25" customHeight="1" x14ac:dyDescent="0.45">
      <c r="B42" s="69"/>
      <c r="C42" s="69"/>
      <c r="D42" s="69"/>
    </row>
    <row r="43" spans="2:17" s="2" customFormat="1" ht="20.100000000000001" customHeight="1" x14ac:dyDescent="0.45">
      <c r="B43" s="74" t="s">
        <v>13</v>
      </c>
      <c r="C43" s="69"/>
      <c r="D43" s="75"/>
      <c r="E43" s="76"/>
      <c r="F43" s="76"/>
      <c r="G43" s="76"/>
      <c r="H43" s="3"/>
      <c r="I43" s="77"/>
      <c r="J43" s="77"/>
      <c r="K43" s="77"/>
      <c r="L43" s="77"/>
      <c r="M43" s="77"/>
      <c r="N43" s="10"/>
      <c r="O43" s="10" t="s">
        <v>2</v>
      </c>
      <c r="Q43" s="48"/>
    </row>
    <row r="44" spans="2:17" s="2" customFormat="1" ht="20.100000000000001" customHeight="1" x14ac:dyDescent="0.45">
      <c r="B44" s="11"/>
      <c r="C44" s="12"/>
      <c r="D44" s="13"/>
      <c r="E44" s="14" t="s">
        <v>3</v>
      </c>
      <c r="F44" s="15"/>
      <c r="G44" s="15"/>
      <c r="H44" s="15"/>
      <c r="I44" s="16"/>
      <c r="J44" s="14" t="s">
        <v>4</v>
      </c>
      <c r="K44" s="15"/>
      <c r="L44" s="16"/>
      <c r="M44" s="14" t="s">
        <v>5</v>
      </c>
      <c r="N44" s="15"/>
      <c r="O44" s="16"/>
      <c r="Q44" s="48"/>
    </row>
    <row r="45" spans="2:17" s="2" customFormat="1" ht="6.45" customHeight="1" x14ac:dyDescent="0.45">
      <c r="B45" s="17"/>
      <c r="C45" s="18"/>
      <c r="D45" s="19"/>
      <c r="E45" s="20"/>
      <c r="F45" s="20"/>
      <c r="G45" s="20"/>
      <c r="H45" s="21"/>
      <c r="I45" s="21"/>
      <c r="J45" s="20"/>
      <c r="K45" s="20"/>
      <c r="L45" s="21"/>
      <c r="M45" s="20"/>
      <c r="N45" s="20"/>
      <c r="O45" s="21"/>
      <c r="Q45" s="4"/>
    </row>
    <row r="46" spans="2:17" s="2" customFormat="1" ht="42" customHeight="1" x14ac:dyDescent="0.45">
      <c r="B46" s="17"/>
      <c r="C46" s="18"/>
      <c r="D46" s="22" t="s">
        <v>6</v>
      </c>
      <c r="E46" s="23" t="s">
        <v>7</v>
      </c>
      <c r="F46" s="23" t="s">
        <v>8</v>
      </c>
      <c r="G46" s="23" t="s">
        <v>9</v>
      </c>
      <c r="H46" s="24" t="s">
        <v>10</v>
      </c>
      <c r="I46" s="24" t="s">
        <v>11</v>
      </c>
      <c r="J46" s="23" t="s">
        <v>12</v>
      </c>
      <c r="K46" s="23" t="s">
        <v>8</v>
      </c>
      <c r="L46" s="24" t="s">
        <v>11</v>
      </c>
      <c r="M46" s="23" t="s">
        <v>12</v>
      </c>
      <c r="N46" s="23" t="s">
        <v>8</v>
      </c>
      <c r="O46" s="24" t="s">
        <v>11</v>
      </c>
      <c r="Q46" s="4"/>
    </row>
    <row r="47" spans="2:17" s="2" customFormat="1" ht="3" customHeight="1" x14ac:dyDescent="0.45">
      <c r="B47" s="25"/>
      <c r="C47" s="26"/>
      <c r="D47" s="27"/>
      <c r="E47" s="28"/>
      <c r="F47" s="28"/>
      <c r="G47" s="28"/>
      <c r="H47" s="29"/>
      <c r="I47" s="29"/>
      <c r="J47" s="28"/>
      <c r="K47" s="28"/>
      <c r="L47" s="30"/>
      <c r="M47" s="28"/>
      <c r="N47" s="28"/>
      <c r="O47" s="29"/>
      <c r="P47" s="4"/>
    </row>
    <row r="48" spans="2:17" s="2" customFormat="1" ht="18" customHeight="1" x14ac:dyDescent="0.45">
      <c r="B48" s="31" t="str">
        <f t="shared" ref="B48:B79" si="0">+B9</f>
        <v>TL</v>
      </c>
      <c r="C48" s="32"/>
      <c r="D48" s="33" t="str">
        <f t="shared" ref="D48:D79" si="1">+D9</f>
        <v>調査産業計</v>
      </c>
      <c r="E48" s="34">
        <f>IF($D48="","",IF([17]設定!$I23="",INDEX([17]第４表!$F$9:$P$65,MATCH([17]設定!$D23,[17]第４表!$C$9:$C$65,0),1),[17]設定!$I23))</f>
        <v>242807</v>
      </c>
      <c r="F48" s="34">
        <f>IF($D48="","",IF([17]設定!$I23="",INDEX([17]第４表!$F$9:$P$65,MATCH([17]設定!$D23,[17]第４表!$C$9:$C$65,0),2),[17]設定!$I23))</f>
        <v>240871</v>
      </c>
      <c r="G48" s="35">
        <f>IF($D48="","",IF([17]設定!$I23="",INDEX([17]第４表!$F$9:$P$65,MATCH([17]設定!$D23,[17]第４表!$C$9:$C$65,0),3),[17]設定!$I23))</f>
        <v>225231</v>
      </c>
      <c r="H48" s="36">
        <f>IF($D48="","",IF([17]設定!$I23="",INDEX([17]第４表!$F$9:$P$65,MATCH([17]設定!$D23,[17]第４表!$C$9:$C$65,0),4),[17]設定!$I23))</f>
        <v>15640</v>
      </c>
      <c r="I48" s="37">
        <f>IF($D48="","",IF([17]設定!$I23="",INDEX([17]第４表!$F$9:$P$65,MATCH([17]設定!$D23,[17]第４表!$C$9:$C$65,0),5),[17]設定!$I23))</f>
        <v>1936</v>
      </c>
      <c r="J48" s="38">
        <f>IF($D48="","",IF([17]設定!$I23="",INDEX([17]第４表!$F$9:$P$65,MATCH([17]設定!$D23,[17]第４表!$C$9:$C$65,0),6),[17]設定!$I23))</f>
        <v>293767</v>
      </c>
      <c r="K48" s="35">
        <f>IF($D48="","",IF([17]設定!$I23="",INDEX([17]第４表!$F$9:$P$65,MATCH([17]設定!$D23,[17]第４表!$C$9:$C$65,0),7),[17]設定!$I23))</f>
        <v>291285</v>
      </c>
      <c r="L48" s="36">
        <f>IF($D48="","",IF([17]設定!$I23="",INDEX([17]第４表!$F$9:$P$65,MATCH([17]設定!$D23,[17]第４表!$C$9:$C$65,0),8),[17]設定!$I23))</f>
        <v>2482</v>
      </c>
      <c r="M48" s="39">
        <f>IF($D48="","",IF([17]設定!$I23="",INDEX([17]第４表!$F$9:$P$65,MATCH([17]設定!$D23,[17]第４表!$C$9:$C$65,0),9),[17]設定!$I23))</f>
        <v>193610</v>
      </c>
      <c r="N48" s="39">
        <f>IF($D48="","",IF([17]設定!$I23="",INDEX([17]第４表!$F$9:$P$65,MATCH([17]設定!$D23,[17]第４表!$C$9:$C$65,0),10),[17]設定!$I23))</f>
        <v>192201</v>
      </c>
      <c r="O48" s="37">
        <f>IF($D48="","",IF([17]設定!$I23="",INDEX([17]第４表!$F$9:$P$65,MATCH([17]設定!$D23,[17]第４表!$C$9:$C$65,0),11),[17]設定!$I23))</f>
        <v>1409</v>
      </c>
      <c r="Q48" s="48"/>
    </row>
    <row r="49" spans="2:17" s="2" customFormat="1" ht="18" customHeight="1" x14ac:dyDescent="0.45">
      <c r="B49" s="41" t="str">
        <f t="shared" si="0"/>
        <v>D</v>
      </c>
      <c r="C49" s="42"/>
      <c r="D49" s="43" t="str">
        <f t="shared" si="1"/>
        <v>建設業</v>
      </c>
      <c r="E49" s="34">
        <f>IF($D49="","",IF([17]設定!$I24="",INDEX([17]第４表!$F$9:$P$65,MATCH([17]設定!$D24,[17]第４表!$C$9:$C$65,0),1),[17]設定!$I24))</f>
        <v>287861</v>
      </c>
      <c r="F49" s="34">
        <f>IF($D49="","",IF([17]設定!$I24="",INDEX([17]第４表!$F$9:$P$65,MATCH([17]設定!$D24,[17]第４表!$C$9:$C$65,0),2),[17]設定!$I24))</f>
        <v>287861</v>
      </c>
      <c r="G49" s="35">
        <f>IF($D49="","",IF([17]設定!$I24="",INDEX([17]第４表!$F$9:$P$65,MATCH([17]設定!$D24,[17]第４表!$C$9:$C$65,0),3),[17]設定!$I24))</f>
        <v>276849</v>
      </c>
      <c r="H49" s="44">
        <f>IF($D49="","",IF([17]設定!$I24="",INDEX([17]第４表!$F$9:$P$65,MATCH([17]設定!$D24,[17]第４表!$C$9:$C$65,0),4),[17]設定!$I24))</f>
        <v>11012</v>
      </c>
      <c r="I49" s="45">
        <f>IF($D49="","",IF([17]設定!$I24="",INDEX([17]第４表!$F$9:$P$65,MATCH([17]設定!$D24,[17]第４表!$C$9:$C$65,0),5),[17]設定!$I24))</f>
        <v>0</v>
      </c>
      <c r="J49" s="38">
        <f>IF($D49="","",IF([17]設定!$I24="",INDEX([17]第４表!$F$9:$P$65,MATCH([17]設定!$D24,[17]第４表!$C$9:$C$65,0),6),[17]設定!$I24))</f>
        <v>302680</v>
      </c>
      <c r="K49" s="35">
        <f>IF($D49="","",IF([17]設定!$I24="",INDEX([17]第４表!$F$9:$P$65,MATCH([17]設定!$D24,[17]第４表!$C$9:$C$65,0),7),[17]設定!$I24))</f>
        <v>302680</v>
      </c>
      <c r="L49" s="44">
        <f>IF($D49="","",IF([17]設定!$I24="",INDEX([17]第４表!$F$9:$P$65,MATCH([17]設定!$D24,[17]第４表!$C$9:$C$65,0),8),[17]設定!$I24))</f>
        <v>0</v>
      </c>
      <c r="M49" s="34">
        <f>IF($D49="","",IF([17]設定!$I24="",INDEX([17]第４表!$F$9:$P$65,MATCH([17]設定!$D24,[17]第４表!$C$9:$C$65,0),9),[17]設定!$I24))</f>
        <v>233065</v>
      </c>
      <c r="N49" s="34">
        <f>IF($D49="","",IF([17]設定!$I24="",INDEX([17]第４表!$F$9:$P$65,MATCH([17]設定!$D24,[17]第４表!$C$9:$C$65,0),10),[17]設定!$I24))</f>
        <v>233065</v>
      </c>
      <c r="O49" s="45">
        <f>IF($D49="","",IF([17]設定!$I24="",INDEX([17]第４表!$F$9:$P$65,MATCH([17]設定!$D24,[17]第４表!$C$9:$C$65,0),11),[17]設定!$I24))</f>
        <v>0</v>
      </c>
      <c r="Q49" s="48"/>
    </row>
    <row r="50" spans="2:17" s="2" customFormat="1" ht="18" customHeight="1" x14ac:dyDescent="0.45">
      <c r="B50" s="41" t="str">
        <f t="shared" si="0"/>
        <v>E</v>
      </c>
      <c r="C50" s="42"/>
      <c r="D50" s="43" t="str">
        <f t="shared" si="1"/>
        <v>製造業</v>
      </c>
      <c r="E50" s="34">
        <f>IF($D50="","",IF([17]設定!$I25="",INDEX([17]第４表!$F$9:$P$65,MATCH([17]設定!$D25,[17]第４表!$C$9:$C$65,0),1),[17]設定!$I25))</f>
        <v>254862</v>
      </c>
      <c r="F50" s="34">
        <f>IF($D50="","",IF([17]設定!$I25="",INDEX([17]第４表!$F$9:$P$65,MATCH([17]設定!$D25,[17]第４表!$C$9:$C$65,0),2),[17]設定!$I25))</f>
        <v>254802</v>
      </c>
      <c r="G50" s="35">
        <f>IF($D50="","",IF([17]設定!$I25="",INDEX([17]第４表!$F$9:$P$65,MATCH([17]設定!$D25,[17]第４表!$C$9:$C$65,0),3),[17]設定!$I25))</f>
        <v>227790</v>
      </c>
      <c r="H50" s="44">
        <f>IF($D50="","",IF([17]設定!$I25="",INDEX([17]第４表!$F$9:$P$65,MATCH([17]設定!$D25,[17]第４表!$C$9:$C$65,0),4),[17]設定!$I25))</f>
        <v>27012</v>
      </c>
      <c r="I50" s="45">
        <f>IF($D50="","",IF([17]設定!$I25="",INDEX([17]第４表!$F$9:$P$65,MATCH([17]設定!$D25,[17]第４表!$C$9:$C$65,0),5),[17]設定!$I25))</f>
        <v>60</v>
      </c>
      <c r="J50" s="38">
        <f>IF($D50="","",IF([17]設定!$I25="",INDEX([17]第４表!$F$9:$P$65,MATCH([17]設定!$D25,[17]第４表!$C$9:$C$65,0),6),[17]設定!$I25))</f>
        <v>300111</v>
      </c>
      <c r="K50" s="35">
        <f>IF($D50="","",IF([17]設定!$I25="",INDEX([17]第４表!$F$9:$P$65,MATCH([17]設定!$D25,[17]第４表!$C$9:$C$65,0),7),[17]設定!$I25))</f>
        <v>300041</v>
      </c>
      <c r="L50" s="44">
        <f>IF($D50="","",IF([17]設定!$I25="",INDEX([17]第４表!$F$9:$P$65,MATCH([17]設定!$D25,[17]第４表!$C$9:$C$65,0),8),[17]設定!$I25))</f>
        <v>70</v>
      </c>
      <c r="M50" s="34">
        <f>IF($D50="","",IF([17]設定!$I25="",INDEX([17]第４表!$F$9:$P$65,MATCH([17]設定!$D25,[17]第４表!$C$9:$C$65,0),9),[17]設定!$I25))</f>
        <v>178490</v>
      </c>
      <c r="N50" s="34">
        <f>IF($D50="","",IF([17]設定!$I25="",INDEX([17]第４表!$F$9:$P$65,MATCH([17]設定!$D25,[17]第４表!$C$9:$C$65,0),10),[17]設定!$I25))</f>
        <v>178448</v>
      </c>
      <c r="O50" s="45">
        <f>IF($D50="","",IF([17]設定!$I25="",INDEX([17]第４表!$F$9:$P$65,MATCH([17]設定!$D25,[17]第４表!$C$9:$C$65,0),11),[17]設定!$I25))</f>
        <v>42</v>
      </c>
      <c r="Q50" s="48"/>
    </row>
    <row r="51" spans="2:17" s="2" customFormat="1" ht="18" customHeight="1" x14ac:dyDescent="0.45">
      <c r="B51" s="41" t="str">
        <f t="shared" si="0"/>
        <v>F</v>
      </c>
      <c r="C51" s="42"/>
      <c r="D51" s="46" t="str">
        <f t="shared" si="1"/>
        <v>電気・ガス・熱供給・水道業</v>
      </c>
      <c r="E51" s="34">
        <f>IF($D51="","",IF([17]設定!$I26="",INDEX([17]第４表!$F$9:$P$65,MATCH([17]設定!$D26,[17]第４表!$C$9:$C$65,0),1),[17]設定!$I26))</f>
        <v>472915</v>
      </c>
      <c r="F51" s="34">
        <f>IF($D51="","",IF([17]設定!$I26="",INDEX([17]第４表!$F$9:$P$65,MATCH([17]設定!$D26,[17]第４表!$C$9:$C$65,0),2),[17]設定!$I26))</f>
        <v>419967</v>
      </c>
      <c r="G51" s="35">
        <f>IF($D51="","",IF([17]設定!$I26="",INDEX([17]第４表!$F$9:$P$65,MATCH([17]設定!$D26,[17]第４表!$C$9:$C$65,0),3),[17]設定!$I26))</f>
        <v>352071</v>
      </c>
      <c r="H51" s="47">
        <f>IF($D51="","",IF([17]設定!$I26="",INDEX([17]第４表!$F$9:$P$65,MATCH([17]設定!$D26,[17]第４表!$C$9:$C$65,0),4),[17]設定!$I26))</f>
        <v>67896</v>
      </c>
      <c r="I51" s="45">
        <f>IF($D51="","",IF([17]設定!$I26="",INDEX([17]第４表!$F$9:$P$65,MATCH([17]設定!$D26,[17]第４表!$C$9:$C$65,0),5),[17]設定!$I26))</f>
        <v>52948</v>
      </c>
      <c r="J51" s="38">
        <f>IF($D51="","",IF([17]設定!$I26="",INDEX([17]第４表!$F$9:$P$65,MATCH([17]設定!$D26,[17]第４表!$C$9:$C$65,0),6),[17]設定!$I26))</f>
        <v>504124</v>
      </c>
      <c r="K51" s="35">
        <f>IF($D51="","",IF([17]設定!$I26="",INDEX([17]第４表!$F$9:$P$65,MATCH([17]設定!$D26,[17]第４表!$C$9:$C$65,0),7),[17]設定!$I26))</f>
        <v>448583</v>
      </c>
      <c r="L51" s="44">
        <f>IF($D51="","",IF([17]設定!$I26="",INDEX([17]第４表!$F$9:$P$65,MATCH([17]設定!$D26,[17]第４表!$C$9:$C$65,0),8),[17]設定!$I26))</f>
        <v>55541</v>
      </c>
      <c r="M51" s="34">
        <f>IF($D51="","",IF([17]設定!$I26="",INDEX([17]第４表!$F$9:$P$65,MATCH([17]設定!$D26,[17]第４表!$C$9:$C$65,0),9),[17]設定!$I26))</f>
        <v>281917</v>
      </c>
      <c r="N51" s="34">
        <f>IF($D51="","",IF([17]設定!$I26="",INDEX([17]第４表!$F$9:$P$65,MATCH([17]設定!$D26,[17]第４表!$C$9:$C$65,0),10),[17]設定!$I26))</f>
        <v>244837</v>
      </c>
      <c r="O51" s="45">
        <f>IF($D51="","",IF([17]設定!$I26="",INDEX([17]第４表!$F$9:$P$65,MATCH([17]設定!$D26,[17]第４表!$C$9:$C$65,0),11),[17]設定!$I26))</f>
        <v>37080</v>
      </c>
      <c r="Q51" s="48"/>
    </row>
    <row r="52" spans="2:17" s="2" customFormat="1" ht="18" customHeight="1" x14ac:dyDescent="0.45">
      <c r="B52" s="41" t="str">
        <f t="shared" si="0"/>
        <v>G</v>
      </c>
      <c r="C52" s="42"/>
      <c r="D52" s="43" t="str">
        <f t="shared" si="1"/>
        <v>情報通信業</v>
      </c>
      <c r="E52" s="34">
        <f>IF($D52="","",IF([17]設定!$I27="",INDEX([17]第４表!$F$9:$P$65,MATCH([17]設定!$D27,[17]第４表!$C$9:$C$65,0),1),[17]設定!$I27))</f>
        <v>424603</v>
      </c>
      <c r="F52" s="34">
        <f>IF($D52="","",IF([17]設定!$I27="",INDEX([17]第４表!$F$9:$P$65,MATCH([17]設定!$D27,[17]第４表!$C$9:$C$65,0),2),[17]設定!$I27))</f>
        <v>387681</v>
      </c>
      <c r="G52" s="35">
        <f>IF($D52="","",IF([17]設定!$I27="",INDEX([17]第４表!$F$9:$P$65,MATCH([17]設定!$D27,[17]第４表!$C$9:$C$65,0),3),[17]設定!$I27))</f>
        <v>351001</v>
      </c>
      <c r="H52" s="44">
        <f>IF($D52="","",IF([17]設定!$I27="",INDEX([17]第４表!$F$9:$P$65,MATCH([17]設定!$D27,[17]第４表!$C$9:$C$65,0),4),[17]設定!$I27))</f>
        <v>36680</v>
      </c>
      <c r="I52" s="45">
        <f>IF($D52="","",IF([17]設定!$I27="",INDEX([17]第４表!$F$9:$P$65,MATCH([17]設定!$D27,[17]第４表!$C$9:$C$65,0),5),[17]設定!$I27))</f>
        <v>36922</v>
      </c>
      <c r="J52" s="38">
        <f>IF($D52="","",IF([17]設定!$I27="",INDEX([17]第４表!$F$9:$P$65,MATCH([17]設定!$D27,[17]第４表!$C$9:$C$65,0),6),[17]設定!$I27))</f>
        <v>474256</v>
      </c>
      <c r="K52" s="35">
        <f>IF($D52="","",IF([17]設定!$I27="",INDEX([17]第４表!$F$9:$P$65,MATCH([17]設定!$D27,[17]第４表!$C$9:$C$65,0),7),[17]設定!$I27))</f>
        <v>431794</v>
      </c>
      <c r="L52" s="44">
        <f>IF($D52="","",IF([17]設定!$I27="",INDEX([17]第４表!$F$9:$P$65,MATCH([17]設定!$D27,[17]第４表!$C$9:$C$65,0),8),[17]設定!$I27))</f>
        <v>42462</v>
      </c>
      <c r="M52" s="34">
        <f>IF($D52="","",IF([17]設定!$I27="",INDEX([17]第４表!$F$9:$P$65,MATCH([17]設定!$D27,[17]第４表!$C$9:$C$65,0),9),[17]設定!$I27))</f>
        <v>318434</v>
      </c>
      <c r="N52" s="34">
        <f>IF($D52="","",IF([17]設定!$I27="",INDEX([17]第４表!$F$9:$P$65,MATCH([17]設定!$D27,[17]第４表!$C$9:$C$65,0),10),[17]設定!$I27))</f>
        <v>293358</v>
      </c>
      <c r="O52" s="45">
        <f>IF($D52="","",IF([17]設定!$I27="",INDEX([17]第４表!$F$9:$P$65,MATCH([17]設定!$D27,[17]第４表!$C$9:$C$65,0),11),[17]設定!$I27))</f>
        <v>25076</v>
      </c>
      <c r="Q52" s="48"/>
    </row>
    <row r="53" spans="2:17" s="2" customFormat="1" ht="18" customHeight="1" x14ac:dyDescent="0.45">
      <c r="B53" s="41" t="str">
        <f t="shared" si="0"/>
        <v>H</v>
      </c>
      <c r="C53" s="42"/>
      <c r="D53" s="43" t="str">
        <f t="shared" si="1"/>
        <v>運輸業，郵便業</v>
      </c>
      <c r="E53" s="34">
        <f>IF($D53="","",IF([17]設定!$I28="",INDEX([17]第４表!$F$9:$P$65,MATCH([17]設定!$D28,[17]第４表!$C$9:$C$65,0),1),[17]設定!$I28))</f>
        <v>239607</v>
      </c>
      <c r="F53" s="34">
        <f>IF($D53="","",IF([17]設定!$I28="",INDEX([17]第４表!$F$9:$P$65,MATCH([17]設定!$D28,[17]第４表!$C$9:$C$65,0),2),[17]設定!$I28))</f>
        <v>239357</v>
      </c>
      <c r="G53" s="35">
        <f>IF($D53="","",IF([17]設定!$I28="",INDEX([17]第４表!$F$9:$P$65,MATCH([17]設定!$D28,[17]第４表!$C$9:$C$65,0),3),[17]設定!$I28))</f>
        <v>205364</v>
      </c>
      <c r="H53" s="44">
        <f>IF($D53="","",IF([17]設定!$I28="",INDEX([17]第４表!$F$9:$P$65,MATCH([17]設定!$D28,[17]第４表!$C$9:$C$65,0),4),[17]設定!$I28))</f>
        <v>33993</v>
      </c>
      <c r="I53" s="45">
        <f>IF($D53="","",IF([17]設定!$I28="",INDEX([17]第４表!$F$9:$P$65,MATCH([17]設定!$D28,[17]第４表!$C$9:$C$65,0),5),[17]設定!$I28))</f>
        <v>250</v>
      </c>
      <c r="J53" s="38">
        <f>IF($D53="","",IF([17]設定!$I28="",INDEX([17]第４表!$F$9:$P$65,MATCH([17]設定!$D28,[17]第４表!$C$9:$C$65,0),6),[17]設定!$I28))</f>
        <v>253608</v>
      </c>
      <c r="K53" s="35">
        <f>IF($D53="","",IF([17]設定!$I28="",INDEX([17]第４表!$F$9:$P$65,MATCH([17]設定!$D28,[17]第４表!$C$9:$C$65,0),7),[17]設定!$I28))</f>
        <v>253338</v>
      </c>
      <c r="L53" s="44">
        <f>IF($D53="","",IF([17]設定!$I28="",INDEX([17]第４表!$F$9:$P$65,MATCH([17]設定!$D28,[17]第４表!$C$9:$C$65,0),8),[17]設定!$I28))</f>
        <v>270</v>
      </c>
      <c r="M53" s="34">
        <f>IF($D53="","",IF([17]設定!$I28="",INDEX([17]第４表!$F$9:$P$65,MATCH([17]設定!$D28,[17]第４表!$C$9:$C$65,0),9),[17]設定!$I28))</f>
        <v>165736</v>
      </c>
      <c r="N53" s="34">
        <f>IF($D53="","",IF([17]設定!$I28="",INDEX([17]第４表!$F$9:$P$65,MATCH([17]設定!$D28,[17]第４表!$C$9:$C$65,0),10),[17]設定!$I28))</f>
        <v>165589</v>
      </c>
      <c r="O53" s="45">
        <f>IF($D53="","",IF([17]設定!$I28="",INDEX([17]第４表!$F$9:$P$65,MATCH([17]設定!$D28,[17]第４表!$C$9:$C$65,0),11),[17]設定!$I28))</f>
        <v>147</v>
      </c>
      <c r="Q53" s="48"/>
    </row>
    <row r="54" spans="2:17" s="2" customFormat="1" ht="18" customHeight="1" x14ac:dyDescent="0.45">
      <c r="B54" s="41" t="str">
        <f t="shared" si="0"/>
        <v>I</v>
      </c>
      <c r="C54" s="42"/>
      <c r="D54" s="43" t="str">
        <f t="shared" si="1"/>
        <v>卸売業，小売業</v>
      </c>
      <c r="E54" s="34">
        <f>IF($D54="","",IF([17]設定!$I29="",INDEX([17]第４表!$F$9:$P$65,MATCH([17]設定!$D29,[17]第４表!$C$9:$C$65,0),1),[17]設定!$I29))</f>
        <v>164889</v>
      </c>
      <c r="F54" s="34">
        <f>IF($D54="","",IF([17]設定!$I29="",INDEX([17]第４表!$F$9:$P$65,MATCH([17]設定!$D29,[17]第４表!$C$9:$C$65,0),2),[17]設定!$I29))</f>
        <v>164567</v>
      </c>
      <c r="G54" s="35">
        <f>IF($D54="","",IF([17]設定!$I29="",INDEX([17]第４表!$F$9:$P$65,MATCH([17]設定!$D29,[17]第４表!$C$9:$C$65,0),3),[17]設定!$I29))</f>
        <v>156431</v>
      </c>
      <c r="H54" s="44">
        <f>IF($D54="","",IF([17]設定!$I29="",INDEX([17]第４表!$F$9:$P$65,MATCH([17]設定!$D29,[17]第４表!$C$9:$C$65,0),4),[17]設定!$I29))</f>
        <v>8136</v>
      </c>
      <c r="I54" s="45">
        <f>IF($D54="","",IF([17]設定!$I29="",INDEX([17]第４表!$F$9:$P$65,MATCH([17]設定!$D29,[17]第４表!$C$9:$C$65,0),5),[17]設定!$I29))</f>
        <v>322</v>
      </c>
      <c r="J54" s="38">
        <f>IF($D54="","",IF([17]設定!$I29="",INDEX([17]第４表!$F$9:$P$65,MATCH([17]設定!$D29,[17]第４表!$C$9:$C$65,0),6),[17]設定!$I29))</f>
        <v>224322</v>
      </c>
      <c r="K54" s="35">
        <f>IF($D54="","",IF([17]設定!$I29="",INDEX([17]第４表!$F$9:$P$65,MATCH([17]設定!$D29,[17]第４表!$C$9:$C$65,0),7),[17]設定!$I29))</f>
        <v>223646</v>
      </c>
      <c r="L54" s="44">
        <f>IF($D54="","",IF([17]設定!$I29="",INDEX([17]第４表!$F$9:$P$65,MATCH([17]設定!$D29,[17]第４表!$C$9:$C$65,0),8),[17]設定!$I29))</f>
        <v>676</v>
      </c>
      <c r="M54" s="34">
        <f>IF($D54="","",IF([17]設定!$I29="",INDEX([17]第４表!$F$9:$P$65,MATCH([17]設定!$D29,[17]第４表!$C$9:$C$65,0),9),[17]設定!$I29))</f>
        <v>122027</v>
      </c>
      <c r="N54" s="34">
        <f>IF($D54="","",IF([17]設定!$I29="",INDEX([17]第４表!$F$9:$P$65,MATCH([17]設定!$D29,[17]第４表!$C$9:$C$65,0),10),[17]設定!$I29))</f>
        <v>121960</v>
      </c>
      <c r="O54" s="45">
        <f>IF($D54="","",IF([17]設定!$I29="",INDEX([17]第４表!$F$9:$P$65,MATCH([17]設定!$D29,[17]第４表!$C$9:$C$65,0),11),[17]設定!$I29))</f>
        <v>67</v>
      </c>
      <c r="Q54" s="48"/>
    </row>
    <row r="55" spans="2:17" s="2" customFormat="1" ht="18" customHeight="1" x14ac:dyDescent="0.45">
      <c r="B55" s="41" t="str">
        <f t="shared" si="0"/>
        <v>J</v>
      </c>
      <c r="C55" s="42"/>
      <c r="D55" s="43" t="str">
        <f t="shared" si="1"/>
        <v>金融業，保険業</v>
      </c>
      <c r="E55" s="34">
        <f>IF($D55="","",IF([17]設定!$I30="",INDEX([17]第４表!$F$9:$P$65,MATCH([17]設定!$D30,[17]第４表!$C$9:$C$65,0),1),[17]設定!$I30))</f>
        <v>395669</v>
      </c>
      <c r="F55" s="34">
        <f>IF($D55="","",IF([17]設定!$I30="",INDEX([17]第４表!$F$9:$P$65,MATCH([17]設定!$D30,[17]第４表!$C$9:$C$65,0),2),[17]設定!$I30))</f>
        <v>369714</v>
      </c>
      <c r="G55" s="35">
        <f>IF($D55="","",IF([17]設定!$I30="",INDEX([17]第４表!$F$9:$P$65,MATCH([17]設定!$D30,[17]第４表!$C$9:$C$65,0),3),[17]設定!$I30))</f>
        <v>365474</v>
      </c>
      <c r="H55" s="44">
        <f>IF($D55="","",IF([17]設定!$I30="",INDEX([17]第４表!$F$9:$P$65,MATCH([17]設定!$D30,[17]第４表!$C$9:$C$65,0),4),[17]設定!$I30))</f>
        <v>4240</v>
      </c>
      <c r="I55" s="45">
        <f>IF($D55="","",IF([17]設定!$I30="",INDEX([17]第４表!$F$9:$P$65,MATCH([17]設定!$D30,[17]第４表!$C$9:$C$65,0),5),[17]設定!$I30))</f>
        <v>25955</v>
      </c>
      <c r="J55" s="38">
        <f>IF($D55="","",IF([17]設定!$I30="",INDEX([17]第４表!$F$9:$P$65,MATCH([17]設定!$D30,[17]第４表!$C$9:$C$65,0),6),[17]設定!$I30))</f>
        <v>436331</v>
      </c>
      <c r="K55" s="35">
        <f>IF($D55="","",IF([17]設定!$I30="",INDEX([17]第４表!$F$9:$P$65,MATCH([17]設定!$D30,[17]第４表!$C$9:$C$65,0),7),[17]設定!$I30))</f>
        <v>436331</v>
      </c>
      <c r="L55" s="44">
        <f>IF($D55="","",IF([17]設定!$I30="",INDEX([17]第４表!$F$9:$P$65,MATCH([17]設定!$D30,[17]第４表!$C$9:$C$65,0),8),[17]設定!$I30))</f>
        <v>0</v>
      </c>
      <c r="M55" s="34">
        <f>IF($D55="","",IF([17]設定!$I30="",INDEX([17]第４表!$F$9:$P$65,MATCH([17]設定!$D30,[17]第４表!$C$9:$C$65,0),9),[17]設定!$I30))</f>
        <v>362953</v>
      </c>
      <c r="N55" s="34">
        <f>IF($D55="","",IF([17]設定!$I30="",INDEX([17]第４表!$F$9:$P$65,MATCH([17]設定!$D30,[17]第４表!$C$9:$C$65,0),10),[17]設定!$I30))</f>
        <v>316115</v>
      </c>
      <c r="O55" s="45">
        <f>IF($D55="","",IF([17]設定!$I30="",INDEX([17]第４表!$F$9:$P$65,MATCH([17]設定!$D30,[17]第４表!$C$9:$C$65,0),11),[17]設定!$I30))</f>
        <v>46838</v>
      </c>
      <c r="Q55" s="48"/>
    </row>
    <row r="56" spans="2:17" s="2" customFormat="1" ht="18" customHeight="1" x14ac:dyDescent="0.45">
      <c r="B56" s="41" t="str">
        <f t="shared" si="0"/>
        <v>K</v>
      </c>
      <c r="C56" s="42"/>
      <c r="D56" s="49" t="str">
        <f t="shared" si="1"/>
        <v>不動産業，物品賃貸業</v>
      </c>
      <c r="E56" s="34">
        <f>IF($D56="","",IF([17]設定!$I31="",INDEX([17]第４表!$F$9:$P$65,MATCH([17]設定!$D31,[17]第４表!$C$9:$C$65,0),1),[17]設定!$I31))</f>
        <v>257515</v>
      </c>
      <c r="F56" s="34">
        <f>IF($D56="","",IF([17]設定!$I31="",INDEX([17]第４表!$F$9:$P$65,MATCH([17]設定!$D31,[17]第４表!$C$9:$C$65,0),2),[17]設定!$I31))</f>
        <v>257515</v>
      </c>
      <c r="G56" s="35">
        <f>IF($D56="","",IF([17]設定!$I31="",INDEX([17]第４表!$F$9:$P$65,MATCH([17]設定!$D31,[17]第４表!$C$9:$C$65,0),3),[17]設定!$I31))</f>
        <v>252500</v>
      </c>
      <c r="H56" s="44">
        <f>IF($D56="","",IF([17]設定!$I31="",INDEX([17]第４表!$F$9:$P$65,MATCH([17]設定!$D31,[17]第４表!$C$9:$C$65,0),4),[17]設定!$I31))</f>
        <v>5015</v>
      </c>
      <c r="I56" s="45">
        <f>IF($D56="","",IF([17]設定!$I31="",INDEX([17]第４表!$F$9:$P$65,MATCH([17]設定!$D31,[17]第４表!$C$9:$C$65,0),5),[17]設定!$I31))</f>
        <v>0</v>
      </c>
      <c r="J56" s="38">
        <f>IF($D56="","",IF([17]設定!$I31="",INDEX([17]第４表!$F$9:$P$65,MATCH([17]設定!$D31,[17]第４表!$C$9:$C$65,0),6),[17]設定!$I31))</f>
        <v>292444</v>
      </c>
      <c r="K56" s="35">
        <f>IF($D56="","",IF([17]設定!$I31="",INDEX([17]第４表!$F$9:$P$65,MATCH([17]設定!$D31,[17]第４表!$C$9:$C$65,0),7),[17]設定!$I31))</f>
        <v>292444</v>
      </c>
      <c r="L56" s="44">
        <f>IF($D56="","",IF([17]設定!$I31="",INDEX([17]第４表!$F$9:$P$65,MATCH([17]設定!$D31,[17]第４表!$C$9:$C$65,0),8),[17]設定!$I31))</f>
        <v>0</v>
      </c>
      <c r="M56" s="34">
        <f>IF($D56="","",IF([17]設定!$I31="",INDEX([17]第４表!$F$9:$P$65,MATCH([17]設定!$D31,[17]第４表!$C$9:$C$65,0),9),[17]設定!$I31))</f>
        <v>194921</v>
      </c>
      <c r="N56" s="34">
        <f>IF($D56="","",IF([17]設定!$I31="",INDEX([17]第４表!$F$9:$P$65,MATCH([17]設定!$D31,[17]第４表!$C$9:$C$65,0),10),[17]設定!$I31))</f>
        <v>194921</v>
      </c>
      <c r="O56" s="45">
        <f>IF($D56="","",IF([17]設定!$I31="",INDEX([17]第４表!$F$9:$P$65,MATCH([17]設定!$D31,[17]第４表!$C$9:$C$65,0),11),[17]設定!$I31))</f>
        <v>0</v>
      </c>
      <c r="Q56" s="48"/>
    </row>
    <row r="57" spans="2:17" s="2" customFormat="1" ht="18" customHeight="1" x14ac:dyDescent="0.45">
      <c r="B57" s="41" t="str">
        <f t="shared" si="0"/>
        <v>L</v>
      </c>
      <c r="C57" s="42"/>
      <c r="D57" s="50" t="str">
        <f t="shared" si="1"/>
        <v>学術研究，専門・技術サービス業</v>
      </c>
      <c r="E57" s="34">
        <f>IF($D57="","",IF([17]設定!$I32="",INDEX([17]第４表!$F$9:$P$65,MATCH([17]設定!$D32,[17]第４表!$C$9:$C$65,0),1),[17]設定!$I32))</f>
        <v>392634</v>
      </c>
      <c r="F57" s="34">
        <f>IF($D57="","",IF([17]設定!$I32="",INDEX([17]第４表!$F$9:$P$65,MATCH([17]設定!$D32,[17]第４表!$C$9:$C$65,0),2),[17]設定!$I32))</f>
        <v>392634</v>
      </c>
      <c r="G57" s="35">
        <f>IF($D57="","",IF([17]設定!$I32="",INDEX([17]第４表!$F$9:$P$65,MATCH([17]設定!$D32,[17]第４表!$C$9:$C$65,0),3),[17]設定!$I32))</f>
        <v>371117</v>
      </c>
      <c r="H57" s="44">
        <f>IF($D57="","",IF([17]設定!$I32="",INDEX([17]第４表!$F$9:$P$65,MATCH([17]設定!$D32,[17]第４表!$C$9:$C$65,0),4),[17]設定!$I32))</f>
        <v>21517</v>
      </c>
      <c r="I57" s="45">
        <f>IF($D57="","",IF([17]設定!$I32="",INDEX([17]第４表!$F$9:$P$65,MATCH([17]設定!$D32,[17]第４表!$C$9:$C$65,0),5),[17]設定!$I32))</f>
        <v>0</v>
      </c>
      <c r="J57" s="38">
        <f>IF($D57="","",IF([17]設定!$I32="",INDEX([17]第４表!$F$9:$P$65,MATCH([17]設定!$D32,[17]第４表!$C$9:$C$65,0),6),[17]設定!$I32))</f>
        <v>431990</v>
      </c>
      <c r="K57" s="35">
        <f>IF($D57="","",IF([17]設定!$I32="",INDEX([17]第４表!$F$9:$P$65,MATCH([17]設定!$D32,[17]第４表!$C$9:$C$65,0),7),[17]設定!$I32))</f>
        <v>431990</v>
      </c>
      <c r="L57" s="44">
        <f>IF($D57="","",IF([17]設定!$I32="",INDEX([17]第４表!$F$9:$P$65,MATCH([17]設定!$D32,[17]第４表!$C$9:$C$65,0),8),[17]設定!$I32))</f>
        <v>0</v>
      </c>
      <c r="M57" s="34">
        <f>IF($D57="","",IF([17]設定!$I32="",INDEX([17]第４表!$F$9:$P$65,MATCH([17]設定!$D32,[17]第４表!$C$9:$C$65,0),9),[17]設定!$I32))</f>
        <v>218707</v>
      </c>
      <c r="N57" s="34">
        <f>IF($D57="","",IF([17]設定!$I32="",INDEX([17]第４表!$F$9:$P$65,MATCH([17]設定!$D32,[17]第４表!$C$9:$C$65,0),10),[17]設定!$I32))</f>
        <v>218707</v>
      </c>
      <c r="O57" s="45">
        <f>IF($D57="","",IF([17]設定!$I32="",INDEX([17]第４表!$F$9:$P$65,MATCH([17]設定!$D32,[17]第４表!$C$9:$C$65,0),11),[17]設定!$I32))</f>
        <v>0</v>
      </c>
      <c r="Q57" s="48"/>
    </row>
    <row r="58" spans="2:17" s="2" customFormat="1" ht="18" customHeight="1" x14ac:dyDescent="0.45">
      <c r="B58" s="41" t="str">
        <f t="shared" si="0"/>
        <v>M</v>
      </c>
      <c r="C58" s="42"/>
      <c r="D58" s="51" t="str">
        <f t="shared" si="1"/>
        <v>宿泊業，飲食サービス業</v>
      </c>
      <c r="E58" s="34">
        <f>IF($D58="","",IF([17]設定!$I33="",INDEX([17]第４表!$F$9:$P$65,MATCH([17]設定!$D33,[17]第４表!$C$9:$C$65,0),1),[17]設定!$I33))</f>
        <v>111061</v>
      </c>
      <c r="F58" s="34">
        <f>IF($D58="","",IF([17]設定!$I33="",INDEX([17]第４表!$F$9:$P$65,MATCH([17]設定!$D33,[17]第４表!$C$9:$C$65,0),2),[17]設定!$I33))</f>
        <v>111061</v>
      </c>
      <c r="G58" s="35">
        <f>IF($D58="","",IF([17]設定!$I33="",INDEX([17]第４表!$F$9:$P$65,MATCH([17]設定!$D33,[17]第４表!$C$9:$C$65,0),3),[17]設定!$I33))</f>
        <v>106935</v>
      </c>
      <c r="H58" s="44">
        <f>IF($D58="","",IF([17]設定!$I33="",INDEX([17]第４表!$F$9:$P$65,MATCH([17]設定!$D33,[17]第４表!$C$9:$C$65,0),4),[17]設定!$I33))</f>
        <v>4126</v>
      </c>
      <c r="I58" s="45">
        <f>IF($D58="","",IF([17]設定!$I33="",INDEX([17]第４表!$F$9:$P$65,MATCH([17]設定!$D33,[17]第４表!$C$9:$C$65,0),5),[17]設定!$I33))</f>
        <v>0</v>
      </c>
      <c r="J58" s="38">
        <f>IF($D58="","",IF([17]設定!$I33="",INDEX([17]第４表!$F$9:$P$65,MATCH([17]設定!$D33,[17]第４表!$C$9:$C$65,0),6),[17]設定!$I33))</f>
        <v>141794</v>
      </c>
      <c r="K58" s="35">
        <f>IF($D58="","",IF([17]設定!$I33="",INDEX([17]第４表!$F$9:$P$65,MATCH([17]設定!$D33,[17]第４表!$C$9:$C$65,0),7),[17]設定!$I33))</f>
        <v>141794</v>
      </c>
      <c r="L58" s="44">
        <f>IF($D58="","",IF([17]設定!$I33="",INDEX([17]第４表!$F$9:$P$65,MATCH([17]設定!$D33,[17]第４表!$C$9:$C$65,0),8),[17]設定!$I33))</f>
        <v>0</v>
      </c>
      <c r="M58" s="34">
        <f>IF($D58="","",IF([17]設定!$I33="",INDEX([17]第４表!$F$9:$P$65,MATCH([17]設定!$D33,[17]第４表!$C$9:$C$65,0),9),[17]設定!$I33))</f>
        <v>92487</v>
      </c>
      <c r="N58" s="34">
        <f>IF($D58="","",IF([17]設定!$I33="",INDEX([17]第４表!$F$9:$P$65,MATCH([17]設定!$D33,[17]第４表!$C$9:$C$65,0),10),[17]設定!$I33))</f>
        <v>92487</v>
      </c>
      <c r="O58" s="45">
        <f>IF($D58="","",IF([17]設定!$I33="",INDEX([17]第４表!$F$9:$P$65,MATCH([17]設定!$D33,[17]第４表!$C$9:$C$65,0),11),[17]設定!$I33))</f>
        <v>0</v>
      </c>
      <c r="Q58" s="48"/>
    </row>
    <row r="59" spans="2:17" s="2" customFormat="1" ht="18" customHeight="1" x14ac:dyDescent="0.45">
      <c r="B59" s="41" t="str">
        <f t="shared" si="0"/>
        <v>N</v>
      </c>
      <c r="C59" s="42"/>
      <c r="D59" s="52" t="str">
        <f t="shared" si="1"/>
        <v>生活関連サービス業，娯楽業</v>
      </c>
      <c r="E59" s="34">
        <f>IF($D59="","",IF([17]設定!$I34="",INDEX([17]第４表!$F$9:$P$65,MATCH([17]設定!$D34,[17]第４表!$C$9:$C$65,0),1),[17]設定!$I34))</f>
        <v>180672</v>
      </c>
      <c r="F59" s="34">
        <f>IF($D59="","",IF([17]設定!$I34="",INDEX([17]第４表!$F$9:$P$65,MATCH([17]設定!$D34,[17]第４表!$C$9:$C$65,0),2),[17]設定!$I34))</f>
        <v>180672</v>
      </c>
      <c r="G59" s="35">
        <f>IF($D59="","",IF([17]設定!$I34="",INDEX([17]第４表!$F$9:$P$65,MATCH([17]設定!$D34,[17]第４表!$C$9:$C$65,0),3),[17]設定!$I34))</f>
        <v>171912</v>
      </c>
      <c r="H59" s="44">
        <f>IF($D59="","",IF([17]設定!$I34="",INDEX([17]第４表!$F$9:$P$65,MATCH([17]設定!$D34,[17]第４表!$C$9:$C$65,0),4),[17]設定!$I34))</f>
        <v>8760</v>
      </c>
      <c r="I59" s="45">
        <f>IF($D59="","",IF([17]設定!$I34="",INDEX([17]第４表!$F$9:$P$65,MATCH([17]設定!$D34,[17]第４表!$C$9:$C$65,0),5),[17]設定!$I34))</f>
        <v>0</v>
      </c>
      <c r="J59" s="38">
        <f>IF($D59="","",IF([17]設定!$I34="",INDEX([17]第４表!$F$9:$P$65,MATCH([17]設定!$D34,[17]第４表!$C$9:$C$65,0),6),[17]設定!$I34))</f>
        <v>196345</v>
      </c>
      <c r="K59" s="35">
        <f>IF($D59="","",IF([17]設定!$I34="",INDEX([17]第４表!$F$9:$P$65,MATCH([17]設定!$D34,[17]第４表!$C$9:$C$65,0),7),[17]設定!$I34))</f>
        <v>196345</v>
      </c>
      <c r="L59" s="44">
        <f>IF($D59="","",IF([17]設定!$I34="",INDEX([17]第４表!$F$9:$P$65,MATCH([17]設定!$D34,[17]第４表!$C$9:$C$65,0),8),[17]設定!$I34))</f>
        <v>0</v>
      </c>
      <c r="M59" s="34">
        <f>IF($D59="","",IF([17]設定!$I34="",INDEX([17]第４表!$F$9:$P$65,MATCH([17]設定!$D34,[17]第４表!$C$9:$C$65,0),9),[17]設定!$I34))</f>
        <v>155414</v>
      </c>
      <c r="N59" s="34">
        <f>IF($D59="","",IF([17]設定!$I34="",INDEX([17]第４表!$F$9:$P$65,MATCH([17]設定!$D34,[17]第４表!$C$9:$C$65,0),10),[17]設定!$I34))</f>
        <v>155414</v>
      </c>
      <c r="O59" s="45">
        <f>IF($D59="","",IF([17]設定!$I34="",INDEX([17]第４表!$F$9:$P$65,MATCH([17]設定!$D34,[17]第４表!$C$9:$C$65,0),11),[17]設定!$I34))</f>
        <v>0</v>
      </c>
      <c r="Q59" s="48"/>
    </row>
    <row r="60" spans="2:17" s="2" customFormat="1" ht="18" customHeight="1" x14ac:dyDescent="0.45">
      <c r="B60" s="41" t="str">
        <f t="shared" si="0"/>
        <v>O</v>
      </c>
      <c r="C60" s="42"/>
      <c r="D60" s="43" t="str">
        <f t="shared" si="1"/>
        <v>教育，学習支援業</v>
      </c>
      <c r="E60" s="53">
        <f>IF($D60="","",IF([17]設定!$I35="",INDEX([17]第４表!$F$9:$P$65,MATCH([17]設定!$D35,[17]第４表!$C$9:$C$65,0),1),[17]設定!$I35))</f>
        <v>321609</v>
      </c>
      <c r="F60" s="38">
        <f>IF($D60="","",IF([17]設定!$I35="",INDEX([17]第４表!$F$9:$P$65,MATCH([17]設定!$D35,[17]第４表!$C$9:$C$65,0),2),[17]設定!$I35))</f>
        <v>321609</v>
      </c>
      <c r="G60" s="35">
        <f>IF($D60="","",IF([17]設定!$I35="",INDEX([17]第４表!$F$9:$P$65,MATCH([17]設定!$D35,[17]第４表!$C$9:$C$65,0),3),[17]設定!$I35))</f>
        <v>320324</v>
      </c>
      <c r="H60" s="44">
        <f>IF($D60="","",IF([17]設定!$I35="",INDEX([17]第４表!$F$9:$P$65,MATCH([17]設定!$D35,[17]第４表!$C$9:$C$65,0),4),[17]設定!$I35))</f>
        <v>1285</v>
      </c>
      <c r="I60" s="45">
        <f>IF($D60="","",IF([17]設定!$I35="",INDEX([17]第４表!$F$9:$P$65,MATCH([17]設定!$D35,[17]第４表!$C$9:$C$65,0),5),[17]設定!$I35))</f>
        <v>0</v>
      </c>
      <c r="J60" s="38">
        <f>IF($D60="","",IF([17]設定!$I35="",INDEX([17]第４表!$F$9:$P$65,MATCH([17]設定!$D35,[17]第４表!$C$9:$C$65,0),6),[17]設定!$I35))</f>
        <v>366123</v>
      </c>
      <c r="K60" s="35">
        <f>IF($D60="","",IF([17]設定!$I35="",INDEX([17]第４表!$F$9:$P$65,MATCH([17]設定!$D35,[17]第４表!$C$9:$C$65,0),7),[17]設定!$I35))</f>
        <v>366123</v>
      </c>
      <c r="L60" s="44">
        <f>IF($D60="","",IF([17]設定!$I35="",INDEX([17]第４表!$F$9:$P$65,MATCH([17]設定!$D35,[17]第４表!$C$9:$C$65,0),8),[17]設定!$I35))</f>
        <v>0</v>
      </c>
      <c r="M60" s="34">
        <f>IF($D60="","",IF([17]設定!$I35="",INDEX([17]第４表!$F$9:$P$65,MATCH([17]設定!$D35,[17]第４表!$C$9:$C$65,0),9),[17]設定!$I35))</f>
        <v>280588</v>
      </c>
      <c r="N60" s="34">
        <f>IF($D60="","",IF([17]設定!$I35="",INDEX([17]第４表!$F$9:$P$65,MATCH([17]設定!$D35,[17]第４表!$C$9:$C$65,0),10),[17]設定!$I35))</f>
        <v>280588</v>
      </c>
      <c r="O60" s="45">
        <f>IF($D60="","",IF([17]設定!$I35="",INDEX([17]第４表!$F$9:$P$65,MATCH([17]設定!$D35,[17]第４表!$C$9:$C$65,0),11),[17]設定!$I35))</f>
        <v>0</v>
      </c>
      <c r="Q60" s="48"/>
    </row>
    <row r="61" spans="2:17" s="2" customFormat="1" ht="18" customHeight="1" x14ac:dyDescent="0.45">
      <c r="B61" s="41" t="str">
        <f t="shared" si="0"/>
        <v>P</v>
      </c>
      <c r="C61" s="42"/>
      <c r="D61" s="43" t="str">
        <f t="shared" si="1"/>
        <v>医療，福祉</v>
      </c>
      <c r="E61" s="53">
        <f>IF($D61="","",IF([17]設定!$I36="",INDEX([17]第４表!$F$9:$P$65,MATCH([17]設定!$D36,[17]第４表!$C$9:$C$65,0),1),[17]設定!$I36))</f>
        <v>249835</v>
      </c>
      <c r="F61" s="38">
        <f>IF($D61="","",IF([17]設定!$I36="",INDEX([17]第４表!$F$9:$P$65,MATCH([17]設定!$D36,[17]第４表!$C$9:$C$65,0),2),[17]設定!$I36))</f>
        <v>249834</v>
      </c>
      <c r="G61" s="35">
        <f>IF($D61="","",IF([17]設定!$I36="",INDEX([17]第４表!$F$9:$P$65,MATCH([17]設定!$D36,[17]第４表!$C$9:$C$65,0),3),[17]設定!$I36))</f>
        <v>237634</v>
      </c>
      <c r="H61" s="44">
        <f>IF($D61="","",IF([17]設定!$I36="",INDEX([17]第４表!$F$9:$P$65,MATCH([17]設定!$D36,[17]第４表!$C$9:$C$65,0),4),[17]設定!$I36))</f>
        <v>12200</v>
      </c>
      <c r="I61" s="45">
        <f>IF($D61="","",IF([17]設定!$I36="",INDEX([17]第４表!$F$9:$P$65,MATCH([17]設定!$D36,[17]第４表!$C$9:$C$65,0),5),[17]設定!$I36))</f>
        <v>1</v>
      </c>
      <c r="J61" s="38">
        <f>IF($D61="","",IF([17]設定!$I36="",INDEX([17]第４表!$F$9:$P$65,MATCH([17]設定!$D36,[17]第４表!$C$9:$C$65,0),6),[17]設定!$I36))</f>
        <v>342305</v>
      </c>
      <c r="K61" s="35">
        <f>IF($D61="","",IF([17]設定!$I36="",INDEX([17]第４表!$F$9:$P$65,MATCH([17]設定!$D36,[17]第４表!$C$9:$C$65,0),7),[17]設定!$I36))</f>
        <v>342304</v>
      </c>
      <c r="L61" s="44">
        <f>IF($D61="","",IF([17]設定!$I36="",INDEX([17]第４表!$F$9:$P$65,MATCH([17]設定!$D36,[17]第４表!$C$9:$C$65,0),8),[17]設定!$I36))</f>
        <v>1</v>
      </c>
      <c r="M61" s="34">
        <f>IF($D61="","",IF([17]設定!$I36="",INDEX([17]第４表!$F$9:$P$65,MATCH([17]設定!$D36,[17]第４表!$C$9:$C$65,0),9),[17]設定!$I36))</f>
        <v>218528</v>
      </c>
      <c r="N61" s="35">
        <f>IF($D61="","",IF([17]設定!$I36="",INDEX([17]第４表!$F$9:$P$65,MATCH([17]設定!$D36,[17]第４表!$C$9:$C$65,0),10),[17]設定!$I36))</f>
        <v>218528</v>
      </c>
      <c r="O61" s="45">
        <f>IF($D61="","",IF([17]設定!$I36="",INDEX([17]第４表!$F$9:$P$65,MATCH([17]設定!$D36,[17]第４表!$C$9:$C$65,0),11),[17]設定!$I36))</f>
        <v>0</v>
      </c>
      <c r="Q61" s="48"/>
    </row>
    <row r="62" spans="2:17" s="2" customFormat="1" ht="18" customHeight="1" x14ac:dyDescent="0.45">
      <c r="B62" s="41" t="str">
        <f t="shared" si="0"/>
        <v>Q</v>
      </c>
      <c r="C62" s="42"/>
      <c r="D62" s="43" t="str">
        <f t="shared" si="1"/>
        <v>複合サービス事業</v>
      </c>
      <c r="E62" s="53">
        <f>IF($D62="","",IF([17]設定!$I37="",INDEX([17]第４表!$F$9:$P$65,MATCH([17]設定!$D37,[17]第４表!$C$9:$C$65,0),1),[17]設定!$I37))</f>
        <v>253659</v>
      </c>
      <c r="F62" s="38">
        <f>IF($D62="","",IF([17]設定!$I37="",INDEX([17]第４表!$F$9:$P$65,MATCH([17]設定!$D37,[17]第４表!$C$9:$C$65,0),2),[17]設定!$I37))</f>
        <v>253584</v>
      </c>
      <c r="G62" s="35">
        <f>IF($D62="","",IF([17]設定!$I37="",INDEX([17]第４表!$F$9:$P$65,MATCH([17]設定!$D37,[17]第４表!$C$9:$C$65,0),3),[17]設定!$I37))</f>
        <v>247423</v>
      </c>
      <c r="H62" s="44">
        <f>IF($D62="","",IF([17]設定!$I37="",INDEX([17]第４表!$F$9:$P$65,MATCH([17]設定!$D37,[17]第４表!$C$9:$C$65,0),4),[17]設定!$I37))</f>
        <v>6161</v>
      </c>
      <c r="I62" s="45">
        <f>IF($D62="","",IF([17]設定!$I37="",INDEX([17]第４表!$F$9:$P$65,MATCH([17]設定!$D37,[17]第４表!$C$9:$C$65,0),5),[17]設定!$I37))</f>
        <v>75</v>
      </c>
      <c r="J62" s="38">
        <f>IF($D62="","",IF([17]設定!$I37="",INDEX([17]第４表!$F$9:$P$65,MATCH([17]設定!$D37,[17]第４表!$C$9:$C$65,0),6),[17]設定!$I37))</f>
        <v>295524</v>
      </c>
      <c r="K62" s="35">
        <f>IF($D62="","",IF([17]設定!$I37="",INDEX([17]第４表!$F$9:$P$65,MATCH([17]設定!$D37,[17]第４表!$C$9:$C$65,0),7),[17]設定!$I37))</f>
        <v>295405</v>
      </c>
      <c r="L62" s="44">
        <f>IF($D62="","",IF([17]設定!$I37="",INDEX([17]第４表!$F$9:$P$65,MATCH([17]設定!$D37,[17]第４表!$C$9:$C$65,0),8),[17]設定!$I37))</f>
        <v>119</v>
      </c>
      <c r="M62" s="34">
        <f>IF($D62="","",IF([17]設定!$I37="",INDEX([17]第４表!$F$9:$P$65,MATCH([17]設定!$D37,[17]第４表!$C$9:$C$65,0),9),[17]設定!$I37))</f>
        <v>188285</v>
      </c>
      <c r="N62" s="35">
        <f>IF($D62="","",IF([17]設定!$I37="",INDEX([17]第４表!$F$9:$P$65,MATCH([17]設定!$D37,[17]第４表!$C$9:$C$65,0),10),[17]設定!$I37))</f>
        <v>188280</v>
      </c>
      <c r="O62" s="45">
        <f>IF($D62="","",IF([17]設定!$I37="",INDEX([17]第４表!$F$9:$P$65,MATCH([17]設定!$D37,[17]第４表!$C$9:$C$65,0),11),[17]設定!$I37))</f>
        <v>5</v>
      </c>
      <c r="Q62" s="48"/>
    </row>
    <row r="63" spans="2:17" s="2" customFormat="1" ht="18" customHeight="1" x14ac:dyDescent="0.45">
      <c r="B63" s="41" t="str">
        <f t="shared" si="0"/>
        <v>R</v>
      </c>
      <c r="C63" s="42"/>
      <c r="D63" s="54" t="str">
        <f t="shared" si="1"/>
        <v>サービス業（他に分類されないもの）</v>
      </c>
      <c r="E63" s="53">
        <f>IF($D63="","",IF([17]設定!$I38="",INDEX([17]第４表!$F$9:$P$65,MATCH([17]設定!$D38,[17]第４表!$C$9:$C$65,0),1),[17]設定!$I38))</f>
        <v>170161</v>
      </c>
      <c r="F63" s="38">
        <f>IF($D63="","",IF([17]設定!$I38="",INDEX([17]第４表!$F$9:$P$65,MATCH([17]設定!$D38,[17]第４表!$C$9:$C$65,0),2),[17]設定!$I38))</f>
        <v>169744</v>
      </c>
      <c r="G63" s="35">
        <f>IF($D63="","",IF([17]設定!$I38="",INDEX([17]第４表!$F$9:$P$65,MATCH([17]設定!$D38,[17]第４表!$C$9:$C$65,0),3),[17]設定!$I38))</f>
        <v>154819</v>
      </c>
      <c r="H63" s="44">
        <f>IF($D63="","",IF([17]設定!$I38="",INDEX([17]第４表!$F$9:$P$65,MATCH([17]設定!$D38,[17]第４表!$C$9:$C$65,0),4),[17]設定!$I38))</f>
        <v>14925</v>
      </c>
      <c r="I63" s="45">
        <f>IF($D63="","",IF([17]設定!$I38="",INDEX([17]第４表!$F$9:$P$65,MATCH([17]設定!$D38,[17]第４表!$C$9:$C$65,0),5),[17]設定!$I38))</f>
        <v>417</v>
      </c>
      <c r="J63" s="38">
        <f>IF($D63="","",IF([17]設定!$I38="",INDEX([17]第４表!$F$9:$P$65,MATCH([17]設定!$D38,[17]第４表!$C$9:$C$65,0),6),[17]設定!$I38))</f>
        <v>196500</v>
      </c>
      <c r="K63" s="35">
        <f>IF($D63="","",IF([17]設定!$I38="",INDEX([17]第４表!$F$9:$P$65,MATCH([17]設定!$D38,[17]第４表!$C$9:$C$65,0),7),[17]設定!$I38))</f>
        <v>195964</v>
      </c>
      <c r="L63" s="44">
        <f>IF($D63="","",IF([17]設定!$I38="",INDEX([17]第４表!$F$9:$P$65,MATCH([17]設定!$D38,[17]第４表!$C$9:$C$65,0),8),[17]設定!$I38))</f>
        <v>536</v>
      </c>
      <c r="M63" s="34">
        <f>IF($D63="","",IF([17]設定!$I38="",INDEX([17]第４表!$F$9:$P$65,MATCH([17]設定!$D38,[17]第４表!$C$9:$C$65,0),9),[17]設定!$I38))</f>
        <v>140278</v>
      </c>
      <c r="N63" s="35">
        <f>IF($D63="","",IF([17]設定!$I38="",INDEX([17]第４表!$F$9:$P$65,MATCH([17]設定!$D38,[17]第４表!$C$9:$C$65,0),10),[17]設定!$I38))</f>
        <v>139996</v>
      </c>
      <c r="O63" s="45">
        <f>IF($D63="","",IF([17]設定!$I38="",INDEX([17]第４表!$F$9:$P$65,MATCH([17]設定!$D38,[17]第４表!$C$9:$C$65,0),11),[17]設定!$I38))</f>
        <v>282</v>
      </c>
      <c r="Q63" s="48"/>
    </row>
    <row r="64" spans="2:17" s="2" customFormat="1" ht="18" customHeight="1" x14ac:dyDescent="0.45">
      <c r="B64" s="31" t="str">
        <f t="shared" si="0"/>
        <v>E09,10</v>
      </c>
      <c r="C64" s="32"/>
      <c r="D64" s="55" t="str">
        <f t="shared" si="1"/>
        <v>食料品・たばこ</v>
      </c>
      <c r="E64" s="56">
        <f>IF($D64="","",IF([17]設定!$I39="",INDEX([17]第４表!$F$9:$P$65,MATCH([17]設定!$D39,[17]第４表!$C$9:$C$65,0),1),[17]設定!$I39))</f>
        <v>215431</v>
      </c>
      <c r="F64" s="56">
        <f>IF($D64="","",IF([17]設定!$I39="",INDEX([17]第４表!$F$9:$P$65,MATCH([17]設定!$D39,[17]第４表!$C$9:$C$65,0),2),[17]設定!$I39))</f>
        <v>215431</v>
      </c>
      <c r="G64" s="56">
        <f>IF($D64="","",IF([17]設定!$I39="",INDEX([17]第４表!$F$9:$P$65,MATCH([17]設定!$D39,[17]第４表!$C$9:$C$65,0),3),[17]設定!$I39))</f>
        <v>199624</v>
      </c>
      <c r="H64" s="56">
        <f>IF($D64="","",IF([17]設定!$I39="",INDEX([17]第４表!$F$9:$P$65,MATCH([17]設定!$D39,[17]第４表!$C$9:$C$65,0),4),[17]設定!$I39))</f>
        <v>15807</v>
      </c>
      <c r="I64" s="56">
        <f>IF($D64="","",IF([17]設定!$I39="",INDEX([17]第４表!$F$9:$P$65,MATCH([17]設定!$D39,[17]第４表!$C$9:$C$65,0),5),[17]設定!$I39))</f>
        <v>0</v>
      </c>
      <c r="J64" s="56">
        <f>IF($D64="","",IF([17]設定!$I39="",INDEX([17]第４表!$F$9:$P$65,MATCH([17]設定!$D39,[17]第４表!$C$9:$C$65,0),6),[17]設定!$I39))</f>
        <v>261795</v>
      </c>
      <c r="K64" s="56">
        <f>IF($D64="","",IF([17]設定!$I39="",INDEX([17]第４表!$F$9:$P$65,MATCH([17]設定!$D39,[17]第４表!$C$9:$C$65,0),7),[17]設定!$I39))</f>
        <v>261795</v>
      </c>
      <c r="L64" s="56">
        <f>IF($D64="","",IF([17]設定!$I39="",INDEX([17]第４表!$F$9:$P$65,MATCH([17]設定!$D39,[17]第４表!$C$9:$C$65,0),8),[17]設定!$I39))</f>
        <v>0</v>
      </c>
      <c r="M64" s="56">
        <f>IF($D64="","",IF([17]設定!$I39="",INDEX([17]第４表!$F$9:$P$65,MATCH([17]設定!$D39,[17]第４表!$C$9:$C$65,0),9),[17]設定!$I39))</f>
        <v>174075</v>
      </c>
      <c r="N64" s="56">
        <f>IF($D64="","",IF([17]設定!$I39="",INDEX([17]第４表!$F$9:$P$65,MATCH([17]設定!$D39,[17]第４表!$C$9:$C$65,0),10),[17]設定!$I39))</f>
        <v>174075</v>
      </c>
      <c r="O64" s="56">
        <f>IF($D64="","",IF([17]設定!$I39="",INDEX([17]第４表!$F$9:$P$65,MATCH([17]設定!$D39,[17]第４表!$C$9:$C$65,0),11),[17]設定!$I39))</f>
        <v>0</v>
      </c>
      <c r="Q64" s="48"/>
    </row>
    <row r="65" spans="2:17" s="2" customFormat="1" ht="18" customHeight="1" x14ac:dyDescent="0.45">
      <c r="B65" s="41" t="str">
        <f t="shared" si="0"/>
        <v>E11</v>
      </c>
      <c r="C65" s="42"/>
      <c r="D65" s="57" t="str">
        <f t="shared" si="1"/>
        <v>繊維工業</v>
      </c>
      <c r="E65" s="53">
        <f>IF($D65="","",IF([17]設定!$I40="",INDEX([17]第４表!$F$9:$P$65,MATCH([17]設定!$D40,[17]第４表!$C$9:$C$65,0),1),[17]設定!$I40))</f>
        <v>232879</v>
      </c>
      <c r="F65" s="53">
        <f>IF($D65="","",IF([17]設定!$I40="",INDEX([17]第４表!$F$9:$P$65,MATCH([17]設定!$D40,[17]第４表!$C$9:$C$65,0),2),[17]設定!$I40))</f>
        <v>232879</v>
      </c>
      <c r="G65" s="53">
        <f>IF($D65="","",IF([17]設定!$I40="",INDEX([17]第４表!$F$9:$P$65,MATCH([17]設定!$D40,[17]第４表!$C$9:$C$65,0),3),[17]設定!$I40))</f>
        <v>205423</v>
      </c>
      <c r="H65" s="53">
        <f>IF($D65="","",IF([17]設定!$I40="",INDEX([17]第４表!$F$9:$P$65,MATCH([17]設定!$D40,[17]第４表!$C$9:$C$65,0),4),[17]設定!$I40))</f>
        <v>27456</v>
      </c>
      <c r="I65" s="53">
        <f>IF($D65="","",IF([17]設定!$I40="",INDEX([17]第４表!$F$9:$P$65,MATCH([17]設定!$D40,[17]第４表!$C$9:$C$65,0),5),[17]設定!$I40))</f>
        <v>0</v>
      </c>
      <c r="J65" s="53">
        <f>IF($D65="","",IF([17]設定!$I40="",INDEX([17]第４表!$F$9:$P$65,MATCH([17]設定!$D40,[17]第４表!$C$9:$C$65,0),6),[17]設定!$I40))</f>
        <v>321837</v>
      </c>
      <c r="K65" s="53">
        <f>IF($D65="","",IF([17]設定!$I40="",INDEX([17]第４表!$F$9:$P$65,MATCH([17]設定!$D40,[17]第４表!$C$9:$C$65,0),7),[17]設定!$I40))</f>
        <v>321837</v>
      </c>
      <c r="L65" s="53">
        <f>IF($D65="","",IF([17]設定!$I40="",INDEX([17]第４表!$F$9:$P$65,MATCH([17]設定!$D40,[17]第４表!$C$9:$C$65,0),8),[17]設定!$I40))</f>
        <v>0</v>
      </c>
      <c r="M65" s="53">
        <f>IF($D65="","",IF([17]設定!$I40="",INDEX([17]第４表!$F$9:$P$65,MATCH([17]設定!$D40,[17]第４表!$C$9:$C$65,0),9),[17]設定!$I40))</f>
        <v>166348</v>
      </c>
      <c r="N65" s="53">
        <f>IF($D65="","",IF([17]設定!$I40="",INDEX([17]第４表!$F$9:$P$65,MATCH([17]設定!$D40,[17]第４表!$C$9:$C$65,0),10),[17]設定!$I40))</f>
        <v>166348</v>
      </c>
      <c r="O65" s="53">
        <f>IF($D65="","",IF([17]設定!$I40="",INDEX([17]第４表!$F$9:$P$65,MATCH([17]設定!$D40,[17]第４表!$C$9:$C$65,0),11),[17]設定!$I40))</f>
        <v>0</v>
      </c>
      <c r="P65" s="48"/>
      <c r="Q65" s="48"/>
    </row>
    <row r="66" spans="2:17" ht="18" customHeight="1" x14ac:dyDescent="0.45">
      <c r="B66" s="41" t="str">
        <f t="shared" si="0"/>
        <v>E12</v>
      </c>
      <c r="C66" s="42"/>
      <c r="D66" s="57" t="str">
        <f t="shared" si="1"/>
        <v>木材・木製品</v>
      </c>
      <c r="E66" s="53">
        <f>IF($D66="","",IF([17]設定!$I41="",INDEX([17]第４表!$F$9:$P$65,MATCH([17]設定!$D41,[17]第４表!$C$9:$C$65,0),1),[17]設定!$I41))</f>
        <v>227144</v>
      </c>
      <c r="F66" s="53">
        <f>IF($D66="","",IF([17]設定!$I41="",INDEX([17]第４表!$F$9:$P$65,MATCH([17]設定!$D41,[17]第４表!$C$9:$C$65,0),2),[17]設定!$I41))</f>
        <v>227144</v>
      </c>
      <c r="G66" s="53">
        <f>IF($D66="","",IF([17]設定!$I41="",INDEX([17]第４表!$F$9:$P$65,MATCH([17]設定!$D41,[17]第４表!$C$9:$C$65,0),3),[17]設定!$I41))</f>
        <v>209269</v>
      </c>
      <c r="H66" s="53">
        <f>IF($D66="","",IF([17]設定!$I41="",INDEX([17]第４表!$F$9:$P$65,MATCH([17]設定!$D41,[17]第４表!$C$9:$C$65,0),4),[17]設定!$I41))</f>
        <v>17875</v>
      </c>
      <c r="I66" s="53">
        <f>IF($D66="","",IF([17]設定!$I41="",INDEX([17]第４表!$F$9:$P$65,MATCH([17]設定!$D41,[17]第４表!$C$9:$C$65,0),5),[17]設定!$I41))</f>
        <v>0</v>
      </c>
      <c r="J66" s="53">
        <f>IF($D66="","",IF([17]設定!$I41="",INDEX([17]第４表!$F$9:$P$65,MATCH([17]設定!$D41,[17]第４表!$C$9:$C$65,0),6),[17]設定!$I41))</f>
        <v>239472</v>
      </c>
      <c r="K66" s="53">
        <f>IF($D66="","",IF([17]設定!$I41="",INDEX([17]第４表!$F$9:$P$65,MATCH([17]設定!$D41,[17]第４表!$C$9:$C$65,0),7),[17]設定!$I41))</f>
        <v>239472</v>
      </c>
      <c r="L66" s="53">
        <f>IF($D66="","",IF([17]設定!$I41="",INDEX([17]第４表!$F$9:$P$65,MATCH([17]設定!$D41,[17]第４表!$C$9:$C$65,0),8),[17]設定!$I41))</f>
        <v>0</v>
      </c>
      <c r="M66" s="53">
        <f>IF($D66="","",IF([17]設定!$I41="",INDEX([17]第４表!$F$9:$P$65,MATCH([17]設定!$D41,[17]第４表!$C$9:$C$65,0),9),[17]設定!$I41))</f>
        <v>173278</v>
      </c>
      <c r="N66" s="53">
        <f>IF($D66="","",IF([17]設定!$I41="",INDEX([17]第４表!$F$9:$P$65,MATCH([17]設定!$D41,[17]第４表!$C$9:$C$65,0),10),[17]設定!$I41))</f>
        <v>173278</v>
      </c>
      <c r="O66" s="53">
        <f>IF($D66="","",IF([17]設定!$I41="",INDEX([17]第４表!$F$9:$P$65,MATCH([17]設定!$D41,[17]第４表!$C$9:$C$65,0),11),[17]設定!$I41))</f>
        <v>0</v>
      </c>
    </row>
    <row r="67" spans="2:17" ht="18" customHeight="1" x14ac:dyDescent="0.45">
      <c r="B67" s="41" t="str">
        <f t="shared" si="0"/>
        <v>E13</v>
      </c>
      <c r="C67" s="42"/>
      <c r="D67" s="57" t="str">
        <f t="shared" si="1"/>
        <v>家具・装備品</v>
      </c>
      <c r="E67" s="53" t="str">
        <f>IF($D67="","",IF([17]設定!$I42="",INDEX([17]第４表!$F$9:$P$65,MATCH([17]設定!$D42,[17]第４表!$C$9:$C$65,0),1),[17]設定!$I42))</f>
        <v>x</v>
      </c>
      <c r="F67" s="53" t="str">
        <f>IF($D67="","",IF([17]設定!$I42="",INDEX([17]第４表!$F$9:$P$65,MATCH([17]設定!$D42,[17]第４表!$C$9:$C$65,0),2),[17]設定!$I42))</f>
        <v>x</v>
      </c>
      <c r="G67" s="53" t="str">
        <f>IF($D67="","",IF([17]設定!$I42="",INDEX([17]第４表!$F$9:$P$65,MATCH([17]設定!$D42,[17]第４表!$C$9:$C$65,0),3),[17]設定!$I42))</f>
        <v>x</v>
      </c>
      <c r="H67" s="53" t="str">
        <f>IF($D67="","",IF([17]設定!$I42="",INDEX([17]第４表!$F$9:$P$65,MATCH([17]設定!$D42,[17]第４表!$C$9:$C$65,0),4),[17]設定!$I42))</f>
        <v>x</v>
      </c>
      <c r="I67" s="53" t="str">
        <f>IF($D67="","",IF([17]設定!$I42="",INDEX([17]第４表!$F$9:$P$65,MATCH([17]設定!$D42,[17]第４表!$C$9:$C$65,0),5),[17]設定!$I42))</f>
        <v>x</v>
      </c>
      <c r="J67" s="53" t="str">
        <f>IF($D67="","",IF([17]設定!$I42="",INDEX([17]第４表!$F$9:$P$65,MATCH([17]設定!$D42,[17]第４表!$C$9:$C$65,0),6),[17]設定!$I42))</f>
        <v>x</v>
      </c>
      <c r="K67" s="53" t="str">
        <f>IF($D67="","",IF([17]設定!$I42="",INDEX([17]第４表!$F$9:$P$65,MATCH([17]設定!$D42,[17]第４表!$C$9:$C$65,0),7),[17]設定!$I42))</f>
        <v>x</v>
      </c>
      <c r="L67" s="53" t="str">
        <f>IF($D67="","",IF([17]設定!$I42="",INDEX([17]第４表!$F$9:$P$65,MATCH([17]設定!$D42,[17]第４表!$C$9:$C$65,0),8),[17]設定!$I42))</f>
        <v>x</v>
      </c>
      <c r="M67" s="53" t="str">
        <f>IF($D67="","",IF([17]設定!$I42="",INDEX([17]第４表!$F$9:$P$65,MATCH([17]設定!$D42,[17]第４表!$C$9:$C$65,0),9),[17]設定!$I42))</f>
        <v>x</v>
      </c>
      <c r="N67" s="53" t="str">
        <f>IF($D67="","",IF([17]設定!$I42="",INDEX([17]第４表!$F$9:$P$65,MATCH([17]設定!$D42,[17]第４表!$C$9:$C$65,0),10),[17]設定!$I42))</f>
        <v>x</v>
      </c>
      <c r="O67" s="53" t="str">
        <f>IF($D67="","",IF([17]設定!$I42="",INDEX([17]第４表!$F$9:$P$65,MATCH([17]設定!$D42,[17]第４表!$C$9:$C$65,0),11),[17]設定!$I42))</f>
        <v>x</v>
      </c>
    </row>
    <row r="68" spans="2:17" ht="18" customHeight="1" x14ac:dyDescent="0.45">
      <c r="B68" s="41" t="str">
        <f t="shared" si="0"/>
        <v>E15</v>
      </c>
      <c r="C68" s="42"/>
      <c r="D68" s="57" t="str">
        <f t="shared" si="1"/>
        <v>印刷・同関連業</v>
      </c>
      <c r="E68" s="53">
        <f>IF($D68="","",IF([17]設定!$I43="",INDEX([17]第４表!$F$9:$P$65,MATCH([17]設定!$D43,[17]第４表!$C$9:$C$65,0),1),[17]設定!$I43))</f>
        <v>302424</v>
      </c>
      <c r="F68" s="53">
        <f>IF($D68="","",IF([17]設定!$I43="",INDEX([17]第４表!$F$9:$P$65,MATCH([17]設定!$D43,[17]第４表!$C$9:$C$65,0),2),[17]設定!$I43))</f>
        <v>302424</v>
      </c>
      <c r="G68" s="53">
        <f>IF($D68="","",IF([17]設定!$I43="",INDEX([17]第４表!$F$9:$P$65,MATCH([17]設定!$D43,[17]第４表!$C$9:$C$65,0),3),[17]設定!$I43))</f>
        <v>260457</v>
      </c>
      <c r="H68" s="53">
        <f>IF($D68="","",IF([17]設定!$I43="",INDEX([17]第４表!$F$9:$P$65,MATCH([17]設定!$D43,[17]第４表!$C$9:$C$65,0),4),[17]設定!$I43))</f>
        <v>41967</v>
      </c>
      <c r="I68" s="53">
        <f>IF($D68="","",IF([17]設定!$I43="",INDEX([17]第４表!$F$9:$P$65,MATCH([17]設定!$D43,[17]第４表!$C$9:$C$65,0),5),[17]設定!$I43))</f>
        <v>0</v>
      </c>
      <c r="J68" s="53">
        <f>IF($D68="","",IF([17]設定!$I43="",INDEX([17]第４表!$F$9:$P$65,MATCH([17]設定!$D43,[17]第４表!$C$9:$C$65,0),6),[17]設定!$I43))</f>
        <v>353799</v>
      </c>
      <c r="K68" s="53">
        <f>IF($D68="","",IF([17]設定!$I43="",INDEX([17]第４表!$F$9:$P$65,MATCH([17]設定!$D43,[17]第４表!$C$9:$C$65,0),7),[17]設定!$I43))</f>
        <v>353799</v>
      </c>
      <c r="L68" s="53">
        <f>IF($D68="","",IF([17]設定!$I43="",INDEX([17]第４表!$F$9:$P$65,MATCH([17]設定!$D43,[17]第４表!$C$9:$C$65,0),8),[17]設定!$I43))</f>
        <v>0</v>
      </c>
      <c r="M68" s="53">
        <f>IF($D68="","",IF([17]設定!$I43="",INDEX([17]第４表!$F$9:$P$65,MATCH([17]設定!$D43,[17]第４表!$C$9:$C$65,0),9),[17]設定!$I43))</f>
        <v>176712</v>
      </c>
      <c r="N68" s="53">
        <f>IF($D68="","",IF([17]設定!$I43="",INDEX([17]第４表!$F$9:$P$65,MATCH([17]設定!$D43,[17]第４表!$C$9:$C$65,0),10),[17]設定!$I43))</f>
        <v>176712</v>
      </c>
      <c r="O68" s="53">
        <f>IF($D68="","",IF([17]設定!$I43="",INDEX([17]第４表!$F$9:$P$65,MATCH([17]設定!$D43,[17]第４表!$C$9:$C$65,0),11),[17]設定!$I43))</f>
        <v>0</v>
      </c>
    </row>
    <row r="69" spans="2:17" ht="18" customHeight="1" x14ac:dyDescent="0.45">
      <c r="B69" s="41" t="str">
        <f t="shared" si="0"/>
        <v>E16,17</v>
      </c>
      <c r="C69" s="42"/>
      <c r="D69" s="57" t="str">
        <f t="shared" si="1"/>
        <v>化学、石油・石炭</v>
      </c>
      <c r="E69" s="53">
        <f>IF($D69="","",IF([17]設定!$I44="",INDEX([17]第４表!$F$9:$P$65,MATCH([17]設定!$D44,[17]第４表!$C$9:$C$65,0),1),[17]設定!$I44))</f>
        <v>391568</v>
      </c>
      <c r="F69" s="53">
        <f>IF($D69="","",IF([17]設定!$I44="",INDEX([17]第４表!$F$9:$P$65,MATCH([17]設定!$D44,[17]第４表!$C$9:$C$65,0),2),[17]設定!$I44))</f>
        <v>391568</v>
      </c>
      <c r="G69" s="53">
        <f>IF($D69="","",IF([17]設定!$I44="",INDEX([17]第４表!$F$9:$P$65,MATCH([17]設定!$D44,[17]第４表!$C$9:$C$65,0),3),[17]設定!$I44))</f>
        <v>341108</v>
      </c>
      <c r="H69" s="53">
        <f>IF($D69="","",IF([17]設定!$I44="",INDEX([17]第４表!$F$9:$P$65,MATCH([17]設定!$D44,[17]第４表!$C$9:$C$65,0),4),[17]設定!$I44))</f>
        <v>50460</v>
      </c>
      <c r="I69" s="53">
        <f>IF($D69="","",IF([17]設定!$I44="",INDEX([17]第４表!$F$9:$P$65,MATCH([17]設定!$D44,[17]第４表!$C$9:$C$65,0),5),[17]設定!$I44))</f>
        <v>0</v>
      </c>
      <c r="J69" s="53">
        <f>IF($D69="","",IF([17]設定!$I44="",INDEX([17]第４表!$F$9:$P$65,MATCH([17]設定!$D44,[17]第４表!$C$9:$C$65,0),6),[17]設定!$I44))</f>
        <v>403314</v>
      </c>
      <c r="K69" s="53">
        <f>IF($D69="","",IF([17]設定!$I44="",INDEX([17]第４表!$F$9:$P$65,MATCH([17]設定!$D44,[17]第４表!$C$9:$C$65,0),7),[17]設定!$I44))</f>
        <v>403314</v>
      </c>
      <c r="L69" s="53">
        <f>IF($D69="","",IF([17]設定!$I44="",INDEX([17]第４表!$F$9:$P$65,MATCH([17]設定!$D44,[17]第４表!$C$9:$C$65,0),8),[17]設定!$I44))</f>
        <v>0</v>
      </c>
      <c r="M69" s="53">
        <f>IF($D69="","",IF([17]設定!$I44="",INDEX([17]第４表!$F$9:$P$65,MATCH([17]設定!$D44,[17]第４表!$C$9:$C$65,0),9),[17]設定!$I44))</f>
        <v>248407</v>
      </c>
      <c r="N69" s="53">
        <f>IF($D69="","",IF([17]設定!$I44="",INDEX([17]第４表!$F$9:$P$65,MATCH([17]設定!$D44,[17]第４表!$C$9:$C$65,0),10),[17]設定!$I44))</f>
        <v>248407</v>
      </c>
      <c r="O69" s="53">
        <f>IF($D69="","",IF([17]設定!$I44="",INDEX([17]第４表!$F$9:$P$65,MATCH([17]設定!$D44,[17]第４表!$C$9:$C$65,0),11),[17]設定!$I44))</f>
        <v>0</v>
      </c>
    </row>
    <row r="70" spans="2:17" ht="18" customHeight="1" x14ac:dyDescent="0.45">
      <c r="B70" s="41" t="str">
        <f t="shared" si="0"/>
        <v>E18</v>
      </c>
      <c r="C70" s="42"/>
      <c r="D70" s="57" t="str">
        <f t="shared" si="1"/>
        <v>プラスチック製品</v>
      </c>
      <c r="E70" s="53">
        <f>IF($D70="","",IF([17]設定!$I45="",INDEX([17]第４表!$F$9:$P$65,MATCH([17]設定!$D45,[17]第４表!$C$9:$C$65,0),1),[17]設定!$I45))</f>
        <v>219046</v>
      </c>
      <c r="F70" s="53">
        <f>IF($D70="","",IF([17]設定!$I45="",INDEX([17]第４表!$F$9:$P$65,MATCH([17]設定!$D45,[17]第４表!$C$9:$C$65,0),2),[17]設定!$I45))</f>
        <v>219046</v>
      </c>
      <c r="G70" s="53">
        <f>IF($D70="","",IF([17]設定!$I45="",INDEX([17]第４表!$F$9:$P$65,MATCH([17]設定!$D45,[17]第４表!$C$9:$C$65,0),3),[17]設定!$I45))</f>
        <v>199578</v>
      </c>
      <c r="H70" s="53">
        <f>IF($D70="","",IF([17]設定!$I45="",INDEX([17]第４表!$F$9:$P$65,MATCH([17]設定!$D45,[17]第４表!$C$9:$C$65,0),4),[17]設定!$I45))</f>
        <v>19468</v>
      </c>
      <c r="I70" s="53">
        <f>IF($D70="","",IF([17]設定!$I45="",INDEX([17]第４表!$F$9:$P$65,MATCH([17]設定!$D45,[17]第４表!$C$9:$C$65,0),5),[17]設定!$I45))</f>
        <v>0</v>
      </c>
      <c r="J70" s="53">
        <f>IF($D70="","",IF([17]設定!$I45="",INDEX([17]第４表!$F$9:$P$65,MATCH([17]設定!$D45,[17]第４表!$C$9:$C$65,0),6),[17]設定!$I45))</f>
        <v>269561</v>
      </c>
      <c r="K70" s="53">
        <f>IF($D70="","",IF([17]設定!$I45="",INDEX([17]第４表!$F$9:$P$65,MATCH([17]設定!$D45,[17]第４表!$C$9:$C$65,0),7),[17]設定!$I45))</f>
        <v>269561</v>
      </c>
      <c r="L70" s="53">
        <f>IF($D70="","",IF([17]設定!$I45="",INDEX([17]第４表!$F$9:$P$65,MATCH([17]設定!$D45,[17]第４表!$C$9:$C$65,0),8),[17]設定!$I45))</f>
        <v>0</v>
      </c>
      <c r="M70" s="53">
        <f>IF($D70="","",IF([17]設定!$I45="",INDEX([17]第４表!$F$9:$P$65,MATCH([17]設定!$D45,[17]第４表!$C$9:$C$65,0),9),[17]設定!$I45))</f>
        <v>117476</v>
      </c>
      <c r="N70" s="53">
        <f>IF($D70="","",IF([17]設定!$I45="",INDEX([17]第４表!$F$9:$P$65,MATCH([17]設定!$D45,[17]第４表!$C$9:$C$65,0),10),[17]設定!$I45))</f>
        <v>117476</v>
      </c>
      <c r="O70" s="53">
        <f>IF($D70="","",IF([17]設定!$I45="",INDEX([17]第４表!$F$9:$P$65,MATCH([17]設定!$D45,[17]第４表!$C$9:$C$65,0),11),[17]設定!$I45))</f>
        <v>0</v>
      </c>
    </row>
    <row r="71" spans="2:17" ht="18" customHeight="1" x14ac:dyDescent="0.45">
      <c r="B71" s="41" t="str">
        <f t="shared" si="0"/>
        <v>E19</v>
      </c>
      <c r="C71" s="42"/>
      <c r="D71" s="57" t="str">
        <f t="shared" si="1"/>
        <v>ゴム製品</v>
      </c>
      <c r="E71" s="53">
        <f>IF($D71="","",IF([17]設定!$I46="",INDEX([17]第４表!$F$9:$P$65,MATCH([17]設定!$D46,[17]第４表!$C$9:$C$65,0),1),[17]設定!$I46))</f>
        <v>337440</v>
      </c>
      <c r="F71" s="53">
        <f>IF($D71="","",IF([17]設定!$I46="",INDEX([17]第４表!$F$9:$P$65,MATCH([17]設定!$D46,[17]第４表!$C$9:$C$65,0),2),[17]設定!$I46))</f>
        <v>337440</v>
      </c>
      <c r="G71" s="53">
        <f>IF($D71="","",IF([17]設定!$I46="",INDEX([17]第４表!$F$9:$P$65,MATCH([17]設定!$D46,[17]第４表!$C$9:$C$65,0),3),[17]設定!$I46))</f>
        <v>263360</v>
      </c>
      <c r="H71" s="53">
        <f>IF($D71="","",IF([17]設定!$I46="",INDEX([17]第４表!$F$9:$P$65,MATCH([17]設定!$D46,[17]第４表!$C$9:$C$65,0),4),[17]設定!$I46))</f>
        <v>74080</v>
      </c>
      <c r="I71" s="53">
        <f>IF($D71="","",IF([17]設定!$I46="",INDEX([17]第４表!$F$9:$P$65,MATCH([17]設定!$D46,[17]第４表!$C$9:$C$65,0),5),[17]設定!$I46))</f>
        <v>0</v>
      </c>
      <c r="J71" s="53">
        <f>IF($D71="","",IF([17]設定!$I46="",INDEX([17]第４表!$F$9:$P$65,MATCH([17]設定!$D46,[17]第４表!$C$9:$C$65,0),6),[17]設定!$I46))</f>
        <v>358423</v>
      </c>
      <c r="K71" s="53">
        <f>IF($D71="","",IF([17]設定!$I46="",INDEX([17]第４表!$F$9:$P$65,MATCH([17]設定!$D46,[17]第４表!$C$9:$C$65,0),7),[17]設定!$I46))</f>
        <v>358423</v>
      </c>
      <c r="L71" s="53">
        <f>IF($D71="","",IF([17]設定!$I46="",INDEX([17]第４表!$F$9:$P$65,MATCH([17]設定!$D46,[17]第４表!$C$9:$C$65,0),8),[17]設定!$I46))</f>
        <v>0</v>
      </c>
      <c r="M71" s="53">
        <f>IF($D71="","",IF([17]設定!$I46="",INDEX([17]第４表!$F$9:$P$65,MATCH([17]設定!$D46,[17]第４表!$C$9:$C$65,0),9),[17]設定!$I46))</f>
        <v>201224</v>
      </c>
      <c r="N71" s="53">
        <f>IF($D71="","",IF([17]設定!$I46="",INDEX([17]第４表!$F$9:$P$65,MATCH([17]設定!$D46,[17]第４表!$C$9:$C$65,0),10),[17]設定!$I46))</f>
        <v>201224</v>
      </c>
      <c r="O71" s="53">
        <f>IF($D71="","",IF([17]設定!$I46="",INDEX([17]第４表!$F$9:$P$65,MATCH([17]設定!$D46,[17]第４表!$C$9:$C$65,0),11),[17]設定!$I46))</f>
        <v>0</v>
      </c>
    </row>
    <row r="72" spans="2:17" ht="18" customHeight="1" x14ac:dyDescent="0.45">
      <c r="B72" s="41" t="str">
        <f t="shared" si="0"/>
        <v>E21</v>
      </c>
      <c r="C72" s="42"/>
      <c r="D72" s="57" t="str">
        <f t="shared" si="1"/>
        <v>窯業・土石製品</v>
      </c>
      <c r="E72" s="53">
        <f>IF($D72="","",IF([17]設定!$I47="",INDEX([17]第４表!$F$9:$P$65,MATCH([17]設定!$D47,[17]第４表!$C$9:$C$65,0),1),[17]設定!$I47))</f>
        <v>254230</v>
      </c>
      <c r="F72" s="53">
        <f>IF($D72="","",IF([17]設定!$I47="",INDEX([17]第４表!$F$9:$P$65,MATCH([17]設定!$D47,[17]第４表!$C$9:$C$65,0),2),[17]設定!$I47))</f>
        <v>254230</v>
      </c>
      <c r="G72" s="53">
        <f>IF($D72="","",IF([17]設定!$I47="",INDEX([17]第４表!$F$9:$P$65,MATCH([17]設定!$D47,[17]第４表!$C$9:$C$65,0),3),[17]設定!$I47))</f>
        <v>240891</v>
      </c>
      <c r="H72" s="53">
        <f>IF($D72="","",IF([17]設定!$I47="",INDEX([17]第４表!$F$9:$P$65,MATCH([17]設定!$D47,[17]第４表!$C$9:$C$65,0),4),[17]設定!$I47))</f>
        <v>13339</v>
      </c>
      <c r="I72" s="53">
        <f>IF($D72="","",IF([17]設定!$I47="",INDEX([17]第４表!$F$9:$P$65,MATCH([17]設定!$D47,[17]第４表!$C$9:$C$65,0),5),[17]設定!$I47))</f>
        <v>0</v>
      </c>
      <c r="J72" s="53">
        <f>IF($D72="","",IF([17]設定!$I47="",INDEX([17]第４表!$F$9:$P$65,MATCH([17]設定!$D47,[17]第４表!$C$9:$C$65,0),6),[17]設定!$I47))</f>
        <v>274611</v>
      </c>
      <c r="K72" s="53">
        <f>IF($D72="","",IF([17]設定!$I47="",INDEX([17]第４表!$F$9:$P$65,MATCH([17]設定!$D47,[17]第４表!$C$9:$C$65,0),7),[17]設定!$I47))</f>
        <v>274611</v>
      </c>
      <c r="L72" s="53">
        <f>IF($D72="","",IF([17]設定!$I47="",INDEX([17]第４表!$F$9:$P$65,MATCH([17]設定!$D47,[17]第４表!$C$9:$C$65,0),8),[17]設定!$I47))</f>
        <v>0</v>
      </c>
      <c r="M72" s="53">
        <f>IF($D72="","",IF([17]設定!$I47="",INDEX([17]第４表!$F$9:$P$65,MATCH([17]設定!$D47,[17]第４表!$C$9:$C$65,0),9),[17]設定!$I47))</f>
        <v>185083</v>
      </c>
      <c r="N72" s="53">
        <f>IF($D72="","",IF([17]設定!$I47="",INDEX([17]第４表!$F$9:$P$65,MATCH([17]設定!$D47,[17]第４表!$C$9:$C$65,0),10),[17]設定!$I47))</f>
        <v>185083</v>
      </c>
      <c r="O72" s="53">
        <f>IF($D72="","",IF([17]設定!$I47="",INDEX([17]第４表!$F$9:$P$65,MATCH([17]設定!$D47,[17]第４表!$C$9:$C$65,0),11),[17]設定!$I47))</f>
        <v>0</v>
      </c>
    </row>
    <row r="73" spans="2:17" ht="18" customHeight="1" x14ac:dyDescent="0.45">
      <c r="B73" s="41" t="str">
        <f t="shared" si="0"/>
        <v>E24</v>
      </c>
      <c r="C73" s="42"/>
      <c r="D73" s="57" t="str">
        <f t="shared" si="1"/>
        <v>金属製品製造業</v>
      </c>
      <c r="E73" s="58">
        <f>IF($D73="","",IF([17]設定!$I48="",INDEX([17]第４表!$F$9:$P$65,MATCH([17]設定!$D48,[17]第４表!$C$9:$C$65,0),1),[17]設定!$I48))</f>
        <v>225555</v>
      </c>
      <c r="F73" s="58">
        <f>IF($D73="","",IF([17]設定!$I48="",INDEX([17]第４表!$F$9:$P$65,MATCH([17]設定!$D48,[17]第４表!$C$9:$C$65,0),2),[17]設定!$I48))</f>
        <v>225155</v>
      </c>
      <c r="G73" s="58">
        <f>IF($D73="","",IF([17]設定!$I48="",INDEX([17]第４表!$F$9:$P$65,MATCH([17]設定!$D48,[17]第４表!$C$9:$C$65,0),3),[17]設定!$I48))</f>
        <v>215170</v>
      </c>
      <c r="H73" s="53">
        <f>IF($D73="","",IF([17]設定!$I48="",INDEX([17]第４表!$F$9:$P$65,MATCH([17]設定!$D48,[17]第４表!$C$9:$C$65,0),4),[17]設定!$I48))</f>
        <v>9985</v>
      </c>
      <c r="I73" s="53">
        <f>IF($D73="","",IF([17]設定!$I48="",INDEX([17]第４表!$F$9:$P$65,MATCH([17]設定!$D48,[17]第４表!$C$9:$C$65,0),5),[17]設定!$I48))</f>
        <v>400</v>
      </c>
      <c r="J73" s="53">
        <f>IF($D73="","",IF([17]設定!$I48="",INDEX([17]第４表!$F$9:$P$65,MATCH([17]設定!$D48,[17]第４表!$C$9:$C$65,0),6),[17]設定!$I48))</f>
        <v>240854</v>
      </c>
      <c r="K73" s="53">
        <f>IF($D73="","",IF([17]設定!$I48="",INDEX([17]第４表!$F$9:$P$65,MATCH([17]設定!$D48,[17]第４表!$C$9:$C$65,0),7),[17]設定!$I48))</f>
        <v>240513</v>
      </c>
      <c r="L73" s="53">
        <f>IF($D73="","",IF([17]設定!$I48="",INDEX([17]第４表!$F$9:$P$65,MATCH([17]設定!$D48,[17]第４表!$C$9:$C$65,0),8),[17]設定!$I48))</f>
        <v>341</v>
      </c>
      <c r="M73" s="53">
        <f>IF($D73="","",IF([17]設定!$I48="",INDEX([17]第４表!$F$9:$P$65,MATCH([17]設定!$D48,[17]第４表!$C$9:$C$65,0),9),[17]設定!$I48))</f>
        <v>182209</v>
      </c>
      <c r="N73" s="53">
        <f>IF($D73="","",IF([17]設定!$I48="",INDEX([17]第４表!$F$9:$P$65,MATCH([17]設定!$D48,[17]第４表!$C$9:$C$65,0),10),[17]設定!$I48))</f>
        <v>181643</v>
      </c>
      <c r="O73" s="53">
        <f>IF($D73="","",IF([17]設定!$I48="",INDEX([17]第４表!$F$9:$P$65,MATCH([17]設定!$D48,[17]第４表!$C$9:$C$65,0),11),[17]設定!$I48))</f>
        <v>566</v>
      </c>
    </row>
    <row r="74" spans="2:17" ht="18" customHeight="1" x14ac:dyDescent="0.45">
      <c r="B74" s="41" t="str">
        <f t="shared" si="0"/>
        <v>E27</v>
      </c>
      <c r="C74" s="42"/>
      <c r="D74" s="57" t="str">
        <f t="shared" si="1"/>
        <v>業務用機械器具</v>
      </c>
      <c r="E74" s="58">
        <f>IF($D74="","",IF([17]設定!$I49="",INDEX([17]第４表!$F$9:$P$65,MATCH([17]設定!$D49,[17]第４表!$C$9:$C$65,0),1),[17]設定!$I49))</f>
        <v>241593</v>
      </c>
      <c r="F74" s="58">
        <f>IF($D74="","",IF([17]設定!$I49="",INDEX([17]第４表!$F$9:$P$65,MATCH([17]設定!$D49,[17]第４表!$C$9:$C$65,0),2),[17]設定!$I49))</f>
        <v>241593</v>
      </c>
      <c r="G74" s="58">
        <f>IF($D74="","",IF([17]設定!$I49="",INDEX([17]第４表!$F$9:$P$65,MATCH([17]設定!$D49,[17]第４表!$C$9:$C$65,0),3),[17]設定!$I49))</f>
        <v>221300</v>
      </c>
      <c r="H74" s="53">
        <f>IF($D74="","",IF([17]設定!$I49="",INDEX([17]第４表!$F$9:$P$65,MATCH([17]設定!$D49,[17]第４表!$C$9:$C$65,0),4),[17]設定!$I49))</f>
        <v>20293</v>
      </c>
      <c r="I74" s="53">
        <f>IF($D74="","",IF([17]設定!$I49="",INDEX([17]第４表!$F$9:$P$65,MATCH([17]設定!$D49,[17]第４表!$C$9:$C$65,0),5),[17]設定!$I49))</f>
        <v>0</v>
      </c>
      <c r="J74" s="53">
        <f>IF($D74="","",IF([17]設定!$I49="",INDEX([17]第４表!$F$9:$P$65,MATCH([17]設定!$D49,[17]第４表!$C$9:$C$65,0),6),[17]設定!$I49))</f>
        <v>304069</v>
      </c>
      <c r="K74" s="53">
        <f>IF($D74="","",IF([17]設定!$I49="",INDEX([17]第４表!$F$9:$P$65,MATCH([17]設定!$D49,[17]第４表!$C$9:$C$65,0),7),[17]設定!$I49))</f>
        <v>304069</v>
      </c>
      <c r="L74" s="53">
        <f>IF($D74="","",IF([17]設定!$I49="",INDEX([17]第４表!$F$9:$P$65,MATCH([17]設定!$D49,[17]第４表!$C$9:$C$65,0),8),[17]設定!$I49))</f>
        <v>0</v>
      </c>
      <c r="M74" s="53">
        <f>IF($D74="","",IF([17]設定!$I49="",INDEX([17]第４表!$F$9:$P$65,MATCH([17]設定!$D49,[17]第４表!$C$9:$C$65,0),9),[17]設定!$I49))</f>
        <v>182051</v>
      </c>
      <c r="N74" s="53">
        <f>IF($D74="","",IF([17]設定!$I49="",INDEX([17]第４表!$F$9:$P$65,MATCH([17]設定!$D49,[17]第４表!$C$9:$C$65,0),10),[17]設定!$I49))</f>
        <v>182051</v>
      </c>
      <c r="O74" s="53">
        <f>IF($D74="","",IF([17]設定!$I49="",INDEX([17]第４表!$F$9:$P$65,MATCH([17]設定!$D49,[17]第４表!$C$9:$C$65,0),11),[17]設定!$I49))</f>
        <v>0</v>
      </c>
    </row>
    <row r="75" spans="2:17" ht="18" customHeight="1" x14ac:dyDescent="0.45">
      <c r="B75" s="41" t="str">
        <f t="shared" si="0"/>
        <v>E28</v>
      </c>
      <c r="C75" s="42"/>
      <c r="D75" s="57" t="str">
        <f t="shared" si="1"/>
        <v>電子・デバイス</v>
      </c>
      <c r="E75" s="58">
        <f>IF($D75="","",IF([17]設定!$I50="",INDEX([17]第４表!$F$9:$P$65,MATCH([17]設定!$D50,[17]第４表!$C$9:$C$65,0),1),[17]設定!$I50))</f>
        <v>231939</v>
      </c>
      <c r="F75" s="58">
        <f>IF($D75="","",IF([17]設定!$I50="",INDEX([17]第４表!$F$9:$P$65,MATCH([17]設定!$D50,[17]第４表!$C$9:$C$65,0),2),[17]設定!$I50))</f>
        <v>231873</v>
      </c>
      <c r="G75" s="58">
        <f>IF($D75="","",IF([17]設定!$I50="",INDEX([17]第４表!$F$9:$P$65,MATCH([17]設定!$D50,[17]第４表!$C$9:$C$65,0),3),[17]設定!$I50))</f>
        <v>204844</v>
      </c>
      <c r="H75" s="53">
        <f>IF($D75="","",IF([17]設定!$I50="",INDEX([17]第４表!$F$9:$P$65,MATCH([17]設定!$D50,[17]第４表!$C$9:$C$65,0),4),[17]設定!$I50))</f>
        <v>27029</v>
      </c>
      <c r="I75" s="53">
        <f>IF($D75="","",IF([17]設定!$I50="",INDEX([17]第４表!$F$9:$P$65,MATCH([17]設定!$D50,[17]第４表!$C$9:$C$65,0),5),[17]設定!$I50))</f>
        <v>66</v>
      </c>
      <c r="J75" s="53">
        <f>IF($D75="","",IF([17]設定!$I50="",INDEX([17]第４表!$F$9:$P$65,MATCH([17]設定!$D50,[17]第４表!$C$9:$C$65,0),6),[17]設定!$I50))</f>
        <v>257615</v>
      </c>
      <c r="K75" s="53">
        <f>IF($D75="","",IF([17]設定!$I50="",INDEX([17]第４表!$F$9:$P$65,MATCH([17]設定!$D50,[17]第４表!$C$9:$C$65,0),7),[17]設定!$I50))</f>
        <v>257516</v>
      </c>
      <c r="L75" s="53">
        <f>IF($D75="","",IF([17]設定!$I50="",INDEX([17]第４表!$F$9:$P$65,MATCH([17]設定!$D50,[17]第４表!$C$9:$C$65,0),8),[17]設定!$I50))</f>
        <v>99</v>
      </c>
      <c r="M75" s="53">
        <f>IF($D75="","",IF([17]設定!$I50="",INDEX([17]第４表!$F$9:$P$65,MATCH([17]設定!$D50,[17]第４表!$C$9:$C$65,0),9),[17]設定!$I50))</f>
        <v>182708</v>
      </c>
      <c r="N75" s="53">
        <f>IF($D75="","",IF([17]設定!$I50="",INDEX([17]第４表!$F$9:$P$65,MATCH([17]設定!$D50,[17]第４表!$C$9:$C$65,0),10),[17]設定!$I50))</f>
        <v>182705</v>
      </c>
      <c r="O75" s="53">
        <f>IF($D75="","",IF([17]設定!$I50="",INDEX([17]第４表!$F$9:$P$65,MATCH([17]設定!$D50,[17]第４表!$C$9:$C$65,0),11),[17]設定!$I50))</f>
        <v>3</v>
      </c>
    </row>
    <row r="76" spans="2:17" ht="18" customHeight="1" x14ac:dyDescent="0.45">
      <c r="B76" s="41" t="str">
        <f t="shared" si="0"/>
        <v>E29</v>
      </c>
      <c r="C76" s="42"/>
      <c r="D76" s="57" t="str">
        <f t="shared" si="1"/>
        <v>電気機械器具</v>
      </c>
      <c r="E76" s="58">
        <f>IF($D76="","",IF([17]設定!$I51="",INDEX([17]第４表!$F$9:$P$65,MATCH([17]設定!$D51,[17]第４表!$C$9:$C$65,0),1),[17]設定!$I51))</f>
        <v>255762</v>
      </c>
      <c r="F76" s="58">
        <f>IF($D76="","",IF([17]設定!$I51="",INDEX([17]第４表!$F$9:$P$65,MATCH([17]設定!$D51,[17]第４表!$C$9:$C$65,0),2),[17]設定!$I51))</f>
        <v>255762</v>
      </c>
      <c r="G76" s="58">
        <f>IF($D76="","",IF([17]設定!$I51="",INDEX([17]第４表!$F$9:$P$65,MATCH([17]設定!$D51,[17]第４表!$C$9:$C$65,0),3),[17]設定!$I51))</f>
        <v>243850</v>
      </c>
      <c r="H76" s="53">
        <f>IF($D76="","",IF([17]設定!$I51="",INDEX([17]第４表!$F$9:$P$65,MATCH([17]設定!$D51,[17]第４表!$C$9:$C$65,0),4),[17]設定!$I51))</f>
        <v>11912</v>
      </c>
      <c r="I76" s="53">
        <f>IF($D76="","",IF([17]設定!$I51="",INDEX([17]第４表!$F$9:$P$65,MATCH([17]設定!$D51,[17]第４表!$C$9:$C$65,0),5),[17]設定!$I51))</f>
        <v>0</v>
      </c>
      <c r="J76" s="53">
        <f>IF($D76="","",IF([17]設定!$I51="",INDEX([17]第４表!$F$9:$P$65,MATCH([17]設定!$D51,[17]第４表!$C$9:$C$65,0),6),[17]設定!$I51))</f>
        <v>297560</v>
      </c>
      <c r="K76" s="53">
        <f>IF($D76="","",IF([17]設定!$I51="",INDEX([17]第４表!$F$9:$P$65,MATCH([17]設定!$D51,[17]第４表!$C$9:$C$65,0),7),[17]設定!$I51))</f>
        <v>297560</v>
      </c>
      <c r="L76" s="53">
        <f>IF($D76="","",IF([17]設定!$I51="",INDEX([17]第４表!$F$9:$P$65,MATCH([17]設定!$D51,[17]第４表!$C$9:$C$65,0),8),[17]設定!$I51))</f>
        <v>0</v>
      </c>
      <c r="M76" s="53">
        <f>IF($D76="","",IF([17]設定!$I51="",INDEX([17]第４表!$F$9:$P$65,MATCH([17]設定!$D51,[17]第４表!$C$9:$C$65,0),9),[17]設定!$I51))</f>
        <v>170537</v>
      </c>
      <c r="N76" s="53">
        <f>IF($D76="","",IF([17]設定!$I51="",INDEX([17]第４表!$F$9:$P$65,MATCH([17]設定!$D51,[17]第４表!$C$9:$C$65,0),10),[17]設定!$I51))</f>
        <v>170537</v>
      </c>
      <c r="O76" s="53">
        <f>IF($D76="","",IF([17]設定!$I51="",INDEX([17]第４表!$F$9:$P$65,MATCH([17]設定!$D51,[17]第４表!$C$9:$C$65,0),11),[17]設定!$I51))</f>
        <v>0</v>
      </c>
    </row>
    <row r="77" spans="2:17" ht="18" customHeight="1" x14ac:dyDescent="0.45">
      <c r="B77" s="41" t="str">
        <f t="shared" si="0"/>
        <v>E31</v>
      </c>
      <c r="C77" s="42"/>
      <c r="D77" s="57" t="str">
        <f t="shared" si="1"/>
        <v>輸送用機械器具</v>
      </c>
      <c r="E77" s="58">
        <f>IF($D77="","",IF([17]設定!$I52="",INDEX([17]第４表!$F$9:$P$65,MATCH([17]設定!$D52,[17]第４表!$C$9:$C$65,0),1),[17]設定!$I52))</f>
        <v>326955</v>
      </c>
      <c r="F77" s="58">
        <f>IF($D77="","",IF([17]設定!$I52="",INDEX([17]第４表!$F$9:$P$65,MATCH([17]設定!$D52,[17]第４表!$C$9:$C$65,0),2),[17]設定!$I52))</f>
        <v>326317</v>
      </c>
      <c r="G77" s="58">
        <f>IF($D77="","",IF([17]設定!$I52="",INDEX([17]第４表!$F$9:$P$65,MATCH([17]設定!$D52,[17]第４表!$C$9:$C$65,0),3),[17]設定!$I52))</f>
        <v>278819</v>
      </c>
      <c r="H77" s="53">
        <f>IF($D77="","",IF([17]設定!$I52="",INDEX([17]第４表!$F$9:$P$65,MATCH([17]設定!$D52,[17]第４表!$C$9:$C$65,0),4),[17]設定!$I52))</f>
        <v>47498</v>
      </c>
      <c r="I77" s="53">
        <f>IF($D77="","",IF([17]設定!$I52="",INDEX([17]第４表!$F$9:$P$65,MATCH([17]設定!$D52,[17]第４表!$C$9:$C$65,0),5),[17]設定!$I52))</f>
        <v>638</v>
      </c>
      <c r="J77" s="53">
        <f>IF($D77="","",IF([17]設定!$I52="",INDEX([17]第４表!$F$9:$P$65,MATCH([17]設定!$D52,[17]第４表!$C$9:$C$65,0),6),[17]設定!$I52))</f>
        <v>338844</v>
      </c>
      <c r="K77" s="53">
        <f>IF($D77="","",IF([17]設定!$I52="",INDEX([17]第４表!$F$9:$P$65,MATCH([17]設定!$D52,[17]第４表!$C$9:$C$65,0),7),[17]設定!$I52))</f>
        <v>338274</v>
      </c>
      <c r="L77" s="53">
        <f>IF($D77="","",IF([17]設定!$I52="",INDEX([17]第４表!$F$9:$P$65,MATCH([17]設定!$D52,[17]第４表!$C$9:$C$65,0),8),[17]設定!$I52))</f>
        <v>570</v>
      </c>
      <c r="M77" s="53">
        <f>IF($D77="","",IF([17]設定!$I52="",INDEX([17]第４表!$F$9:$P$65,MATCH([17]設定!$D52,[17]第４表!$C$9:$C$65,0),9),[17]設定!$I52))</f>
        <v>275833</v>
      </c>
      <c r="N77" s="53">
        <f>IF($D77="","",IF([17]設定!$I52="",INDEX([17]第４表!$F$9:$P$65,MATCH([17]設定!$D52,[17]第４表!$C$9:$C$65,0),10),[17]設定!$I52))</f>
        <v>274899</v>
      </c>
      <c r="O77" s="53">
        <f>IF($D77="","",IF([17]設定!$I52="",INDEX([17]第４表!$F$9:$P$65,MATCH([17]設定!$D52,[17]第４表!$C$9:$C$65,0),11),[17]設定!$I52))</f>
        <v>934</v>
      </c>
    </row>
    <row r="78" spans="2:17" ht="18" customHeight="1" x14ac:dyDescent="0.45">
      <c r="B78" s="59" t="str">
        <f t="shared" si="0"/>
        <v>ES</v>
      </c>
      <c r="C78" s="60"/>
      <c r="D78" s="61" t="str">
        <f t="shared" si="1"/>
        <v>はん用・生産用機械器具</v>
      </c>
      <c r="E78" s="62">
        <f>IF($D78="","",IF([17]設定!$I53="",INDEX([17]第４表!$F$9:$P$65,MATCH([17]設定!$D53,[17]第４表!$C$9:$C$65,0),1),[17]設定!$I53))</f>
        <v>260994</v>
      </c>
      <c r="F78" s="62">
        <f>IF($D78="","",IF([17]設定!$I53="",INDEX([17]第４表!$F$9:$P$65,MATCH([17]設定!$D53,[17]第４表!$C$9:$C$65,0),2),[17]設定!$I53))</f>
        <v>260994</v>
      </c>
      <c r="G78" s="62">
        <f>IF($D78="","",IF([17]設定!$I53="",INDEX([17]第４表!$F$9:$P$65,MATCH([17]設定!$D53,[17]第４表!$C$9:$C$65,0),3),[17]設定!$I53))</f>
        <v>232737</v>
      </c>
      <c r="H78" s="63">
        <f>IF($D78="","",IF([17]設定!$I53="",INDEX([17]第４表!$F$9:$P$65,MATCH([17]設定!$D53,[17]第４表!$C$9:$C$65,0),4),[17]設定!$I53))</f>
        <v>28257</v>
      </c>
      <c r="I78" s="63">
        <f>IF($D78="","",IF([17]設定!$I53="",INDEX([17]第４表!$F$9:$P$65,MATCH([17]設定!$D53,[17]第４表!$C$9:$C$65,0),5),[17]設定!$I53))</f>
        <v>0</v>
      </c>
      <c r="J78" s="63">
        <f>IF($D78="","",IF([17]設定!$I53="",INDEX([17]第４表!$F$9:$P$65,MATCH([17]設定!$D53,[17]第４表!$C$9:$C$65,0),6),[17]設定!$I53))</f>
        <v>271912</v>
      </c>
      <c r="K78" s="63">
        <f>IF($D78="","",IF([17]設定!$I53="",INDEX([17]第４表!$F$9:$P$65,MATCH([17]設定!$D53,[17]第４表!$C$9:$C$65,0),7),[17]設定!$I53))</f>
        <v>271912</v>
      </c>
      <c r="L78" s="63">
        <f>IF($D78="","",IF([17]設定!$I53="",INDEX([17]第４表!$F$9:$P$65,MATCH([17]設定!$D53,[17]第４表!$C$9:$C$65,0),8),[17]設定!$I53))</f>
        <v>0</v>
      </c>
      <c r="M78" s="63">
        <f>IF($D78="","",IF([17]設定!$I53="",INDEX([17]第４表!$F$9:$P$65,MATCH([17]設定!$D53,[17]第４表!$C$9:$C$65,0),9),[17]設定!$I53))</f>
        <v>225437</v>
      </c>
      <c r="N78" s="63">
        <f>IF($D78="","",IF([17]設定!$I53="",INDEX([17]第４表!$F$9:$P$65,MATCH([17]設定!$D53,[17]第４表!$C$9:$C$65,0),10),[17]設定!$I53))</f>
        <v>225437</v>
      </c>
      <c r="O78" s="63">
        <f>IF($D78="","",IF([17]設定!$I53="",INDEX([17]第４表!$F$9:$P$65,MATCH([17]設定!$D53,[17]第４表!$C$9:$C$65,0),11),[17]設定!$I53))</f>
        <v>0</v>
      </c>
    </row>
    <row r="79" spans="2:17" ht="18" customHeight="1" x14ac:dyDescent="0.45">
      <c r="B79" s="64" t="str">
        <f t="shared" si="0"/>
        <v>R91</v>
      </c>
      <c r="C79" s="65"/>
      <c r="D79" s="66" t="str">
        <f t="shared" si="1"/>
        <v>職業紹介・労働者派遣業</v>
      </c>
      <c r="E79" s="67">
        <f>IF($D79="","",IF([17]設定!$I54="",INDEX([17]第４表!$F$9:$P$65,MATCH([17]設定!$D54,[17]第４表!$C$9:$C$65,0),1),[17]設定!$I54))</f>
        <v>179269</v>
      </c>
      <c r="F79" s="67">
        <f>IF($D79="","",IF([17]設定!$I54="",INDEX([17]第４表!$F$9:$P$65,MATCH([17]設定!$D54,[17]第４表!$C$9:$C$65,0),2),[17]設定!$I54))</f>
        <v>178110</v>
      </c>
      <c r="G79" s="67">
        <f>IF($D79="","",IF([17]設定!$I54="",INDEX([17]第４表!$F$9:$P$65,MATCH([17]設定!$D54,[17]第４表!$C$9:$C$65,0),3),[17]設定!$I54))</f>
        <v>162522</v>
      </c>
      <c r="H79" s="68">
        <f>IF($D79="","",IF([17]設定!$I54="",INDEX([17]第４表!$F$9:$P$65,MATCH([17]設定!$D54,[17]第４表!$C$9:$C$65,0),4),[17]設定!$I54))</f>
        <v>15588</v>
      </c>
      <c r="I79" s="68">
        <f>IF($D79="","",IF([17]設定!$I54="",INDEX([17]第４表!$F$9:$P$65,MATCH([17]設定!$D54,[17]第４表!$C$9:$C$65,0),5),[17]設定!$I54))</f>
        <v>1159</v>
      </c>
      <c r="J79" s="68">
        <f>IF($D79="","",IF([17]設定!$I54="",INDEX([17]第４表!$F$9:$P$65,MATCH([17]設定!$D54,[17]第４表!$C$9:$C$65,0),6),[17]設定!$I54))</f>
        <v>207913</v>
      </c>
      <c r="K79" s="68">
        <f>IF($D79="","",IF([17]設定!$I54="",INDEX([17]第４表!$F$9:$P$65,MATCH([17]設定!$D54,[17]第４表!$C$9:$C$65,0),7),[17]設定!$I54))</f>
        <v>206075</v>
      </c>
      <c r="L79" s="68">
        <f>IF($D79="","",IF([17]設定!$I54="",INDEX([17]第４表!$F$9:$P$65,MATCH([17]設定!$D54,[17]第４表!$C$9:$C$65,0),8),[17]設定!$I54))</f>
        <v>1838</v>
      </c>
      <c r="M79" s="68">
        <f>IF($D79="","",IF([17]設定!$I54="",INDEX([17]第４表!$F$9:$P$65,MATCH([17]設定!$D54,[17]第４表!$C$9:$C$65,0),9),[17]設定!$I54))</f>
        <v>156722</v>
      </c>
      <c r="N79" s="68">
        <f>IF($D79="","",IF([17]設定!$I54="",INDEX([17]第４表!$F$9:$P$65,MATCH([17]設定!$D54,[17]第４表!$C$9:$C$65,0),10),[17]設定!$I54))</f>
        <v>156098</v>
      </c>
      <c r="O79" s="68">
        <f>IF($D79="","",IF([17]設定!$I54="",INDEX([17]第４表!$F$9:$P$65,MATCH([17]設定!$D54,[17]第４表!$C$9:$C$65,0),11),[17]設定!$I54))</f>
        <v>624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2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2025-04-10T05:03:55Z</cp:lastPrinted>
  <dcterms:created xsi:type="dcterms:W3CDTF">2025-04-09T04:54:15Z</dcterms:created>
  <dcterms:modified xsi:type="dcterms:W3CDTF">2025-04-10T05:10:04Z</dcterms:modified>
</cp:coreProperties>
</file>