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3E4D4368-A241-4E27-999C-87B0252359D9}" xr6:coauthVersionLast="47" xr6:coauthVersionMax="47" xr10:uidLastSave="{00000000-0000-0000-0000-000000000000}"/>
  <bookViews>
    <workbookView xWindow="-108" yWindow="-108" windowWidth="23256" windowHeight="14016" firstSheet="1" activeTab="11" xr2:uid="{09354E68-1986-4462-8F6D-00AD54C8E8FC}"/>
  </bookViews>
  <sheets>
    <sheet name="R5.1" sheetId="2" r:id="rId1"/>
    <sheet name="R5.2" sheetId="14" r:id="rId2"/>
    <sheet name="R5.3" sheetId="1" r:id="rId3"/>
    <sheet name="R5.4" sheetId="5" r:id="rId4"/>
    <sheet name="R5.5" sheetId="6" r:id="rId5"/>
    <sheet name="R5.6" sheetId="7" r:id="rId6"/>
    <sheet name="R5.7" sheetId="8" r:id="rId7"/>
    <sheet name="R5.8" sheetId="9" r:id="rId8"/>
    <sheet name="R5.9" sheetId="10" r:id="rId9"/>
    <sheet name="R5.10" sheetId="11" r:id="rId10"/>
    <sheet name="R5.11" sheetId="12" r:id="rId11"/>
    <sheet name="R5.12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'R5.1'!$B$1:$J$47</definedName>
    <definedName name="_xlnm.Print_Area" localSheetId="9">'R5.10'!$B$1:$J$47</definedName>
    <definedName name="_xlnm.Print_Area" localSheetId="10">'R5.11'!$B$1:$J$47</definedName>
    <definedName name="_xlnm.Print_Area" localSheetId="11">'R5.12'!$B$1:$J$47</definedName>
    <definedName name="_xlnm.Print_Area" localSheetId="1">'R5.2'!$B$1:$J$47</definedName>
    <definedName name="_xlnm.Print_Area" localSheetId="2">'R5.3'!$B$1:$J$47</definedName>
    <definedName name="_xlnm.Print_Area" localSheetId="3">'R5.4'!$B$1:$J$47</definedName>
    <definedName name="_xlnm.Print_Area" localSheetId="4">'R5.5'!$B$1:$J$47</definedName>
    <definedName name="_xlnm.Print_Area" localSheetId="5">'R5.6'!$B$1:$J$47</definedName>
    <definedName name="_xlnm.Print_Area" localSheetId="6">'R5.7'!$B$1:$J$47</definedName>
    <definedName name="_xlnm.Print_Area" localSheetId="7">'R5.8'!$B$1:$J$47</definedName>
    <definedName name="_xlnm.Print_Area" localSheetId="8">'R5.9'!$B$1:$J$47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4" l="1"/>
  <c r="C45" i="14" s="1"/>
  <c r="D44" i="14"/>
  <c r="C44" i="14"/>
  <c r="B44" i="14"/>
  <c r="C39" i="14"/>
  <c r="B39" i="14"/>
  <c r="B37" i="14"/>
  <c r="J37" i="14" s="1"/>
  <c r="F33" i="14"/>
  <c r="E33" i="14"/>
  <c r="D33" i="14"/>
  <c r="B33" i="14"/>
  <c r="B32" i="14"/>
  <c r="X23" i="14"/>
  <c r="W23" i="14"/>
  <c r="V23" i="14"/>
  <c r="U23" i="14"/>
  <c r="T23" i="14"/>
  <c r="N23" i="14"/>
  <c r="M23" i="14"/>
  <c r="M45" i="14" s="1"/>
  <c r="J23" i="14"/>
  <c r="I23" i="14"/>
  <c r="H23" i="14"/>
  <c r="G23" i="14"/>
  <c r="F23" i="14"/>
  <c r="B23" i="14"/>
  <c r="C23" i="14" s="1"/>
  <c r="U22" i="14"/>
  <c r="T22" i="14"/>
  <c r="R22" i="14"/>
  <c r="J22" i="14"/>
  <c r="I22" i="14"/>
  <c r="H22" i="14"/>
  <c r="G22" i="14"/>
  <c r="F22" i="14"/>
  <c r="E22" i="14"/>
  <c r="D22" i="14"/>
  <c r="B22" i="14"/>
  <c r="M22" i="14" s="1"/>
  <c r="S22" i="14" s="1"/>
  <c r="G21" i="14"/>
  <c r="C21" i="14"/>
  <c r="B21" i="14"/>
  <c r="H21" i="14" s="1"/>
  <c r="C20" i="14"/>
  <c r="B20" i="14"/>
  <c r="C19" i="14"/>
  <c r="B19" i="14"/>
  <c r="H18" i="14"/>
  <c r="B18" i="14"/>
  <c r="X17" i="14"/>
  <c r="W17" i="14"/>
  <c r="V17" i="14"/>
  <c r="U17" i="14"/>
  <c r="N17" i="14"/>
  <c r="M17" i="14"/>
  <c r="Y17" i="14" s="1"/>
  <c r="J17" i="14"/>
  <c r="I17" i="14"/>
  <c r="H17" i="14"/>
  <c r="G17" i="14"/>
  <c r="F17" i="14"/>
  <c r="D17" i="14"/>
  <c r="B17" i="14"/>
  <c r="C17" i="14" s="1"/>
  <c r="G16" i="14"/>
  <c r="F16" i="14"/>
  <c r="E16" i="14"/>
  <c r="B16" i="14"/>
  <c r="H15" i="14"/>
  <c r="G15" i="14"/>
  <c r="E15" i="14"/>
  <c r="B15" i="14"/>
  <c r="F15" i="14" s="1"/>
  <c r="J14" i="14"/>
  <c r="C14" i="14"/>
  <c r="B14" i="14"/>
  <c r="H13" i="14"/>
  <c r="B13" i="14"/>
  <c r="B12" i="14"/>
  <c r="Y11" i="14"/>
  <c r="W11" i="14"/>
  <c r="V11" i="14"/>
  <c r="U11" i="14"/>
  <c r="T11" i="14"/>
  <c r="R11" i="14"/>
  <c r="N11" i="14"/>
  <c r="M11" i="14"/>
  <c r="X11" i="14" s="1"/>
  <c r="J11" i="14"/>
  <c r="I11" i="14"/>
  <c r="H11" i="14"/>
  <c r="G11" i="14"/>
  <c r="F11" i="14"/>
  <c r="D11" i="14"/>
  <c r="B11" i="14"/>
  <c r="C11" i="14" s="1"/>
  <c r="J10" i="14"/>
  <c r="H10" i="14"/>
  <c r="D10" i="14"/>
  <c r="B10" i="14"/>
  <c r="I10" i="14" s="1"/>
  <c r="B9" i="14"/>
  <c r="H9" i="14" s="1"/>
  <c r="B8" i="14"/>
  <c r="J8" i="14" s="1"/>
  <c r="B1" i="14"/>
  <c r="M16" i="14" l="1"/>
  <c r="C16" i="14"/>
  <c r="J33" i="14"/>
  <c r="H33" i="14"/>
  <c r="I33" i="14"/>
  <c r="G33" i="14"/>
  <c r="D16" i="14"/>
  <c r="T17" i="14"/>
  <c r="C33" i="14"/>
  <c r="E12" i="14"/>
  <c r="D12" i="14"/>
  <c r="C12" i="14"/>
  <c r="G12" i="14"/>
  <c r="B34" i="14"/>
  <c r="D8" i="14"/>
  <c r="Y45" i="14"/>
  <c r="X45" i="14"/>
  <c r="W45" i="14"/>
  <c r="V45" i="14"/>
  <c r="U45" i="14"/>
  <c r="O45" i="14"/>
  <c r="N45" i="14"/>
  <c r="I32" i="14"/>
  <c r="H32" i="14"/>
  <c r="G32" i="14"/>
  <c r="F32" i="14"/>
  <c r="E32" i="14"/>
  <c r="J32" i="14"/>
  <c r="E8" i="14"/>
  <c r="H12" i="14"/>
  <c r="G13" i="14"/>
  <c r="B35" i="14"/>
  <c r="F13" i="14"/>
  <c r="E13" i="14"/>
  <c r="I13" i="14"/>
  <c r="H16" i="14"/>
  <c r="C32" i="14"/>
  <c r="E45" i="14"/>
  <c r="F8" i="14"/>
  <c r="D9" i="14"/>
  <c r="M33" i="14"/>
  <c r="Q11" i="14"/>
  <c r="P11" i="14"/>
  <c r="O11" i="14"/>
  <c r="S11" i="14"/>
  <c r="I12" i="14"/>
  <c r="C13" i="14"/>
  <c r="I16" i="14"/>
  <c r="D32" i="14"/>
  <c r="I44" i="14"/>
  <c r="H44" i="14"/>
  <c r="F44" i="14"/>
  <c r="G44" i="14"/>
  <c r="E44" i="14"/>
  <c r="J44" i="14"/>
  <c r="F45" i="14"/>
  <c r="C8" i="14"/>
  <c r="D45" i="14"/>
  <c r="C9" i="14"/>
  <c r="E9" i="14"/>
  <c r="M10" i="14"/>
  <c r="C10" i="14"/>
  <c r="J12" i="14"/>
  <c r="D13" i="14"/>
  <c r="I14" i="14"/>
  <c r="H14" i="14"/>
  <c r="G14" i="14"/>
  <c r="B36" i="14"/>
  <c r="M14" i="14"/>
  <c r="J16" i="14"/>
  <c r="E18" i="14"/>
  <c r="D18" i="14"/>
  <c r="C18" i="14"/>
  <c r="G18" i="14"/>
  <c r="F18" i="14"/>
  <c r="B40" i="14"/>
  <c r="G19" i="14"/>
  <c r="B41" i="14"/>
  <c r="F19" i="14"/>
  <c r="E19" i="14"/>
  <c r="I19" i="14"/>
  <c r="H19" i="14"/>
  <c r="I20" i="14"/>
  <c r="H20" i="14"/>
  <c r="G20" i="14"/>
  <c r="B42" i="14"/>
  <c r="M20" i="14"/>
  <c r="J20" i="14"/>
  <c r="M21" i="14"/>
  <c r="J21" i="14"/>
  <c r="I21" i="14"/>
  <c r="J39" i="14"/>
  <c r="I39" i="14"/>
  <c r="H39" i="14"/>
  <c r="G39" i="14"/>
  <c r="P45" i="14"/>
  <c r="M12" i="14"/>
  <c r="Q45" i="14"/>
  <c r="G9" i="14"/>
  <c r="E10" i="14"/>
  <c r="J13" i="14"/>
  <c r="D14" i="14"/>
  <c r="M15" i="14"/>
  <c r="J15" i="14"/>
  <c r="I15" i="14"/>
  <c r="I18" i="14"/>
  <c r="D19" i="14"/>
  <c r="D20" i="14"/>
  <c r="D21" i="14"/>
  <c r="O22" i="14"/>
  <c r="X22" i="14"/>
  <c r="N22" i="14"/>
  <c r="Y22" i="14"/>
  <c r="W22" i="14"/>
  <c r="M44" i="14"/>
  <c r="Q22" i="14"/>
  <c r="P22" i="14"/>
  <c r="V22" i="14"/>
  <c r="D39" i="14"/>
  <c r="R45" i="14"/>
  <c r="I8" i="14"/>
  <c r="H8" i="14"/>
  <c r="G8" i="14"/>
  <c r="B30" i="14"/>
  <c r="M8" i="14"/>
  <c r="H45" i="14"/>
  <c r="J45" i="14"/>
  <c r="I45" i="14"/>
  <c r="G45" i="14"/>
  <c r="F12" i="14"/>
  <c r="F10" i="14"/>
  <c r="M13" i="14"/>
  <c r="E14" i="14"/>
  <c r="C15" i="14"/>
  <c r="J18" i="14"/>
  <c r="J19" i="14"/>
  <c r="E20" i="14"/>
  <c r="E21" i="14"/>
  <c r="E39" i="14"/>
  <c r="B43" i="14"/>
  <c r="S45" i="14"/>
  <c r="G37" i="14"/>
  <c r="F37" i="14"/>
  <c r="E37" i="14"/>
  <c r="D37" i="14"/>
  <c r="C37" i="14"/>
  <c r="I37" i="14"/>
  <c r="H37" i="14"/>
  <c r="M9" i="14"/>
  <c r="J9" i="14"/>
  <c r="I9" i="14"/>
  <c r="F9" i="14"/>
  <c r="B31" i="14"/>
  <c r="G10" i="14"/>
  <c r="F14" i="14"/>
  <c r="D15" i="14"/>
  <c r="M39" i="14"/>
  <c r="Q17" i="14"/>
  <c r="P17" i="14"/>
  <c r="O17" i="14"/>
  <c r="S17" i="14"/>
  <c r="R17" i="14"/>
  <c r="M18" i="14"/>
  <c r="M19" i="14"/>
  <c r="F20" i="14"/>
  <c r="F21" i="14"/>
  <c r="B38" i="14"/>
  <c r="F39" i="14"/>
  <c r="T45" i="14"/>
  <c r="D23" i="14"/>
  <c r="R23" i="14"/>
  <c r="E11" i="14"/>
  <c r="E17" i="14"/>
  <c r="C22" i="14"/>
  <c r="E23" i="14"/>
  <c r="S23" i="14"/>
  <c r="Y23" i="14"/>
  <c r="O23" i="14"/>
  <c r="P23" i="14"/>
  <c r="Q23" i="14"/>
  <c r="U13" i="14" l="1"/>
  <c r="T13" i="14"/>
  <c r="S13" i="14"/>
  <c r="M35" i="14"/>
  <c r="W13" i="14"/>
  <c r="N13" i="14"/>
  <c r="R13" i="14"/>
  <c r="V13" i="14"/>
  <c r="Y13" i="14"/>
  <c r="X13" i="14"/>
  <c r="Q13" i="14"/>
  <c r="P13" i="14"/>
  <c r="O13" i="14"/>
  <c r="I38" i="14"/>
  <c r="H38" i="14"/>
  <c r="G38" i="14"/>
  <c r="F38" i="14"/>
  <c r="E38" i="14"/>
  <c r="J38" i="14"/>
  <c r="D38" i="14"/>
  <c r="C38" i="14"/>
  <c r="G31" i="14"/>
  <c r="F31" i="14"/>
  <c r="E31" i="14"/>
  <c r="D31" i="14"/>
  <c r="C31" i="14"/>
  <c r="I31" i="14"/>
  <c r="H31" i="14"/>
  <c r="J31" i="14"/>
  <c r="W14" i="14"/>
  <c r="V14" i="14"/>
  <c r="U14" i="14"/>
  <c r="Y14" i="14"/>
  <c r="X14" i="14"/>
  <c r="Q14" i="14"/>
  <c r="M36" i="14"/>
  <c r="P14" i="14"/>
  <c r="T14" i="14"/>
  <c r="S14" i="14"/>
  <c r="R14" i="14"/>
  <c r="O14" i="14"/>
  <c r="N14" i="14"/>
  <c r="C41" i="14"/>
  <c r="E41" i="14"/>
  <c r="D41" i="14"/>
  <c r="F41" i="14"/>
  <c r="J41" i="14"/>
  <c r="G41" i="14"/>
  <c r="I41" i="14"/>
  <c r="H41" i="14"/>
  <c r="U19" i="14"/>
  <c r="T19" i="14"/>
  <c r="S19" i="14"/>
  <c r="M41" i="14"/>
  <c r="W19" i="14"/>
  <c r="V19" i="14"/>
  <c r="P19" i="14"/>
  <c r="Y19" i="14"/>
  <c r="X19" i="14"/>
  <c r="R19" i="14"/>
  <c r="Q19" i="14"/>
  <c r="O19" i="14"/>
  <c r="N19" i="14"/>
  <c r="G43" i="14"/>
  <c r="F43" i="14"/>
  <c r="E43" i="14"/>
  <c r="D43" i="14"/>
  <c r="C43" i="14"/>
  <c r="I43" i="14"/>
  <c r="H43" i="14"/>
  <c r="J43" i="14"/>
  <c r="E36" i="14"/>
  <c r="D36" i="14"/>
  <c r="C36" i="14"/>
  <c r="G36" i="14"/>
  <c r="F36" i="14"/>
  <c r="J36" i="14"/>
  <c r="I36" i="14"/>
  <c r="H36" i="14"/>
  <c r="Y9" i="14"/>
  <c r="X9" i="14"/>
  <c r="W9" i="14"/>
  <c r="O9" i="14"/>
  <c r="N9" i="14"/>
  <c r="M31" i="14"/>
  <c r="R9" i="14"/>
  <c r="T9" i="14"/>
  <c r="S9" i="14"/>
  <c r="V9" i="14"/>
  <c r="U9" i="14"/>
  <c r="Q9" i="14"/>
  <c r="P9" i="14"/>
  <c r="W8" i="14"/>
  <c r="V8" i="14"/>
  <c r="U8" i="14"/>
  <c r="Y8" i="14"/>
  <c r="Q8" i="14"/>
  <c r="N8" i="14"/>
  <c r="P8" i="14"/>
  <c r="X8" i="14"/>
  <c r="O8" i="14"/>
  <c r="M30" i="14"/>
  <c r="S8" i="14"/>
  <c r="R8" i="14"/>
  <c r="T8" i="14"/>
  <c r="Y21" i="14"/>
  <c r="X21" i="14"/>
  <c r="W21" i="14"/>
  <c r="O21" i="14"/>
  <c r="N21" i="14"/>
  <c r="R21" i="14"/>
  <c r="V21" i="14"/>
  <c r="P21" i="14"/>
  <c r="U21" i="14"/>
  <c r="T21" i="14"/>
  <c r="S21" i="14"/>
  <c r="Q21" i="14"/>
  <c r="M43" i="14"/>
  <c r="Y33" i="14"/>
  <c r="V33" i="14"/>
  <c r="X33" i="14"/>
  <c r="W33" i="14"/>
  <c r="U33" i="14"/>
  <c r="O33" i="14"/>
  <c r="N33" i="14"/>
  <c r="S33" i="14"/>
  <c r="T33" i="14"/>
  <c r="R33" i="14"/>
  <c r="Q33" i="14"/>
  <c r="P33" i="14"/>
  <c r="J40" i="14"/>
  <c r="I40" i="14"/>
  <c r="C40" i="14"/>
  <c r="G40" i="14"/>
  <c r="H40" i="14"/>
  <c r="F40" i="14"/>
  <c r="E40" i="14"/>
  <c r="D40" i="14"/>
  <c r="W20" i="14"/>
  <c r="V20" i="14"/>
  <c r="U20" i="14"/>
  <c r="Y20" i="14"/>
  <c r="X20" i="14"/>
  <c r="R20" i="14"/>
  <c r="Q20" i="14"/>
  <c r="T20" i="14"/>
  <c r="S20" i="14"/>
  <c r="M42" i="14"/>
  <c r="O20" i="14"/>
  <c r="N20" i="14"/>
  <c r="P20" i="14"/>
  <c r="S18" i="14"/>
  <c r="R18" i="14"/>
  <c r="M40" i="14"/>
  <c r="Q18" i="14"/>
  <c r="U18" i="14"/>
  <c r="T18" i="14"/>
  <c r="P18" i="14"/>
  <c r="V18" i="14"/>
  <c r="Y18" i="14"/>
  <c r="X18" i="14"/>
  <c r="W18" i="14"/>
  <c r="O18" i="14"/>
  <c r="N18" i="14"/>
  <c r="E42" i="14"/>
  <c r="D42" i="14"/>
  <c r="C42" i="14"/>
  <c r="G42" i="14"/>
  <c r="F42" i="14"/>
  <c r="J42" i="14"/>
  <c r="I42" i="14"/>
  <c r="H42" i="14"/>
  <c r="J34" i="14"/>
  <c r="I34" i="14"/>
  <c r="C34" i="14"/>
  <c r="E34" i="14"/>
  <c r="D34" i="14"/>
  <c r="H34" i="14"/>
  <c r="G34" i="14"/>
  <c r="F34" i="14"/>
  <c r="C35" i="14"/>
  <c r="E35" i="14"/>
  <c r="D35" i="14"/>
  <c r="I35" i="14"/>
  <c r="F35" i="14"/>
  <c r="H35" i="14"/>
  <c r="G35" i="14"/>
  <c r="J35" i="14"/>
  <c r="W44" i="14"/>
  <c r="V44" i="14"/>
  <c r="U44" i="14"/>
  <c r="T44" i="14"/>
  <c r="S44" i="14"/>
  <c r="Y44" i="14"/>
  <c r="X44" i="14"/>
  <c r="P44" i="14"/>
  <c r="O44" i="14"/>
  <c r="N44" i="14"/>
  <c r="R44" i="14"/>
  <c r="Q44" i="14"/>
  <c r="Y15" i="14"/>
  <c r="X15" i="14"/>
  <c r="W15" i="14"/>
  <c r="O15" i="14"/>
  <c r="V15" i="14"/>
  <c r="S15" i="14"/>
  <c r="U15" i="14"/>
  <c r="N15" i="14"/>
  <c r="T15" i="14"/>
  <c r="R15" i="14"/>
  <c r="Q15" i="14"/>
  <c r="M37" i="14"/>
  <c r="P15" i="14"/>
  <c r="E30" i="14"/>
  <c r="D30" i="14"/>
  <c r="C30" i="14"/>
  <c r="G30" i="14"/>
  <c r="F30" i="14"/>
  <c r="H30" i="14"/>
  <c r="J30" i="14"/>
  <c r="I30" i="14"/>
  <c r="Y39" i="14"/>
  <c r="X39" i="14"/>
  <c r="W39" i="14"/>
  <c r="V39" i="14"/>
  <c r="U39" i="14"/>
  <c r="O39" i="14"/>
  <c r="N39" i="14"/>
  <c r="R39" i="14"/>
  <c r="T39" i="14"/>
  <c r="S39" i="14"/>
  <c r="Q39" i="14"/>
  <c r="P39" i="14"/>
  <c r="S12" i="14"/>
  <c r="R12" i="14"/>
  <c r="M34" i="14"/>
  <c r="Q12" i="14"/>
  <c r="U12" i="14"/>
  <c r="P12" i="14"/>
  <c r="O12" i="14"/>
  <c r="Y12" i="14"/>
  <c r="N12" i="14"/>
  <c r="X12" i="14"/>
  <c r="W12" i="14"/>
  <c r="V12" i="14"/>
  <c r="T12" i="14"/>
  <c r="O10" i="14"/>
  <c r="N10" i="14"/>
  <c r="Y10" i="14"/>
  <c r="M32" i="14"/>
  <c r="Q10" i="14"/>
  <c r="V10" i="14"/>
  <c r="X10" i="14"/>
  <c r="P10" i="14"/>
  <c r="W10" i="14"/>
  <c r="U10" i="14"/>
  <c r="S10" i="14"/>
  <c r="T10" i="14"/>
  <c r="R10" i="14"/>
  <c r="O16" i="14"/>
  <c r="N16" i="14"/>
  <c r="Y16" i="14"/>
  <c r="M38" i="14"/>
  <c r="Q16" i="14"/>
  <c r="T16" i="14"/>
  <c r="S16" i="14"/>
  <c r="P16" i="14"/>
  <c r="R16" i="14"/>
  <c r="X16" i="14"/>
  <c r="V16" i="14"/>
  <c r="U16" i="14"/>
  <c r="W16" i="14"/>
  <c r="S36" i="14" l="1"/>
  <c r="R36" i="14"/>
  <c r="Q36" i="14"/>
  <c r="P36" i="14"/>
  <c r="O36" i="14"/>
  <c r="U36" i="14"/>
  <c r="T36" i="14"/>
  <c r="V36" i="14"/>
  <c r="N36" i="14"/>
  <c r="Y36" i="14"/>
  <c r="X36" i="14"/>
  <c r="W36" i="14"/>
  <c r="W38" i="14"/>
  <c r="V38" i="14"/>
  <c r="U38" i="14"/>
  <c r="T38" i="14"/>
  <c r="S38" i="14"/>
  <c r="Y38" i="14"/>
  <c r="X38" i="14"/>
  <c r="P38" i="14"/>
  <c r="O38" i="14"/>
  <c r="R38" i="14"/>
  <c r="Q38" i="14"/>
  <c r="N38" i="14"/>
  <c r="O40" i="14"/>
  <c r="N40" i="14"/>
  <c r="Y40" i="14"/>
  <c r="X40" i="14"/>
  <c r="W40" i="14"/>
  <c r="Q40" i="14"/>
  <c r="P40" i="14"/>
  <c r="S40" i="14"/>
  <c r="R40" i="14"/>
  <c r="V40" i="14"/>
  <c r="U40" i="14"/>
  <c r="T40" i="14"/>
  <c r="U43" i="14"/>
  <c r="T43" i="14"/>
  <c r="S43" i="14"/>
  <c r="R43" i="14"/>
  <c r="Q43" i="14"/>
  <c r="W43" i="14"/>
  <c r="V43" i="14"/>
  <c r="P43" i="14"/>
  <c r="O43" i="14"/>
  <c r="Y43" i="14"/>
  <c r="X43" i="14"/>
  <c r="N43" i="14"/>
  <c r="Q41" i="14"/>
  <c r="P41" i="14"/>
  <c r="O41" i="14"/>
  <c r="N41" i="14"/>
  <c r="Y41" i="14"/>
  <c r="S41" i="14"/>
  <c r="R41" i="14"/>
  <c r="W41" i="14"/>
  <c r="T41" i="14"/>
  <c r="V41" i="14"/>
  <c r="U41" i="14"/>
  <c r="X41" i="14"/>
  <c r="S30" i="14"/>
  <c r="R30" i="14"/>
  <c r="Q30" i="14"/>
  <c r="P30" i="14"/>
  <c r="O30" i="14"/>
  <c r="U30" i="14"/>
  <c r="T30" i="14"/>
  <c r="Y30" i="14"/>
  <c r="X30" i="14"/>
  <c r="W30" i="14"/>
  <c r="V30" i="14"/>
  <c r="N30" i="14"/>
  <c r="S42" i="14"/>
  <c r="R42" i="14"/>
  <c r="Q42" i="14"/>
  <c r="P42" i="14"/>
  <c r="O42" i="14"/>
  <c r="U42" i="14"/>
  <c r="T42" i="14"/>
  <c r="X42" i="14"/>
  <c r="Y42" i="14"/>
  <c r="W42" i="14"/>
  <c r="V42" i="14"/>
  <c r="N42" i="14"/>
  <c r="U37" i="14"/>
  <c r="T37" i="14"/>
  <c r="S37" i="14"/>
  <c r="R37" i="14"/>
  <c r="Q37" i="14"/>
  <c r="W37" i="14"/>
  <c r="V37" i="14"/>
  <c r="P37" i="14"/>
  <c r="Y37" i="14"/>
  <c r="X37" i="14"/>
  <c r="O37" i="14"/>
  <c r="N37" i="14"/>
  <c r="W32" i="14"/>
  <c r="V32" i="14"/>
  <c r="U32" i="14"/>
  <c r="T32" i="14"/>
  <c r="S32" i="14"/>
  <c r="Y32" i="14"/>
  <c r="X32" i="14"/>
  <c r="R32" i="14"/>
  <c r="O32" i="14"/>
  <c r="Q32" i="14"/>
  <c r="P32" i="14"/>
  <c r="N32" i="14"/>
  <c r="O34" i="14"/>
  <c r="N34" i="14"/>
  <c r="Y34" i="14"/>
  <c r="X34" i="14"/>
  <c r="W34" i="14"/>
  <c r="Q34" i="14"/>
  <c r="P34" i="14"/>
  <c r="V34" i="14"/>
  <c r="U34" i="14"/>
  <c r="T34" i="14"/>
  <c r="S34" i="14"/>
  <c r="R34" i="14"/>
  <c r="Q35" i="14"/>
  <c r="P35" i="14"/>
  <c r="O35" i="14"/>
  <c r="N35" i="14"/>
  <c r="Y35" i="14"/>
  <c r="S35" i="14"/>
  <c r="R35" i="14"/>
  <c r="V35" i="14"/>
  <c r="W35" i="14"/>
  <c r="X35" i="14"/>
  <c r="U35" i="14"/>
  <c r="T35" i="14"/>
  <c r="U31" i="14"/>
  <c r="T31" i="14"/>
  <c r="S31" i="14"/>
  <c r="R31" i="14"/>
  <c r="Q31" i="14"/>
  <c r="W31" i="14"/>
  <c r="V31" i="14"/>
  <c r="N31" i="14"/>
  <c r="Y31" i="14"/>
  <c r="X31" i="14"/>
  <c r="P31" i="14"/>
  <c r="O31" i="14"/>
  <c r="I43" i="13" l="1"/>
  <c r="H43" i="13"/>
  <c r="B43" i="13"/>
  <c r="G43" i="13" s="1"/>
  <c r="B40" i="13"/>
  <c r="G40" i="13" s="1"/>
  <c r="G34" i="13"/>
  <c r="F34" i="13"/>
  <c r="E34" i="13"/>
  <c r="C34" i="13"/>
  <c r="B34" i="13"/>
  <c r="J23" i="13"/>
  <c r="I23" i="13"/>
  <c r="H23" i="13"/>
  <c r="G23" i="13"/>
  <c r="E23" i="13"/>
  <c r="D23" i="13"/>
  <c r="B23" i="13"/>
  <c r="C23" i="13" s="1"/>
  <c r="B22" i="13"/>
  <c r="J21" i="13"/>
  <c r="F21" i="13"/>
  <c r="E21" i="13"/>
  <c r="D21" i="13"/>
  <c r="C21" i="13"/>
  <c r="B21" i="13"/>
  <c r="M21" i="13" s="1"/>
  <c r="R21" i="13" s="1"/>
  <c r="B20" i="13"/>
  <c r="Y19" i="13"/>
  <c r="V19" i="13"/>
  <c r="O19" i="13"/>
  <c r="M19" i="13"/>
  <c r="W19" i="13" s="1"/>
  <c r="I19" i="13"/>
  <c r="H19" i="13"/>
  <c r="B19" i="13"/>
  <c r="G19" i="13" s="1"/>
  <c r="M18" i="13"/>
  <c r="X18" i="13" s="1"/>
  <c r="J18" i="13"/>
  <c r="I18" i="13"/>
  <c r="H18" i="13"/>
  <c r="G18" i="13"/>
  <c r="F18" i="13"/>
  <c r="D18" i="13"/>
  <c r="B18" i="13"/>
  <c r="E18" i="13" s="1"/>
  <c r="B17" i="13"/>
  <c r="G17" i="13" s="1"/>
  <c r="B16" i="13"/>
  <c r="G16" i="13" s="1"/>
  <c r="B15" i="13"/>
  <c r="J15" i="13" s="1"/>
  <c r="V14" i="13"/>
  <c r="B14" i="13"/>
  <c r="M14" i="13" s="1"/>
  <c r="X13" i="13"/>
  <c r="W13" i="13"/>
  <c r="O13" i="13"/>
  <c r="M13" i="13"/>
  <c r="Y13" i="13" s="1"/>
  <c r="J13" i="13"/>
  <c r="I13" i="13"/>
  <c r="H13" i="13"/>
  <c r="F13" i="13"/>
  <c r="B13" i="13"/>
  <c r="Y12" i="13"/>
  <c r="X12" i="13"/>
  <c r="M12" i="13"/>
  <c r="T12" i="13" s="1"/>
  <c r="J12" i="13"/>
  <c r="I12" i="13"/>
  <c r="H12" i="13"/>
  <c r="G12" i="13"/>
  <c r="F12" i="13"/>
  <c r="D12" i="13"/>
  <c r="B12" i="13"/>
  <c r="E12" i="13" s="1"/>
  <c r="J11" i="13"/>
  <c r="I11" i="13"/>
  <c r="B11" i="13"/>
  <c r="E11" i="13" s="1"/>
  <c r="B10" i="13"/>
  <c r="E10" i="13" s="1"/>
  <c r="B9" i="13"/>
  <c r="C9" i="13" s="1"/>
  <c r="Y8" i="13"/>
  <c r="M8" i="13"/>
  <c r="V8" i="13" s="1"/>
  <c r="J8" i="13"/>
  <c r="H8" i="13"/>
  <c r="D8" i="13"/>
  <c r="C8" i="13"/>
  <c r="B8" i="13"/>
  <c r="B1" i="13"/>
  <c r="M22" i="13" l="1"/>
  <c r="J22" i="13"/>
  <c r="I22" i="13"/>
  <c r="H22" i="13"/>
  <c r="D22" i="13"/>
  <c r="G22" i="13"/>
  <c r="F22" i="13"/>
  <c r="B44" i="13"/>
  <c r="E22" i="13"/>
  <c r="C22" i="13"/>
  <c r="W14" i="13"/>
  <c r="U14" i="13"/>
  <c r="T14" i="13"/>
  <c r="S14" i="13"/>
  <c r="R14" i="13"/>
  <c r="Q14" i="13"/>
  <c r="X14" i="13"/>
  <c r="P14" i="13"/>
  <c r="O14" i="13"/>
  <c r="M36" i="13"/>
  <c r="N14" i="13"/>
  <c r="Y14" i="13"/>
  <c r="G13" i="13"/>
  <c r="B35" i="13"/>
  <c r="E13" i="13"/>
  <c r="D13" i="13"/>
  <c r="C13" i="13"/>
  <c r="T18" i="13"/>
  <c r="M30" i="13"/>
  <c r="I20" i="13"/>
  <c r="H20" i="13"/>
  <c r="G20" i="13"/>
  <c r="B42" i="13"/>
  <c r="F20" i="13"/>
  <c r="E20" i="13"/>
  <c r="D20" i="13"/>
  <c r="B32" i="13"/>
  <c r="D17" i="13"/>
  <c r="C40" i="13"/>
  <c r="E15" i="13"/>
  <c r="E16" i="13"/>
  <c r="Y18" i="13"/>
  <c r="J20" i="13"/>
  <c r="E40" i="13"/>
  <c r="P8" i="13"/>
  <c r="F10" i="13"/>
  <c r="D11" i="13"/>
  <c r="R12" i="13"/>
  <c r="U13" i="13"/>
  <c r="S13" i="13"/>
  <c r="R13" i="13"/>
  <c r="M35" i="13"/>
  <c r="Q13" i="13"/>
  <c r="P13" i="13"/>
  <c r="F16" i="13"/>
  <c r="F17" i="13"/>
  <c r="M20" i="13"/>
  <c r="N21" i="13"/>
  <c r="F40" i="13"/>
  <c r="Q8" i="13"/>
  <c r="G10" i="13"/>
  <c r="N13" i="13"/>
  <c r="O21" i="13"/>
  <c r="C11" i="13"/>
  <c r="M11" i="13"/>
  <c r="B33" i="13"/>
  <c r="H10" i="13"/>
  <c r="Q21" i="13"/>
  <c r="J34" i="13"/>
  <c r="H34" i="13"/>
  <c r="I34" i="13"/>
  <c r="D34" i="13"/>
  <c r="M9" i="13"/>
  <c r="I9" i="13"/>
  <c r="H9" i="13"/>
  <c r="G9" i="13"/>
  <c r="B31" i="13"/>
  <c r="M43" i="13"/>
  <c r="D9" i="13"/>
  <c r="I14" i="13"/>
  <c r="G14" i="13"/>
  <c r="B36" i="13"/>
  <c r="F14" i="13"/>
  <c r="E14" i="13"/>
  <c r="D14" i="13"/>
  <c r="M15" i="13"/>
  <c r="I15" i="13"/>
  <c r="H15" i="13"/>
  <c r="B37" i="13"/>
  <c r="G15" i="13"/>
  <c r="F15" i="13"/>
  <c r="M16" i="13"/>
  <c r="J16" i="13"/>
  <c r="I16" i="13"/>
  <c r="H16" i="13"/>
  <c r="U18" i="13"/>
  <c r="C10" i="13"/>
  <c r="C14" i="13"/>
  <c r="C15" i="13"/>
  <c r="C16" i="13"/>
  <c r="C17" i="13"/>
  <c r="M17" i="13"/>
  <c r="J17" i="13"/>
  <c r="B39" i="13"/>
  <c r="W18" i="13"/>
  <c r="S12" i="13"/>
  <c r="M34" i="13"/>
  <c r="Q12" i="13"/>
  <c r="P12" i="13"/>
  <c r="O12" i="13"/>
  <c r="D15" i="13"/>
  <c r="D16" i="13"/>
  <c r="C20" i="13"/>
  <c r="O8" i="13"/>
  <c r="J9" i="13"/>
  <c r="N12" i="13"/>
  <c r="J14" i="13"/>
  <c r="E17" i="13"/>
  <c r="R8" i="13"/>
  <c r="F11" i="13"/>
  <c r="U12" i="13"/>
  <c r="H17" i="13"/>
  <c r="G11" i="13"/>
  <c r="V12" i="13"/>
  <c r="T13" i="13"/>
  <c r="I17" i="13"/>
  <c r="U19" i="13"/>
  <c r="T19" i="13"/>
  <c r="S19" i="13"/>
  <c r="R19" i="13"/>
  <c r="M41" i="13"/>
  <c r="Q19" i="13"/>
  <c r="P19" i="13"/>
  <c r="X19" i="13"/>
  <c r="S18" i="13"/>
  <c r="R18" i="13"/>
  <c r="M40" i="13"/>
  <c r="Q18" i="13"/>
  <c r="P18" i="13"/>
  <c r="O18" i="13"/>
  <c r="N18" i="13"/>
  <c r="V18" i="13"/>
  <c r="Y21" i="13"/>
  <c r="X21" i="13"/>
  <c r="W21" i="13"/>
  <c r="V21" i="13"/>
  <c r="U21" i="13"/>
  <c r="T21" i="13"/>
  <c r="P21" i="13"/>
  <c r="M10" i="13"/>
  <c r="J10" i="13"/>
  <c r="I10" i="13"/>
  <c r="W8" i="13"/>
  <c r="U8" i="13"/>
  <c r="T8" i="13"/>
  <c r="S8" i="13"/>
  <c r="E9" i="13"/>
  <c r="H40" i="13"/>
  <c r="J40" i="13"/>
  <c r="I40" i="13"/>
  <c r="D40" i="13"/>
  <c r="N8" i="13"/>
  <c r="F9" i="13"/>
  <c r="D10" i="13"/>
  <c r="H14" i="13"/>
  <c r="I8" i="13"/>
  <c r="G8" i="13"/>
  <c r="B30" i="13"/>
  <c r="F8" i="13"/>
  <c r="E8" i="13"/>
  <c r="X8" i="13"/>
  <c r="H11" i="13"/>
  <c r="W12" i="13"/>
  <c r="V13" i="13"/>
  <c r="N19" i="13"/>
  <c r="S21" i="13"/>
  <c r="B38" i="13"/>
  <c r="J19" i="13"/>
  <c r="F23" i="13"/>
  <c r="J43" i="13"/>
  <c r="B45" i="13"/>
  <c r="C19" i="13"/>
  <c r="G21" i="13"/>
  <c r="M23" i="13"/>
  <c r="C43" i="13"/>
  <c r="D19" i="13"/>
  <c r="H21" i="13"/>
  <c r="D43" i="13"/>
  <c r="C12" i="13"/>
  <c r="C18" i="13"/>
  <c r="E19" i="13"/>
  <c r="I21" i="13"/>
  <c r="E43" i="13"/>
  <c r="B41" i="13"/>
  <c r="F43" i="13"/>
  <c r="F19" i="13"/>
  <c r="Q41" i="13" l="1"/>
  <c r="P41" i="13"/>
  <c r="O41" i="13"/>
  <c r="N41" i="13"/>
  <c r="X41" i="13"/>
  <c r="Y41" i="13"/>
  <c r="T41" i="13"/>
  <c r="W41" i="13"/>
  <c r="V41" i="13"/>
  <c r="U41" i="13"/>
  <c r="S41" i="13"/>
  <c r="R41" i="13"/>
  <c r="O34" i="13"/>
  <c r="N34" i="13"/>
  <c r="Y34" i="13"/>
  <c r="X34" i="13"/>
  <c r="W34" i="13"/>
  <c r="V34" i="13"/>
  <c r="R34" i="13"/>
  <c r="Q34" i="13"/>
  <c r="T34" i="13"/>
  <c r="S34" i="13"/>
  <c r="U34" i="13"/>
  <c r="P34" i="13"/>
  <c r="E36" i="13"/>
  <c r="D36" i="13"/>
  <c r="C36" i="13"/>
  <c r="H36" i="13"/>
  <c r="F36" i="13"/>
  <c r="J36" i="13"/>
  <c r="I36" i="13"/>
  <c r="G36" i="13"/>
  <c r="E30" i="13"/>
  <c r="D30" i="13"/>
  <c r="C30" i="13"/>
  <c r="H30" i="13"/>
  <c r="G30" i="13"/>
  <c r="F30" i="13"/>
  <c r="J30" i="13"/>
  <c r="I30" i="13"/>
  <c r="O16" i="13"/>
  <c r="Y16" i="13"/>
  <c r="X16" i="13"/>
  <c r="W16" i="13"/>
  <c r="V16" i="13"/>
  <c r="Q16" i="13"/>
  <c r="N16" i="13"/>
  <c r="S16" i="13"/>
  <c r="P16" i="13"/>
  <c r="U16" i="13"/>
  <c r="M38" i="13"/>
  <c r="T16" i="13"/>
  <c r="R16" i="13"/>
  <c r="S36" i="13"/>
  <c r="R36" i="13"/>
  <c r="Q36" i="13"/>
  <c r="P36" i="13"/>
  <c r="N36" i="13"/>
  <c r="O36" i="13"/>
  <c r="V36" i="13"/>
  <c r="U36" i="13"/>
  <c r="T36" i="13"/>
  <c r="X36" i="13"/>
  <c r="Y36" i="13"/>
  <c r="W36" i="13"/>
  <c r="O10" i="13"/>
  <c r="Y10" i="13"/>
  <c r="X10" i="13"/>
  <c r="W10" i="13"/>
  <c r="P10" i="13"/>
  <c r="V10" i="13"/>
  <c r="U10" i="13"/>
  <c r="N10" i="13"/>
  <c r="T10" i="13"/>
  <c r="R10" i="13"/>
  <c r="M32" i="13"/>
  <c r="S10" i="13"/>
  <c r="Q10" i="13"/>
  <c r="M39" i="13"/>
  <c r="Q17" i="13"/>
  <c r="O17" i="13"/>
  <c r="N17" i="13"/>
  <c r="Y17" i="13"/>
  <c r="X17" i="13"/>
  <c r="P17" i="13"/>
  <c r="W17" i="13"/>
  <c r="V17" i="13"/>
  <c r="U17" i="13"/>
  <c r="S17" i="13"/>
  <c r="T17" i="13"/>
  <c r="R17" i="13"/>
  <c r="U43" i="13"/>
  <c r="T43" i="13"/>
  <c r="S43" i="13"/>
  <c r="R43" i="13"/>
  <c r="Q43" i="13"/>
  <c r="P43" i="13"/>
  <c r="X43" i="13"/>
  <c r="O43" i="13"/>
  <c r="W43" i="13"/>
  <c r="V43" i="13"/>
  <c r="Y43" i="13"/>
  <c r="N43" i="13"/>
  <c r="J33" i="13"/>
  <c r="I33" i="13"/>
  <c r="H33" i="13"/>
  <c r="F33" i="13"/>
  <c r="G33" i="13"/>
  <c r="E33" i="13"/>
  <c r="D33" i="13"/>
  <c r="C33" i="13"/>
  <c r="O40" i="13"/>
  <c r="N40" i="13"/>
  <c r="Y40" i="13"/>
  <c r="X40" i="13"/>
  <c r="V40" i="13"/>
  <c r="W40" i="13"/>
  <c r="R40" i="13"/>
  <c r="S40" i="13"/>
  <c r="Q40" i="13"/>
  <c r="P40" i="13"/>
  <c r="U40" i="13"/>
  <c r="T40" i="13"/>
  <c r="G37" i="13"/>
  <c r="F37" i="13"/>
  <c r="E37" i="13"/>
  <c r="D37" i="13"/>
  <c r="C37" i="13"/>
  <c r="J37" i="13"/>
  <c r="H37" i="13"/>
  <c r="I37" i="13"/>
  <c r="G31" i="13"/>
  <c r="F31" i="13"/>
  <c r="E31" i="13"/>
  <c r="D31" i="13"/>
  <c r="C31" i="13"/>
  <c r="J31" i="13"/>
  <c r="I31" i="13"/>
  <c r="H31" i="13"/>
  <c r="M33" i="13"/>
  <c r="Q11" i="13"/>
  <c r="O11" i="13"/>
  <c r="N11" i="13"/>
  <c r="Y11" i="13"/>
  <c r="T11" i="13"/>
  <c r="S11" i="13"/>
  <c r="R11" i="13"/>
  <c r="X11" i="13"/>
  <c r="U11" i="13"/>
  <c r="W11" i="13"/>
  <c r="V11" i="13"/>
  <c r="P11" i="13"/>
  <c r="S30" i="13"/>
  <c r="R30" i="13"/>
  <c r="Q30" i="13"/>
  <c r="P30" i="13"/>
  <c r="N30" i="13"/>
  <c r="O30" i="13"/>
  <c r="V30" i="13"/>
  <c r="W30" i="13"/>
  <c r="U30" i="13"/>
  <c r="T30" i="13"/>
  <c r="Y30" i="13"/>
  <c r="X30" i="13"/>
  <c r="W20" i="13"/>
  <c r="V20" i="13"/>
  <c r="U20" i="13"/>
  <c r="T20" i="13"/>
  <c r="S20" i="13"/>
  <c r="R20" i="13"/>
  <c r="N20" i="13"/>
  <c r="X20" i="13"/>
  <c r="M42" i="13"/>
  <c r="Q20" i="13"/>
  <c r="P20" i="13"/>
  <c r="O20" i="13"/>
  <c r="Y20" i="13"/>
  <c r="E42" i="13"/>
  <c r="D42" i="13"/>
  <c r="C42" i="13"/>
  <c r="H42" i="13"/>
  <c r="J42" i="13"/>
  <c r="F42" i="13"/>
  <c r="I42" i="13"/>
  <c r="G42" i="13"/>
  <c r="Q35" i="13"/>
  <c r="P35" i="13"/>
  <c r="O35" i="13"/>
  <c r="N35" i="13"/>
  <c r="Y35" i="13"/>
  <c r="X35" i="13"/>
  <c r="T35" i="13"/>
  <c r="W35" i="13"/>
  <c r="V35" i="13"/>
  <c r="R35" i="13"/>
  <c r="U35" i="13"/>
  <c r="S35" i="13"/>
  <c r="C35" i="13"/>
  <c r="J35" i="13"/>
  <c r="F35" i="13"/>
  <c r="I35" i="13"/>
  <c r="H35" i="13"/>
  <c r="G35" i="13"/>
  <c r="E35" i="13"/>
  <c r="D35" i="13"/>
  <c r="I38" i="13"/>
  <c r="H38" i="13"/>
  <c r="G38" i="13"/>
  <c r="F38" i="13"/>
  <c r="E38" i="13"/>
  <c r="D38" i="13"/>
  <c r="C38" i="13"/>
  <c r="J38" i="13"/>
  <c r="J39" i="13"/>
  <c r="I39" i="13"/>
  <c r="H39" i="13"/>
  <c r="F39" i="13"/>
  <c r="G39" i="13"/>
  <c r="E39" i="13"/>
  <c r="D39" i="13"/>
  <c r="C39" i="13"/>
  <c r="I44" i="13"/>
  <c r="H44" i="13"/>
  <c r="G44" i="13"/>
  <c r="F44" i="13"/>
  <c r="E44" i="13"/>
  <c r="D44" i="13"/>
  <c r="J44" i="13"/>
  <c r="C44" i="13"/>
  <c r="C41" i="13"/>
  <c r="J41" i="13"/>
  <c r="F41" i="13"/>
  <c r="H41" i="13"/>
  <c r="G41" i="13"/>
  <c r="E41" i="13"/>
  <c r="I41" i="13"/>
  <c r="D41" i="13"/>
  <c r="Y15" i="13"/>
  <c r="W15" i="13"/>
  <c r="V15" i="13"/>
  <c r="U15" i="13"/>
  <c r="T15" i="13"/>
  <c r="Q15" i="13"/>
  <c r="S15" i="13"/>
  <c r="P15" i="13"/>
  <c r="M37" i="13"/>
  <c r="O15" i="13"/>
  <c r="N15" i="13"/>
  <c r="X15" i="13"/>
  <c r="R15" i="13"/>
  <c r="M45" i="13"/>
  <c r="Q23" i="13"/>
  <c r="P23" i="13"/>
  <c r="O23" i="13"/>
  <c r="N23" i="13"/>
  <c r="Y23" i="13"/>
  <c r="X23" i="13"/>
  <c r="T23" i="13"/>
  <c r="R23" i="13"/>
  <c r="W23" i="13"/>
  <c r="V23" i="13"/>
  <c r="U23" i="13"/>
  <c r="S23" i="13"/>
  <c r="J45" i="13"/>
  <c r="I45" i="13"/>
  <c r="H45" i="13"/>
  <c r="F45" i="13"/>
  <c r="G45" i="13"/>
  <c r="C45" i="13"/>
  <c r="D45" i="13"/>
  <c r="E45" i="13"/>
  <c r="Y9" i="13"/>
  <c r="W9" i="13"/>
  <c r="V9" i="13"/>
  <c r="U9" i="13"/>
  <c r="R9" i="13"/>
  <c r="M31" i="13"/>
  <c r="Q9" i="13"/>
  <c r="P9" i="13"/>
  <c r="T9" i="13"/>
  <c r="O9" i="13"/>
  <c r="N9" i="13"/>
  <c r="X9" i="13"/>
  <c r="S9" i="13"/>
  <c r="I32" i="13"/>
  <c r="H32" i="13"/>
  <c r="G32" i="13"/>
  <c r="D32" i="13"/>
  <c r="F32" i="13"/>
  <c r="E32" i="13"/>
  <c r="C32" i="13"/>
  <c r="J32" i="13"/>
  <c r="O22" i="13"/>
  <c r="N22" i="13"/>
  <c r="Y22" i="13"/>
  <c r="V22" i="13"/>
  <c r="X22" i="13"/>
  <c r="W22" i="13"/>
  <c r="R22" i="13"/>
  <c r="M44" i="13"/>
  <c r="U22" i="13"/>
  <c r="T22" i="13"/>
  <c r="S22" i="13"/>
  <c r="Q22" i="13"/>
  <c r="P22" i="13"/>
  <c r="W44" i="13" l="1"/>
  <c r="V44" i="13"/>
  <c r="U44" i="13"/>
  <c r="T44" i="13"/>
  <c r="S44" i="13"/>
  <c r="R44" i="13"/>
  <c r="N44" i="13"/>
  <c r="O44" i="13"/>
  <c r="Y44" i="13"/>
  <c r="P44" i="13"/>
  <c r="X44" i="13"/>
  <c r="Q44" i="13"/>
  <c r="Y45" i="13"/>
  <c r="X45" i="13"/>
  <c r="W45" i="13"/>
  <c r="V45" i="13"/>
  <c r="U45" i="13"/>
  <c r="T45" i="13"/>
  <c r="P45" i="13"/>
  <c r="S45" i="13"/>
  <c r="R45" i="13"/>
  <c r="Q45" i="13"/>
  <c r="O45" i="13"/>
  <c r="N45" i="13"/>
  <c r="Y33" i="13"/>
  <c r="X33" i="13"/>
  <c r="W33" i="13"/>
  <c r="V33" i="13"/>
  <c r="U33" i="13"/>
  <c r="T33" i="13"/>
  <c r="P33" i="13"/>
  <c r="O33" i="13"/>
  <c r="N33" i="13"/>
  <c r="S33" i="13"/>
  <c r="R33" i="13"/>
  <c r="Q33" i="13"/>
  <c r="W32" i="13"/>
  <c r="V32" i="13"/>
  <c r="U32" i="13"/>
  <c r="T32" i="13"/>
  <c r="S32" i="13"/>
  <c r="R32" i="13"/>
  <c r="N32" i="13"/>
  <c r="X32" i="13"/>
  <c r="Q32" i="13"/>
  <c r="P32" i="13"/>
  <c r="O32" i="13"/>
  <c r="Y32" i="13"/>
  <c r="Y39" i="13"/>
  <c r="X39" i="13"/>
  <c r="W39" i="13"/>
  <c r="V39" i="13"/>
  <c r="T39" i="13"/>
  <c r="U39" i="13"/>
  <c r="P39" i="13"/>
  <c r="N39" i="13"/>
  <c r="S39" i="13"/>
  <c r="O39" i="13"/>
  <c r="R39" i="13"/>
  <c r="Q39" i="13"/>
  <c r="S42" i="13"/>
  <c r="R42" i="13"/>
  <c r="Q42" i="13"/>
  <c r="P42" i="13"/>
  <c r="N42" i="13"/>
  <c r="O42" i="13"/>
  <c r="V42" i="13"/>
  <c r="T42" i="13"/>
  <c r="Y42" i="13"/>
  <c r="X42" i="13"/>
  <c r="W42" i="13"/>
  <c r="U42" i="13"/>
  <c r="W38" i="13"/>
  <c r="V38" i="13"/>
  <c r="U38" i="13"/>
  <c r="T38" i="13"/>
  <c r="R38" i="13"/>
  <c r="S38" i="13"/>
  <c r="N38" i="13"/>
  <c r="Q38" i="13"/>
  <c r="O38" i="13"/>
  <c r="Y38" i="13"/>
  <c r="X38" i="13"/>
  <c r="P38" i="13"/>
  <c r="U37" i="13"/>
  <c r="T37" i="13"/>
  <c r="S37" i="13"/>
  <c r="R37" i="13"/>
  <c r="P37" i="13"/>
  <c r="Q37" i="13"/>
  <c r="X37" i="13"/>
  <c r="Y37" i="13"/>
  <c r="W37" i="13"/>
  <c r="V37" i="13"/>
  <c r="O37" i="13"/>
  <c r="N37" i="13"/>
  <c r="U31" i="13"/>
  <c r="T31" i="13"/>
  <c r="S31" i="13"/>
  <c r="R31" i="13"/>
  <c r="P31" i="13"/>
  <c r="Q31" i="13"/>
  <c r="X31" i="13"/>
  <c r="N31" i="13"/>
  <c r="Y31" i="13"/>
  <c r="V31" i="13"/>
  <c r="W31" i="13"/>
  <c r="O31" i="13"/>
  <c r="N45" i="12" l="1"/>
  <c r="I43" i="12"/>
  <c r="H43" i="12"/>
  <c r="B43" i="12"/>
  <c r="G43" i="12" s="1"/>
  <c r="B40" i="12"/>
  <c r="F40" i="12" s="1"/>
  <c r="S39" i="12"/>
  <c r="O39" i="12"/>
  <c r="H34" i="12"/>
  <c r="G34" i="12"/>
  <c r="F34" i="12"/>
  <c r="E34" i="12"/>
  <c r="C34" i="12"/>
  <c r="B34" i="12"/>
  <c r="B32" i="12"/>
  <c r="D32" i="12" s="1"/>
  <c r="B31" i="12"/>
  <c r="X23" i="12"/>
  <c r="W23" i="12"/>
  <c r="V23" i="12"/>
  <c r="U23" i="12"/>
  <c r="S23" i="12"/>
  <c r="R23" i="12"/>
  <c r="M23" i="12"/>
  <c r="M45" i="12" s="1"/>
  <c r="J23" i="12"/>
  <c r="I23" i="12"/>
  <c r="H23" i="12"/>
  <c r="G23" i="12"/>
  <c r="E23" i="12"/>
  <c r="D23" i="12"/>
  <c r="B23" i="12"/>
  <c r="C23" i="12" s="1"/>
  <c r="B22" i="12"/>
  <c r="T21" i="12"/>
  <c r="S21" i="12"/>
  <c r="R21" i="12"/>
  <c r="G21" i="12"/>
  <c r="F21" i="12"/>
  <c r="E21" i="12"/>
  <c r="D21" i="12"/>
  <c r="C21" i="12"/>
  <c r="B21" i="12"/>
  <c r="M21" i="12" s="1"/>
  <c r="M43" i="12" s="1"/>
  <c r="B20" i="12"/>
  <c r="D20" i="12" s="1"/>
  <c r="Y19" i="12"/>
  <c r="W19" i="12"/>
  <c r="V19" i="12"/>
  <c r="P19" i="12"/>
  <c r="M19" i="12"/>
  <c r="H19" i="12"/>
  <c r="B19" i="12"/>
  <c r="Y18" i="12"/>
  <c r="X18" i="12"/>
  <c r="W18" i="12"/>
  <c r="U18" i="12"/>
  <c r="T18" i="12"/>
  <c r="N18" i="12"/>
  <c r="M18" i="12"/>
  <c r="J18" i="12"/>
  <c r="I18" i="12"/>
  <c r="G18" i="12"/>
  <c r="F18" i="12"/>
  <c r="B18" i="12"/>
  <c r="E18" i="12" s="1"/>
  <c r="X17" i="12"/>
  <c r="W17" i="12"/>
  <c r="V17" i="12"/>
  <c r="U17" i="12"/>
  <c r="S17" i="12"/>
  <c r="R17" i="12"/>
  <c r="M17" i="12"/>
  <c r="M39" i="12" s="1"/>
  <c r="Q39" i="12" s="1"/>
  <c r="J17" i="12"/>
  <c r="I17" i="12"/>
  <c r="H17" i="12"/>
  <c r="G17" i="12"/>
  <c r="F17" i="12"/>
  <c r="E17" i="12"/>
  <c r="D17" i="12"/>
  <c r="B17" i="12"/>
  <c r="C17" i="12" s="1"/>
  <c r="B16" i="12"/>
  <c r="F16" i="12" s="1"/>
  <c r="B15" i="12"/>
  <c r="B14" i="12"/>
  <c r="C14" i="12" s="1"/>
  <c r="B13" i="12"/>
  <c r="M13" i="12" s="1"/>
  <c r="Y12" i="12"/>
  <c r="V12" i="12"/>
  <c r="T12" i="12"/>
  <c r="M12" i="12"/>
  <c r="X12" i="12" s="1"/>
  <c r="J12" i="12"/>
  <c r="I12" i="12"/>
  <c r="H12" i="12"/>
  <c r="G12" i="12"/>
  <c r="F12" i="12"/>
  <c r="B12" i="12"/>
  <c r="E12" i="12" s="1"/>
  <c r="X11" i="12"/>
  <c r="W11" i="12"/>
  <c r="V11" i="12"/>
  <c r="U11" i="12"/>
  <c r="T11" i="12"/>
  <c r="S11" i="12"/>
  <c r="R11" i="12"/>
  <c r="M11" i="12"/>
  <c r="M33" i="12" s="1"/>
  <c r="T33" i="12" s="1"/>
  <c r="J11" i="12"/>
  <c r="I11" i="12"/>
  <c r="H11" i="12"/>
  <c r="G11" i="12"/>
  <c r="F11" i="12"/>
  <c r="E11" i="12"/>
  <c r="D11" i="12"/>
  <c r="B11" i="12"/>
  <c r="C11" i="12" s="1"/>
  <c r="F10" i="12"/>
  <c r="B10" i="12"/>
  <c r="H10" i="12" s="1"/>
  <c r="F9" i="12"/>
  <c r="B9" i="12"/>
  <c r="X8" i="12"/>
  <c r="R8" i="12"/>
  <c r="Q8" i="12"/>
  <c r="P8" i="12"/>
  <c r="M8" i="12"/>
  <c r="N8" i="12" s="1"/>
  <c r="B8" i="12"/>
  <c r="B1" i="12"/>
  <c r="U13" i="12" l="1"/>
  <c r="T13" i="12"/>
  <c r="Q13" i="12"/>
  <c r="S13" i="12"/>
  <c r="R13" i="12"/>
  <c r="M35" i="12"/>
  <c r="P13" i="12"/>
  <c r="O13" i="12"/>
  <c r="Y13" i="12"/>
  <c r="N13" i="12"/>
  <c r="X13" i="12"/>
  <c r="W13" i="12"/>
  <c r="V13" i="12"/>
  <c r="U43" i="12"/>
  <c r="P43" i="12"/>
  <c r="T43" i="12"/>
  <c r="S43" i="12"/>
  <c r="Q43" i="12"/>
  <c r="R43" i="12"/>
  <c r="X43" i="12"/>
  <c r="Y43" i="12"/>
  <c r="W43" i="12"/>
  <c r="O43" i="12"/>
  <c r="V43" i="12"/>
  <c r="N43" i="12"/>
  <c r="M15" i="12"/>
  <c r="J15" i="12"/>
  <c r="I15" i="12"/>
  <c r="G15" i="12"/>
  <c r="H15" i="12"/>
  <c r="M22" i="12"/>
  <c r="J22" i="12"/>
  <c r="I22" i="12"/>
  <c r="D22" i="12"/>
  <c r="U19" i="12"/>
  <c r="Q19" i="12"/>
  <c r="T19" i="12"/>
  <c r="S19" i="12"/>
  <c r="R19" i="12"/>
  <c r="M41" i="12"/>
  <c r="X19" i="12"/>
  <c r="N21" i="12"/>
  <c r="M30" i="12"/>
  <c r="G10" i="12"/>
  <c r="W12" i="12"/>
  <c r="N19" i="12"/>
  <c r="O21" i="12"/>
  <c r="Y45" i="12"/>
  <c r="U45" i="12"/>
  <c r="X45" i="12"/>
  <c r="T45" i="12"/>
  <c r="W45" i="12"/>
  <c r="V45" i="12"/>
  <c r="P45" i="12"/>
  <c r="B37" i="12"/>
  <c r="H13" i="12"/>
  <c r="C16" i="12"/>
  <c r="Y33" i="12"/>
  <c r="X33" i="12"/>
  <c r="W33" i="12"/>
  <c r="V33" i="12"/>
  <c r="U33" i="12"/>
  <c r="P33" i="12"/>
  <c r="Y21" i="12"/>
  <c r="X21" i="12"/>
  <c r="W21" i="12"/>
  <c r="U21" i="12"/>
  <c r="V21" i="12"/>
  <c r="P21" i="12"/>
  <c r="W8" i="12"/>
  <c r="V8" i="12"/>
  <c r="T8" i="12"/>
  <c r="S8" i="12"/>
  <c r="U8" i="12"/>
  <c r="S33" i="12"/>
  <c r="O8" i="12"/>
  <c r="Y39" i="12"/>
  <c r="T39" i="12"/>
  <c r="X39" i="12"/>
  <c r="W39" i="12"/>
  <c r="U39" i="12"/>
  <c r="V39" i="12"/>
  <c r="P39" i="12"/>
  <c r="S18" i="12"/>
  <c r="O18" i="12"/>
  <c r="R18" i="12"/>
  <c r="M40" i="12"/>
  <c r="Q18" i="12"/>
  <c r="P18" i="12"/>
  <c r="V18" i="12"/>
  <c r="O19" i="12"/>
  <c r="Q21" i="12"/>
  <c r="I34" i="12"/>
  <c r="J34" i="12"/>
  <c r="D34" i="12"/>
  <c r="R39" i="12"/>
  <c r="I14" i="12"/>
  <c r="H14" i="12"/>
  <c r="G14" i="12"/>
  <c r="E14" i="12"/>
  <c r="B36" i="12"/>
  <c r="F14" i="12"/>
  <c r="D15" i="12"/>
  <c r="G31" i="12"/>
  <c r="C31" i="12"/>
  <c r="F31" i="12"/>
  <c r="E31" i="12"/>
  <c r="D31" i="12"/>
  <c r="J31" i="12"/>
  <c r="J10" i="12"/>
  <c r="M10" i="12"/>
  <c r="I10" i="12"/>
  <c r="S12" i="12"/>
  <c r="R12" i="12"/>
  <c r="P12" i="12"/>
  <c r="O12" i="12"/>
  <c r="M34" i="12"/>
  <c r="Q12" i="12"/>
  <c r="M14" i="12"/>
  <c r="F15" i="12"/>
  <c r="C20" i="12"/>
  <c r="E22" i="12"/>
  <c r="H31" i="12"/>
  <c r="J32" i="12"/>
  <c r="N33" i="12"/>
  <c r="G40" i="12"/>
  <c r="O45" i="12"/>
  <c r="I16" i="12"/>
  <c r="M16" i="12"/>
  <c r="J16" i="12"/>
  <c r="E40" i="12"/>
  <c r="Y8" i="12"/>
  <c r="I8" i="12"/>
  <c r="F8" i="12"/>
  <c r="H8" i="12"/>
  <c r="G8" i="12"/>
  <c r="E8" i="12"/>
  <c r="B30" i="12"/>
  <c r="M9" i="12"/>
  <c r="H9" i="12"/>
  <c r="J9" i="12"/>
  <c r="I9" i="12"/>
  <c r="G9" i="12"/>
  <c r="C8" i="12"/>
  <c r="C9" i="12"/>
  <c r="C10" i="12"/>
  <c r="N12" i="12"/>
  <c r="G16" i="12"/>
  <c r="G19" i="12"/>
  <c r="B41" i="12"/>
  <c r="F19" i="12"/>
  <c r="E19" i="12"/>
  <c r="C19" i="12"/>
  <c r="D19" i="12"/>
  <c r="J19" i="12"/>
  <c r="F22" i="12"/>
  <c r="I31" i="12"/>
  <c r="O33" i="12"/>
  <c r="Q45" i="12"/>
  <c r="G13" i="12"/>
  <c r="D13" i="12"/>
  <c r="B35" i="12"/>
  <c r="F13" i="12"/>
  <c r="E13" i="12"/>
  <c r="C13" i="12"/>
  <c r="I32" i="12"/>
  <c r="H32" i="12"/>
  <c r="G32" i="12"/>
  <c r="E32" i="12"/>
  <c r="F32" i="12"/>
  <c r="C40" i="12"/>
  <c r="I13" i="12"/>
  <c r="D14" i="12"/>
  <c r="D16" i="12"/>
  <c r="C32" i="12"/>
  <c r="I20" i="12"/>
  <c r="H20" i="12"/>
  <c r="G20" i="12"/>
  <c r="E20" i="12"/>
  <c r="B42" i="12"/>
  <c r="F20" i="12"/>
  <c r="C22" i="12"/>
  <c r="B44" i="12"/>
  <c r="D8" i="12"/>
  <c r="D9" i="12"/>
  <c r="D10" i="12"/>
  <c r="H16" i="12"/>
  <c r="J20" i="12"/>
  <c r="G22" i="12"/>
  <c r="Q33" i="12"/>
  <c r="B38" i="12"/>
  <c r="R45" i="12"/>
  <c r="I40" i="12"/>
  <c r="H40" i="12"/>
  <c r="J40" i="12"/>
  <c r="D40" i="12"/>
  <c r="C15" i="12"/>
  <c r="J13" i="12"/>
  <c r="J14" i="12"/>
  <c r="E15" i="12"/>
  <c r="E16" i="12"/>
  <c r="J8" i="12"/>
  <c r="E9" i="12"/>
  <c r="E10" i="12"/>
  <c r="U12" i="12"/>
  <c r="I19" i="12"/>
  <c r="M20" i="12"/>
  <c r="H22" i="12"/>
  <c r="R33" i="12"/>
  <c r="N39" i="12"/>
  <c r="S45" i="12"/>
  <c r="T17" i="12"/>
  <c r="H18" i="12"/>
  <c r="F23" i="12"/>
  <c r="T23" i="12"/>
  <c r="B33" i="12"/>
  <c r="B39" i="12"/>
  <c r="J43" i="12"/>
  <c r="B45" i="12"/>
  <c r="C43" i="12"/>
  <c r="N17" i="12"/>
  <c r="H21" i="12"/>
  <c r="N23" i="12"/>
  <c r="D43" i="12"/>
  <c r="Y11" i="12"/>
  <c r="Y17" i="12"/>
  <c r="Y23" i="12"/>
  <c r="O11" i="12"/>
  <c r="C12" i="12"/>
  <c r="O17" i="12"/>
  <c r="C18" i="12"/>
  <c r="I21" i="12"/>
  <c r="O23" i="12"/>
  <c r="E43" i="12"/>
  <c r="N11" i="12"/>
  <c r="P11" i="12"/>
  <c r="D12" i="12"/>
  <c r="P17" i="12"/>
  <c r="D18" i="12"/>
  <c r="J21" i="12"/>
  <c r="P23" i="12"/>
  <c r="F43" i="12"/>
  <c r="Q11" i="12"/>
  <c r="Q17" i="12"/>
  <c r="Q23" i="12"/>
  <c r="G37" i="12" l="1"/>
  <c r="F37" i="12"/>
  <c r="E37" i="12"/>
  <c r="D37" i="12"/>
  <c r="C37" i="12"/>
  <c r="J37" i="12"/>
  <c r="H37" i="12"/>
  <c r="I37" i="12"/>
  <c r="G33" i="12"/>
  <c r="J33" i="12"/>
  <c r="I33" i="12"/>
  <c r="H33" i="12"/>
  <c r="E33" i="12"/>
  <c r="F33" i="12"/>
  <c r="D33" i="12"/>
  <c r="C33" i="12"/>
  <c r="E42" i="12"/>
  <c r="D42" i="12"/>
  <c r="C42" i="12"/>
  <c r="H42" i="12"/>
  <c r="I42" i="12"/>
  <c r="G42" i="12"/>
  <c r="F42" i="12"/>
  <c r="J42" i="12"/>
  <c r="I38" i="12"/>
  <c r="D38" i="12"/>
  <c r="H38" i="12"/>
  <c r="E38" i="12"/>
  <c r="G38" i="12"/>
  <c r="F38" i="12"/>
  <c r="C38" i="12"/>
  <c r="J38" i="12"/>
  <c r="W14" i="12"/>
  <c r="V14" i="12"/>
  <c r="S14" i="12"/>
  <c r="U14" i="12"/>
  <c r="T14" i="12"/>
  <c r="P14" i="12"/>
  <c r="O14" i="12"/>
  <c r="Y14" i="12"/>
  <c r="N14" i="12"/>
  <c r="X14" i="12"/>
  <c r="Q14" i="12"/>
  <c r="R14" i="12"/>
  <c r="M36" i="12"/>
  <c r="O22" i="12"/>
  <c r="W22" i="12"/>
  <c r="N22" i="12"/>
  <c r="Y22" i="12"/>
  <c r="X22" i="12"/>
  <c r="R22" i="12"/>
  <c r="M44" i="12"/>
  <c r="T22" i="12"/>
  <c r="S22" i="12"/>
  <c r="Q22" i="12"/>
  <c r="P22" i="12"/>
  <c r="V22" i="12"/>
  <c r="U22" i="12"/>
  <c r="C41" i="12"/>
  <c r="J41" i="12"/>
  <c r="F41" i="12"/>
  <c r="I41" i="12"/>
  <c r="H41" i="12"/>
  <c r="E41" i="12"/>
  <c r="D41" i="12"/>
  <c r="G41" i="12"/>
  <c r="E36" i="12"/>
  <c r="D36" i="12"/>
  <c r="C36" i="12"/>
  <c r="H36" i="12"/>
  <c r="G36" i="12"/>
  <c r="J36" i="12"/>
  <c r="I36" i="12"/>
  <c r="F36" i="12"/>
  <c r="Q35" i="12"/>
  <c r="P35" i="12"/>
  <c r="Y35" i="12"/>
  <c r="O35" i="12"/>
  <c r="N35" i="12"/>
  <c r="T35" i="12"/>
  <c r="V35" i="12"/>
  <c r="U35" i="12"/>
  <c r="S35" i="12"/>
  <c r="R35" i="12"/>
  <c r="W35" i="12"/>
  <c r="X35" i="12"/>
  <c r="Q41" i="12"/>
  <c r="X41" i="12"/>
  <c r="P41" i="12"/>
  <c r="O41" i="12"/>
  <c r="Y41" i="12"/>
  <c r="N41" i="12"/>
  <c r="T41" i="12"/>
  <c r="W41" i="12"/>
  <c r="V41" i="12"/>
  <c r="U41" i="12"/>
  <c r="R41" i="12"/>
  <c r="S41" i="12"/>
  <c r="Y9" i="12"/>
  <c r="V9" i="12"/>
  <c r="X9" i="12"/>
  <c r="U9" i="12"/>
  <c r="W9" i="12"/>
  <c r="M31" i="12"/>
  <c r="P9" i="12"/>
  <c r="T9" i="12"/>
  <c r="S9" i="12"/>
  <c r="R9" i="12"/>
  <c r="O9" i="12"/>
  <c r="N9" i="12"/>
  <c r="Q9" i="12"/>
  <c r="E30" i="12"/>
  <c r="D30" i="12"/>
  <c r="C30" i="12"/>
  <c r="H30" i="12"/>
  <c r="J30" i="12"/>
  <c r="I30" i="12"/>
  <c r="G30" i="12"/>
  <c r="F30" i="12"/>
  <c r="J45" i="12"/>
  <c r="I45" i="12"/>
  <c r="G45" i="12"/>
  <c r="F45" i="12"/>
  <c r="H45" i="12"/>
  <c r="E45" i="12"/>
  <c r="D45" i="12"/>
  <c r="C45" i="12"/>
  <c r="W20" i="12"/>
  <c r="S20" i="12"/>
  <c r="V20" i="12"/>
  <c r="U20" i="12"/>
  <c r="T20" i="12"/>
  <c r="N20" i="12"/>
  <c r="M42" i="12"/>
  <c r="Y20" i="12"/>
  <c r="R20" i="12"/>
  <c r="Q20" i="12"/>
  <c r="P20" i="12"/>
  <c r="O20" i="12"/>
  <c r="X20" i="12"/>
  <c r="I44" i="12"/>
  <c r="D44" i="12"/>
  <c r="H44" i="12"/>
  <c r="G44" i="12"/>
  <c r="F44" i="12"/>
  <c r="E44" i="12"/>
  <c r="J44" i="12"/>
  <c r="C44" i="12"/>
  <c r="O10" i="12"/>
  <c r="X10" i="12"/>
  <c r="N10" i="12"/>
  <c r="Y10" i="12"/>
  <c r="W10" i="12"/>
  <c r="M32" i="12"/>
  <c r="V10" i="12"/>
  <c r="U10" i="12"/>
  <c r="T10" i="12"/>
  <c r="S10" i="12"/>
  <c r="Q10" i="12"/>
  <c r="P10" i="12"/>
  <c r="R10" i="12"/>
  <c r="O40" i="12"/>
  <c r="V40" i="12"/>
  <c r="N40" i="12"/>
  <c r="W40" i="12"/>
  <c r="Y40" i="12"/>
  <c r="X40" i="12"/>
  <c r="R40" i="12"/>
  <c r="S40" i="12"/>
  <c r="Q40" i="12"/>
  <c r="P40" i="12"/>
  <c r="U40" i="12"/>
  <c r="T40" i="12"/>
  <c r="O16" i="12"/>
  <c r="N16" i="12"/>
  <c r="Y16" i="12"/>
  <c r="W16" i="12"/>
  <c r="X16" i="12"/>
  <c r="P16" i="12"/>
  <c r="V16" i="12"/>
  <c r="T16" i="12"/>
  <c r="U16" i="12"/>
  <c r="S16" i="12"/>
  <c r="Q16" i="12"/>
  <c r="M38" i="12"/>
  <c r="R16" i="12"/>
  <c r="C35" i="12"/>
  <c r="F35" i="12"/>
  <c r="G35" i="12"/>
  <c r="J35" i="12"/>
  <c r="I35" i="12"/>
  <c r="E35" i="12"/>
  <c r="D35" i="12"/>
  <c r="H35" i="12"/>
  <c r="Y15" i="12"/>
  <c r="X15" i="12"/>
  <c r="W15" i="12"/>
  <c r="U15" i="12"/>
  <c r="V15" i="12"/>
  <c r="P15" i="12"/>
  <c r="O15" i="12"/>
  <c r="N15" i="12"/>
  <c r="S15" i="12"/>
  <c r="T15" i="12"/>
  <c r="R15" i="12"/>
  <c r="Q15" i="12"/>
  <c r="M37" i="12"/>
  <c r="O34" i="12"/>
  <c r="W34" i="12"/>
  <c r="N34" i="12"/>
  <c r="Y34" i="12"/>
  <c r="X34" i="12"/>
  <c r="R34" i="12"/>
  <c r="T34" i="12"/>
  <c r="S34" i="12"/>
  <c r="Q34" i="12"/>
  <c r="P34" i="12"/>
  <c r="U34" i="12"/>
  <c r="V34" i="12"/>
  <c r="S30" i="12"/>
  <c r="R30" i="12"/>
  <c r="O30" i="12"/>
  <c r="Q30" i="12"/>
  <c r="P30" i="12"/>
  <c r="V30" i="12"/>
  <c r="Y30" i="12"/>
  <c r="X30" i="12"/>
  <c r="U30" i="12"/>
  <c r="T30" i="12"/>
  <c r="N30" i="12"/>
  <c r="W30" i="12"/>
  <c r="J39" i="12"/>
  <c r="I39" i="12"/>
  <c r="H39" i="12"/>
  <c r="G39" i="12"/>
  <c r="F39" i="12"/>
  <c r="E39" i="12"/>
  <c r="D39" i="12"/>
  <c r="C39" i="12"/>
  <c r="W32" i="12" l="1"/>
  <c r="V32" i="12"/>
  <c r="S32" i="12"/>
  <c r="U32" i="12"/>
  <c r="T32" i="12"/>
  <c r="N32" i="12"/>
  <c r="P32" i="12"/>
  <c r="O32" i="12"/>
  <c r="Y32" i="12"/>
  <c r="X32" i="12"/>
  <c r="Q32" i="12"/>
  <c r="R32" i="12"/>
  <c r="W44" i="12"/>
  <c r="R44" i="12"/>
  <c r="V44" i="12"/>
  <c r="S44" i="12"/>
  <c r="U44" i="12"/>
  <c r="T44" i="12"/>
  <c r="N44" i="12"/>
  <c r="O44" i="12"/>
  <c r="Y44" i="12"/>
  <c r="X44" i="12"/>
  <c r="Q44" i="12"/>
  <c r="P44" i="12"/>
  <c r="U31" i="12"/>
  <c r="T31" i="12"/>
  <c r="S31" i="12"/>
  <c r="R31" i="12"/>
  <c r="Q31" i="12"/>
  <c r="X31" i="12"/>
  <c r="N31" i="12"/>
  <c r="Y31" i="12"/>
  <c r="W31" i="12"/>
  <c r="V31" i="12"/>
  <c r="O31" i="12"/>
  <c r="P31" i="12"/>
  <c r="U37" i="12"/>
  <c r="Q37" i="12"/>
  <c r="P37" i="12"/>
  <c r="T37" i="12"/>
  <c r="S37" i="12"/>
  <c r="R37" i="12"/>
  <c r="X37" i="12"/>
  <c r="O37" i="12"/>
  <c r="V37" i="12"/>
  <c r="Y37" i="12"/>
  <c r="N37" i="12"/>
  <c r="W37" i="12"/>
  <c r="S36" i="12"/>
  <c r="R36" i="12"/>
  <c r="Q36" i="12"/>
  <c r="O36" i="12"/>
  <c r="P36" i="12"/>
  <c r="V36" i="12"/>
  <c r="X36" i="12"/>
  <c r="W36" i="12"/>
  <c r="U36" i="12"/>
  <c r="T36" i="12"/>
  <c r="N36" i="12"/>
  <c r="Y36" i="12"/>
  <c r="S42" i="12"/>
  <c r="R42" i="12"/>
  <c r="Q42" i="12"/>
  <c r="N42" i="12"/>
  <c r="P42" i="12"/>
  <c r="O42" i="12"/>
  <c r="V42" i="12"/>
  <c r="U42" i="12"/>
  <c r="Y42" i="12"/>
  <c r="X42" i="12"/>
  <c r="W42" i="12"/>
  <c r="T42" i="12"/>
  <c r="W38" i="12"/>
  <c r="R38" i="12"/>
  <c r="V38" i="12"/>
  <c r="U38" i="12"/>
  <c r="S38" i="12"/>
  <c r="T38" i="12"/>
  <c r="N38" i="12"/>
  <c r="X38" i="12"/>
  <c r="Q38" i="12"/>
  <c r="P38" i="12"/>
  <c r="O38" i="12"/>
  <c r="Y38" i="12"/>
  <c r="H41" i="11" l="1"/>
  <c r="G41" i="11"/>
  <c r="F41" i="11"/>
  <c r="E41" i="11"/>
  <c r="D41" i="11"/>
  <c r="B41" i="11"/>
  <c r="C41" i="11" s="1"/>
  <c r="J36" i="11"/>
  <c r="H36" i="11"/>
  <c r="G36" i="11"/>
  <c r="B36" i="11"/>
  <c r="F36" i="11" s="1"/>
  <c r="B35" i="11"/>
  <c r="H35" i="11" s="1"/>
  <c r="X34" i="11"/>
  <c r="T34" i="11"/>
  <c r="M34" i="11"/>
  <c r="Y34" i="11" s="1"/>
  <c r="B32" i="11"/>
  <c r="I32" i="11" s="1"/>
  <c r="J30" i="11"/>
  <c r="B30" i="11"/>
  <c r="I30" i="11" s="1"/>
  <c r="B23" i="11"/>
  <c r="B45" i="11" s="1"/>
  <c r="R22" i="11"/>
  <c r="P22" i="11"/>
  <c r="O22" i="11"/>
  <c r="N22" i="11"/>
  <c r="M22" i="11"/>
  <c r="J22" i="11"/>
  <c r="F22" i="11"/>
  <c r="D22" i="11"/>
  <c r="B22" i="11"/>
  <c r="B21" i="11"/>
  <c r="B20" i="11"/>
  <c r="G20" i="11" s="1"/>
  <c r="U19" i="11"/>
  <c r="S19" i="11"/>
  <c r="R19" i="11"/>
  <c r="N19" i="11"/>
  <c r="M19" i="11"/>
  <c r="J19" i="11"/>
  <c r="I19" i="11"/>
  <c r="H19" i="11"/>
  <c r="G19" i="11"/>
  <c r="F19" i="11"/>
  <c r="E19" i="11"/>
  <c r="D19" i="11"/>
  <c r="B19" i="11"/>
  <c r="C19" i="11" s="1"/>
  <c r="B18" i="11"/>
  <c r="M18" i="11" s="1"/>
  <c r="H17" i="11"/>
  <c r="G17" i="11"/>
  <c r="F17" i="11"/>
  <c r="D17" i="11"/>
  <c r="B17" i="11"/>
  <c r="B16" i="11"/>
  <c r="F16" i="11" s="1"/>
  <c r="B15" i="11"/>
  <c r="D15" i="11" s="1"/>
  <c r="U14" i="11"/>
  <c r="P14" i="11"/>
  <c r="O14" i="11"/>
  <c r="N14" i="11"/>
  <c r="M14" i="11"/>
  <c r="J14" i="11"/>
  <c r="I14" i="11"/>
  <c r="G14" i="11"/>
  <c r="B14" i="11"/>
  <c r="Y13" i="11"/>
  <c r="W13" i="11"/>
  <c r="V13" i="11"/>
  <c r="U13" i="11"/>
  <c r="T13" i="11"/>
  <c r="S13" i="11"/>
  <c r="R13" i="11"/>
  <c r="M13" i="11"/>
  <c r="X13" i="11" s="1"/>
  <c r="J13" i="11"/>
  <c r="I13" i="11"/>
  <c r="H13" i="11"/>
  <c r="G13" i="11"/>
  <c r="F13" i="11"/>
  <c r="E13" i="11"/>
  <c r="D13" i="11"/>
  <c r="B13" i="11"/>
  <c r="C13" i="11" s="1"/>
  <c r="X12" i="11"/>
  <c r="W12" i="11"/>
  <c r="U12" i="11"/>
  <c r="R12" i="11"/>
  <c r="Q12" i="11"/>
  <c r="P12" i="11"/>
  <c r="J12" i="11"/>
  <c r="I12" i="11"/>
  <c r="H12" i="11"/>
  <c r="G12" i="11"/>
  <c r="F12" i="11"/>
  <c r="D12" i="11"/>
  <c r="B12" i="11"/>
  <c r="M12" i="11" s="1"/>
  <c r="B11" i="11"/>
  <c r="D11" i="11" s="1"/>
  <c r="Y10" i="11"/>
  <c r="X10" i="11"/>
  <c r="T10" i="11"/>
  <c r="S10" i="11"/>
  <c r="N10" i="11"/>
  <c r="M10" i="11"/>
  <c r="J10" i="11"/>
  <c r="G10" i="11"/>
  <c r="F10" i="11"/>
  <c r="E10" i="11"/>
  <c r="D10" i="11"/>
  <c r="C10" i="11"/>
  <c r="B10" i="11"/>
  <c r="M9" i="11"/>
  <c r="X9" i="11" s="1"/>
  <c r="B9" i="11"/>
  <c r="I9" i="11" s="1"/>
  <c r="Y8" i="11"/>
  <c r="X8" i="11"/>
  <c r="W8" i="11"/>
  <c r="V8" i="11"/>
  <c r="U8" i="11"/>
  <c r="N8" i="11"/>
  <c r="M8" i="11"/>
  <c r="J8" i="11"/>
  <c r="I8" i="11"/>
  <c r="H8" i="11"/>
  <c r="G8" i="11"/>
  <c r="F8" i="11"/>
  <c r="C8" i="11"/>
  <c r="B8" i="11"/>
  <c r="B1" i="11"/>
  <c r="J45" i="11" l="1"/>
  <c r="I45" i="11"/>
  <c r="H45" i="11"/>
  <c r="G45" i="11"/>
  <c r="E45" i="11"/>
  <c r="F45" i="11"/>
  <c r="D45" i="11"/>
  <c r="C45" i="11"/>
  <c r="M40" i="11"/>
  <c r="O18" i="11"/>
  <c r="N18" i="11"/>
  <c r="Y18" i="11"/>
  <c r="C15" i="11"/>
  <c r="C18" i="11"/>
  <c r="T18" i="11"/>
  <c r="F20" i="11"/>
  <c r="C23" i="11"/>
  <c r="O9" i="11"/>
  <c r="S14" i="11"/>
  <c r="M36" i="11"/>
  <c r="R14" i="11"/>
  <c r="Q14" i="11"/>
  <c r="D18" i="11"/>
  <c r="U18" i="11"/>
  <c r="M41" i="11"/>
  <c r="Q19" i="11"/>
  <c r="O19" i="11"/>
  <c r="P19" i="11"/>
  <c r="W22" i="11"/>
  <c r="V22" i="11"/>
  <c r="U22" i="11"/>
  <c r="D23" i="11"/>
  <c r="I36" i="11"/>
  <c r="B40" i="11"/>
  <c r="G15" i="11"/>
  <c r="E15" i="11"/>
  <c r="B37" i="11"/>
  <c r="F15" i="11"/>
  <c r="B42" i="11"/>
  <c r="E20" i="11"/>
  <c r="C20" i="11"/>
  <c r="D20" i="11"/>
  <c r="E18" i="11"/>
  <c r="Q9" i="11"/>
  <c r="I15" i="11"/>
  <c r="G21" i="11"/>
  <c r="B43" i="11"/>
  <c r="F21" i="11"/>
  <c r="E21" i="11"/>
  <c r="F23" i="11"/>
  <c r="F32" i="11"/>
  <c r="C11" i="11"/>
  <c r="G23" i="11"/>
  <c r="C30" i="11"/>
  <c r="M31" i="11"/>
  <c r="G32" i="11"/>
  <c r="W34" i="11"/>
  <c r="U34" i="11"/>
  <c r="V34" i="11"/>
  <c r="D35" i="11"/>
  <c r="S8" i="11"/>
  <c r="M30" i="11"/>
  <c r="R8" i="11"/>
  <c r="C9" i="11"/>
  <c r="S9" i="11"/>
  <c r="W10" i="11"/>
  <c r="U10" i="11"/>
  <c r="V10" i="11"/>
  <c r="T14" i="11"/>
  <c r="M15" i="11"/>
  <c r="D16" i="11"/>
  <c r="H18" i="11"/>
  <c r="T19" i="11"/>
  <c r="M20" i="11"/>
  <c r="D21" i="11"/>
  <c r="Q22" i="11"/>
  <c r="H23" i="11"/>
  <c r="D30" i="11"/>
  <c r="H32" i="11"/>
  <c r="N34" i="11"/>
  <c r="E35" i="11"/>
  <c r="B38" i="11"/>
  <c r="H15" i="11"/>
  <c r="M11" i="11"/>
  <c r="J11" i="11"/>
  <c r="I11" i="11"/>
  <c r="R9" i="11"/>
  <c r="G18" i="11"/>
  <c r="D9" i="11"/>
  <c r="V9" i="11"/>
  <c r="E11" i="11"/>
  <c r="E16" i="11"/>
  <c r="H21" i="11"/>
  <c r="O8" i="11"/>
  <c r="E9" i="11"/>
  <c r="W9" i="11"/>
  <c r="O10" i="11"/>
  <c r="F11" i="11"/>
  <c r="O12" i="11"/>
  <c r="N12" i="11"/>
  <c r="Y12" i="11"/>
  <c r="S12" i="11"/>
  <c r="E14" i="11"/>
  <c r="C14" i="11"/>
  <c r="D14" i="11"/>
  <c r="V14" i="11"/>
  <c r="M17" i="11"/>
  <c r="I17" i="11"/>
  <c r="J17" i="11"/>
  <c r="J18" i="11"/>
  <c r="V19" i="11"/>
  <c r="I21" i="11"/>
  <c r="I22" i="11"/>
  <c r="G22" i="11"/>
  <c r="H22" i="11"/>
  <c r="S22" i="11"/>
  <c r="F30" i="11"/>
  <c r="J32" i="11"/>
  <c r="P34" i="11"/>
  <c r="G35" i="11"/>
  <c r="C36" i="11"/>
  <c r="B44" i="11"/>
  <c r="N9" i="11"/>
  <c r="P9" i="11"/>
  <c r="I16" i="11"/>
  <c r="G16" i="11"/>
  <c r="H16" i="11"/>
  <c r="F18" i="11"/>
  <c r="W18" i="11"/>
  <c r="I20" i="11"/>
  <c r="J15" i="11"/>
  <c r="C16" i="11"/>
  <c r="X18" i="11"/>
  <c r="J20" i="11"/>
  <c r="E30" i="11"/>
  <c r="B33" i="11"/>
  <c r="O34" i="11"/>
  <c r="P8" i="11"/>
  <c r="H9" i="11"/>
  <c r="P10" i="11"/>
  <c r="G11" i="11"/>
  <c r="C12" i="11"/>
  <c r="T12" i="11"/>
  <c r="F14" i="11"/>
  <c r="W14" i="11"/>
  <c r="J16" i="11"/>
  <c r="C17" i="11"/>
  <c r="P18" i="11"/>
  <c r="W19" i="11"/>
  <c r="J21" i="11"/>
  <c r="C22" i="11"/>
  <c r="T22" i="11"/>
  <c r="G30" i="11"/>
  <c r="M32" i="11"/>
  <c r="Q34" i="11"/>
  <c r="D36" i="11"/>
  <c r="U9" i="11"/>
  <c r="T9" i="11"/>
  <c r="S18" i="11"/>
  <c r="V18" i="11"/>
  <c r="E32" i="11"/>
  <c r="D32" i="11"/>
  <c r="C32" i="11"/>
  <c r="I18" i="11"/>
  <c r="Q8" i="11"/>
  <c r="Y9" i="11"/>
  <c r="Q10" i="11"/>
  <c r="H11" i="11"/>
  <c r="M35" i="11"/>
  <c r="Q13" i="11"/>
  <c r="O13" i="11"/>
  <c r="P13" i="11"/>
  <c r="X14" i="11"/>
  <c r="M16" i="11"/>
  <c r="Q18" i="11"/>
  <c r="X19" i="11"/>
  <c r="M21" i="11"/>
  <c r="X22" i="11"/>
  <c r="H30" i="11"/>
  <c r="R34" i="11"/>
  <c r="E36" i="11"/>
  <c r="B39" i="11"/>
  <c r="M44" i="11"/>
  <c r="M23" i="11"/>
  <c r="I23" i="11"/>
  <c r="J23" i="11"/>
  <c r="H20" i="11"/>
  <c r="E23" i="11"/>
  <c r="J35" i="11"/>
  <c r="I35" i="11"/>
  <c r="C35" i="11"/>
  <c r="G9" i="11"/>
  <c r="B31" i="11"/>
  <c r="F9" i="11"/>
  <c r="C21" i="11"/>
  <c r="F35" i="11"/>
  <c r="E8" i="11"/>
  <c r="D8" i="11"/>
  <c r="T8" i="11"/>
  <c r="J9" i="11"/>
  <c r="I10" i="11"/>
  <c r="H10" i="11"/>
  <c r="R10" i="11"/>
  <c r="E12" i="11"/>
  <c r="V12" i="11"/>
  <c r="N13" i="11"/>
  <c r="H14" i="11"/>
  <c r="Y14" i="11"/>
  <c r="E17" i="11"/>
  <c r="R18" i="11"/>
  <c r="Y19" i="11"/>
  <c r="E22" i="11"/>
  <c r="Y22" i="11"/>
  <c r="B34" i="11"/>
  <c r="S34" i="11"/>
  <c r="J41" i="11"/>
  <c r="I41" i="11"/>
  <c r="O40" i="11" l="1"/>
  <c r="Y40" i="11"/>
  <c r="X40" i="11"/>
  <c r="W40" i="11"/>
  <c r="V40" i="11"/>
  <c r="U40" i="11"/>
  <c r="R40" i="11"/>
  <c r="Q40" i="11"/>
  <c r="P40" i="11"/>
  <c r="N40" i="11"/>
  <c r="T40" i="11"/>
  <c r="S40" i="11"/>
  <c r="O36" i="11"/>
  <c r="N36" i="11"/>
  <c r="Y36" i="11"/>
  <c r="W36" i="11"/>
  <c r="V36" i="11"/>
  <c r="X36" i="11"/>
  <c r="U36" i="11"/>
  <c r="S36" i="11"/>
  <c r="T36" i="11"/>
  <c r="R36" i="11"/>
  <c r="Q36" i="11"/>
  <c r="P36" i="11"/>
  <c r="Y17" i="11"/>
  <c r="X17" i="11"/>
  <c r="W17" i="11"/>
  <c r="V17" i="11"/>
  <c r="M39" i="11"/>
  <c r="U17" i="11"/>
  <c r="P17" i="11"/>
  <c r="O17" i="11"/>
  <c r="N17" i="11"/>
  <c r="T17" i="11"/>
  <c r="S17" i="11"/>
  <c r="R17" i="11"/>
  <c r="Q17" i="11"/>
  <c r="G43" i="11"/>
  <c r="F43" i="11"/>
  <c r="E43" i="11"/>
  <c r="D43" i="11"/>
  <c r="C43" i="11"/>
  <c r="H43" i="11"/>
  <c r="I43" i="11"/>
  <c r="J43" i="11"/>
  <c r="Y11" i="11"/>
  <c r="W11" i="11"/>
  <c r="X11" i="11"/>
  <c r="N11" i="11"/>
  <c r="T11" i="11"/>
  <c r="V11" i="11"/>
  <c r="R11" i="11"/>
  <c r="O11" i="11"/>
  <c r="S11" i="11"/>
  <c r="U11" i="11"/>
  <c r="Q11" i="11"/>
  <c r="M33" i="11"/>
  <c r="P11" i="11"/>
  <c r="I34" i="11"/>
  <c r="H34" i="11"/>
  <c r="G34" i="11"/>
  <c r="F34" i="11"/>
  <c r="C34" i="11"/>
  <c r="J34" i="11"/>
  <c r="E34" i="11"/>
  <c r="D34" i="11"/>
  <c r="S32" i="11"/>
  <c r="Q32" i="11"/>
  <c r="R32" i="11"/>
  <c r="O32" i="11"/>
  <c r="W32" i="11"/>
  <c r="N32" i="11"/>
  <c r="V32" i="11"/>
  <c r="Y32" i="11"/>
  <c r="X32" i="11"/>
  <c r="U32" i="11"/>
  <c r="T32" i="11"/>
  <c r="P32" i="11"/>
  <c r="E38" i="11"/>
  <c r="D38" i="11"/>
  <c r="C38" i="11"/>
  <c r="J38" i="11"/>
  <c r="I38" i="11"/>
  <c r="H38" i="11"/>
  <c r="F38" i="11"/>
  <c r="G38" i="11"/>
  <c r="U15" i="11"/>
  <c r="T15" i="11"/>
  <c r="S15" i="11"/>
  <c r="R15" i="11"/>
  <c r="Q15" i="11"/>
  <c r="N15" i="11"/>
  <c r="Y15" i="11"/>
  <c r="V15" i="11"/>
  <c r="P15" i="11"/>
  <c r="M37" i="11"/>
  <c r="O15" i="11"/>
  <c r="X15" i="11"/>
  <c r="W15" i="11"/>
  <c r="I40" i="11"/>
  <c r="H40" i="11"/>
  <c r="G40" i="11"/>
  <c r="J40" i="11"/>
  <c r="D40" i="11"/>
  <c r="F40" i="11"/>
  <c r="E40" i="11"/>
  <c r="C40" i="11"/>
  <c r="W16" i="11"/>
  <c r="V16" i="11"/>
  <c r="U16" i="11"/>
  <c r="N16" i="11"/>
  <c r="M38" i="11"/>
  <c r="S16" i="11"/>
  <c r="Y16" i="11"/>
  <c r="R16" i="11"/>
  <c r="X16" i="11"/>
  <c r="T16" i="11"/>
  <c r="O16" i="11"/>
  <c r="Q16" i="11"/>
  <c r="P16" i="11"/>
  <c r="M45" i="11"/>
  <c r="Y23" i="11"/>
  <c r="X23" i="11"/>
  <c r="W23" i="11"/>
  <c r="R23" i="11"/>
  <c r="Q23" i="11"/>
  <c r="P23" i="11"/>
  <c r="N23" i="11"/>
  <c r="V23" i="11"/>
  <c r="O23" i="11"/>
  <c r="S23" i="11"/>
  <c r="U23" i="11"/>
  <c r="T23" i="11"/>
  <c r="G33" i="11"/>
  <c r="F33" i="11"/>
  <c r="E33" i="11"/>
  <c r="I33" i="11"/>
  <c r="H33" i="11"/>
  <c r="D33" i="11"/>
  <c r="C33" i="11"/>
  <c r="J33" i="11"/>
  <c r="U21" i="11"/>
  <c r="T21" i="11"/>
  <c r="S21" i="11"/>
  <c r="N21" i="11"/>
  <c r="R21" i="11"/>
  <c r="Y21" i="11"/>
  <c r="W21" i="11"/>
  <c r="V21" i="11"/>
  <c r="X21" i="11"/>
  <c r="O21" i="11"/>
  <c r="M43" i="11"/>
  <c r="Q21" i="11"/>
  <c r="P21" i="11"/>
  <c r="W44" i="11"/>
  <c r="V44" i="11"/>
  <c r="U44" i="11"/>
  <c r="T44" i="11"/>
  <c r="S44" i="11"/>
  <c r="R44" i="11"/>
  <c r="Q44" i="11"/>
  <c r="N44" i="11"/>
  <c r="O44" i="11"/>
  <c r="Y44" i="11"/>
  <c r="X44" i="11"/>
  <c r="P44" i="11"/>
  <c r="E42" i="11"/>
  <c r="D42" i="11"/>
  <c r="C42" i="11"/>
  <c r="I42" i="11"/>
  <c r="H42" i="11"/>
  <c r="J42" i="11"/>
  <c r="G42" i="11"/>
  <c r="F42" i="11"/>
  <c r="Q31" i="11"/>
  <c r="O31" i="11"/>
  <c r="P31" i="11"/>
  <c r="V31" i="11"/>
  <c r="W31" i="11"/>
  <c r="U31" i="11"/>
  <c r="T31" i="11"/>
  <c r="S31" i="11"/>
  <c r="R31" i="11"/>
  <c r="N31" i="11"/>
  <c r="Y31" i="11"/>
  <c r="X31" i="11"/>
  <c r="S20" i="11"/>
  <c r="M42" i="11"/>
  <c r="R20" i="11"/>
  <c r="Q20" i="11"/>
  <c r="U20" i="11"/>
  <c r="T20" i="11"/>
  <c r="P20" i="11"/>
  <c r="N20" i="11"/>
  <c r="O20" i="11"/>
  <c r="Y20" i="11"/>
  <c r="V20" i="11"/>
  <c r="X20" i="11"/>
  <c r="W20" i="11"/>
  <c r="O30" i="11"/>
  <c r="N30" i="11"/>
  <c r="Y30" i="11"/>
  <c r="V30" i="11"/>
  <c r="S30" i="11"/>
  <c r="X30" i="11"/>
  <c r="R30" i="11"/>
  <c r="W30" i="11"/>
  <c r="U30" i="11"/>
  <c r="T30" i="11"/>
  <c r="Q30" i="11"/>
  <c r="P30" i="11"/>
  <c r="G39" i="11"/>
  <c r="F39" i="11"/>
  <c r="E39" i="11"/>
  <c r="C39" i="11"/>
  <c r="D39" i="11"/>
  <c r="J39" i="11"/>
  <c r="I39" i="11"/>
  <c r="H39" i="11"/>
  <c r="I44" i="11"/>
  <c r="H44" i="11"/>
  <c r="G44" i="11"/>
  <c r="F44" i="11"/>
  <c r="E44" i="11"/>
  <c r="D44" i="11"/>
  <c r="C44" i="11"/>
  <c r="J44" i="11"/>
  <c r="C31" i="11"/>
  <c r="E31" i="11"/>
  <c r="D31" i="11"/>
  <c r="J31" i="11"/>
  <c r="I31" i="11"/>
  <c r="F31" i="11"/>
  <c r="H31" i="11"/>
  <c r="G31" i="11"/>
  <c r="Y35" i="11"/>
  <c r="W35" i="11"/>
  <c r="X35" i="11"/>
  <c r="O35" i="11"/>
  <c r="N35" i="11"/>
  <c r="P35" i="11"/>
  <c r="S35" i="11"/>
  <c r="T35" i="11"/>
  <c r="V35" i="11"/>
  <c r="U35" i="11"/>
  <c r="R35" i="11"/>
  <c r="Q35" i="11"/>
  <c r="C37" i="11"/>
  <c r="G37" i="11"/>
  <c r="J37" i="11"/>
  <c r="F37" i="11"/>
  <c r="I37" i="11"/>
  <c r="H37" i="11"/>
  <c r="E37" i="11"/>
  <c r="D37" i="11"/>
  <c r="Q41" i="11"/>
  <c r="P41" i="11"/>
  <c r="O41" i="11"/>
  <c r="N41" i="11"/>
  <c r="Y41" i="11"/>
  <c r="X41" i="11"/>
  <c r="W41" i="11"/>
  <c r="U41" i="11"/>
  <c r="T41" i="11"/>
  <c r="S41" i="11"/>
  <c r="R41" i="11"/>
  <c r="V41" i="11"/>
  <c r="Q37" i="11" l="1"/>
  <c r="O37" i="11"/>
  <c r="P37" i="11"/>
  <c r="S37" i="11"/>
  <c r="R37" i="11"/>
  <c r="W37" i="11"/>
  <c r="N37" i="11"/>
  <c r="T37" i="11"/>
  <c r="X37" i="11"/>
  <c r="Y37" i="11"/>
  <c r="V37" i="11"/>
  <c r="U37" i="11"/>
  <c r="S42" i="11"/>
  <c r="R42" i="11"/>
  <c r="Q42" i="11"/>
  <c r="P42" i="11"/>
  <c r="O42" i="11"/>
  <c r="N42" i="11"/>
  <c r="Y42" i="11"/>
  <c r="X42" i="11"/>
  <c r="W42" i="11"/>
  <c r="U42" i="11"/>
  <c r="V42" i="11"/>
  <c r="T42" i="11"/>
  <c r="U43" i="11"/>
  <c r="T43" i="11"/>
  <c r="S43" i="11"/>
  <c r="R43" i="11"/>
  <c r="Q43" i="11"/>
  <c r="P43" i="11"/>
  <c r="O43" i="11"/>
  <c r="N43" i="11"/>
  <c r="Y43" i="11"/>
  <c r="X43" i="11"/>
  <c r="W43" i="11"/>
  <c r="V43" i="11"/>
  <c r="U39" i="11"/>
  <c r="S39" i="11"/>
  <c r="T39" i="11"/>
  <c r="W39" i="11"/>
  <c r="V39" i="11"/>
  <c r="R39" i="11"/>
  <c r="P39" i="11"/>
  <c r="Q39" i="11"/>
  <c r="X39" i="11"/>
  <c r="O39" i="11"/>
  <c r="N39" i="11"/>
  <c r="Y39" i="11"/>
  <c r="S38" i="11"/>
  <c r="Q38" i="11"/>
  <c r="R38" i="11"/>
  <c r="P38" i="11"/>
  <c r="Y38" i="11"/>
  <c r="W38" i="11"/>
  <c r="X38" i="11"/>
  <c r="V38" i="11"/>
  <c r="U38" i="11"/>
  <c r="T38" i="11"/>
  <c r="O38" i="11"/>
  <c r="N38" i="11"/>
  <c r="U33" i="11"/>
  <c r="S33" i="11"/>
  <c r="T33" i="11"/>
  <c r="Y33" i="11"/>
  <c r="X33" i="11"/>
  <c r="V33" i="11"/>
  <c r="O33" i="11"/>
  <c r="W33" i="11"/>
  <c r="P33" i="11"/>
  <c r="R33" i="11"/>
  <c r="Q33" i="11"/>
  <c r="N33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I43" i="10" l="1"/>
  <c r="H43" i="10"/>
  <c r="B43" i="10"/>
  <c r="G43" i="10" s="1"/>
  <c r="B40" i="10"/>
  <c r="F34" i="10"/>
  <c r="E34" i="10"/>
  <c r="C34" i="10"/>
  <c r="B34" i="10"/>
  <c r="G34" i="10" s="1"/>
  <c r="B32" i="10"/>
  <c r="J23" i="10"/>
  <c r="I23" i="10"/>
  <c r="H23" i="10"/>
  <c r="G23" i="10"/>
  <c r="E23" i="10"/>
  <c r="D23" i="10"/>
  <c r="B23" i="10"/>
  <c r="C23" i="10" s="1"/>
  <c r="G22" i="10"/>
  <c r="F22" i="10"/>
  <c r="B22" i="10"/>
  <c r="S21" i="10"/>
  <c r="R21" i="10"/>
  <c r="N21" i="10"/>
  <c r="J21" i="10"/>
  <c r="F21" i="10"/>
  <c r="E21" i="10"/>
  <c r="D21" i="10"/>
  <c r="C21" i="10"/>
  <c r="B21" i="10"/>
  <c r="M21" i="10" s="1"/>
  <c r="B20" i="10"/>
  <c r="M20" i="10" s="1"/>
  <c r="Y19" i="10"/>
  <c r="O19" i="10"/>
  <c r="M19" i="10"/>
  <c r="W19" i="10" s="1"/>
  <c r="I19" i="10"/>
  <c r="H19" i="10"/>
  <c r="B19" i="10"/>
  <c r="G19" i="10" s="1"/>
  <c r="Y18" i="10"/>
  <c r="X18" i="10"/>
  <c r="W18" i="10"/>
  <c r="U18" i="10"/>
  <c r="M18" i="10"/>
  <c r="J18" i="10"/>
  <c r="I18" i="10"/>
  <c r="H18" i="10"/>
  <c r="G18" i="10"/>
  <c r="F18" i="10"/>
  <c r="D18" i="10"/>
  <c r="B18" i="10"/>
  <c r="E18" i="10" s="1"/>
  <c r="B17" i="10"/>
  <c r="B16" i="10"/>
  <c r="G16" i="10" s="1"/>
  <c r="B15" i="10"/>
  <c r="E15" i="10" s="1"/>
  <c r="B14" i="10"/>
  <c r="M14" i="10" s="1"/>
  <c r="W13" i="10"/>
  <c r="M13" i="10"/>
  <c r="O13" i="10" s="1"/>
  <c r="J13" i="10"/>
  <c r="I13" i="10"/>
  <c r="H13" i="10"/>
  <c r="F13" i="10"/>
  <c r="B13" i="10"/>
  <c r="G13" i="10" s="1"/>
  <c r="M12" i="10"/>
  <c r="V12" i="10" s="1"/>
  <c r="J12" i="10"/>
  <c r="I12" i="10"/>
  <c r="H12" i="10"/>
  <c r="G12" i="10"/>
  <c r="F12" i="10"/>
  <c r="D12" i="10"/>
  <c r="B12" i="10"/>
  <c r="E12" i="10" s="1"/>
  <c r="I11" i="10"/>
  <c r="F11" i="10"/>
  <c r="E11" i="10"/>
  <c r="D11" i="10"/>
  <c r="B11" i="10"/>
  <c r="H11" i="10" s="1"/>
  <c r="G10" i="10"/>
  <c r="B10" i="10"/>
  <c r="E10" i="10" s="1"/>
  <c r="B9" i="10"/>
  <c r="F9" i="10" s="1"/>
  <c r="B8" i="10"/>
  <c r="D8" i="10" s="1"/>
  <c r="B1" i="10"/>
  <c r="W20" i="10" l="1"/>
  <c r="V20" i="10"/>
  <c r="U20" i="10"/>
  <c r="T20" i="10"/>
  <c r="R20" i="10"/>
  <c r="S20" i="10"/>
  <c r="N20" i="10"/>
  <c r="X20" i="10"/>
  <c r="Q20" i="10"/>
  <c r="P20" i="10"/>
  <c r="O20" i="10"/>
  <c r="M42" i="10"/>
  <c r="Y20" i="10"/>
  <c r="W14" i="10"/>
  <c r="U14" i="10"/>
  <c r="T14" i="10"/>
  <c r="R14" i="10"/>
  <c r="S14" i="10"/>
  <c r="Q14" i="10"/>
  <c r="P14" i="10"/>
  <c r="M36" i="10"/>
  <c r="O14" i="10"/>
  <c r="N14" i="10"/>
  <c r="Y14" i="10"/>
  <c r="X14" i="10"/>
  <c r="V14" i="10"/>
  <c r="C8" i="10"/>
  <c r="C17" i="10"/>
  <c r="J17" i="10"/>
  <c r="M17" i="10"/>
  <c r="B39" i="10"/>
  <c r="I32" i="10"/>
  <c r="H32" i="10"/>
  <c r="G32" i="10"/>
  <c r="D32" i="10"/>
  <c r="F32" i="10"/>
  <c r="E32" i="10"/>
  <c r="M22" i="10"/>
  <c r="H22" i="10"/>
  <c r="J22" i="10"/>
  <c r="I22" i="10"/>
  <c r="D22" i="10"/>
  <c r="H10" i="10"/>
  <c r="G11" i="10"/>
  <c r="Y12" i="10"/>
  <c r="X13" i="10"/>
  <c r="S18" i="10"/>
  <c r="R18" i="10"/>
  <c r="M40" i="10"/>
  <c r="Q18" i="10"/>
  <c r="P18" i="10"/>
  <c r="N18" i="10"/>
  <c r="O18" i="10"/>
  <c r="V18" i="10"/>
  <c r="V19" i="10"/>
  <c r="Y21" i="10"/>
  <c r="X21" i="10"/>
  <c r="W21" i="10"/>
  <c r="V21" i="10"/>
  <c r="T21" i="10"/>
  <c r="U21" i="10"/>
  <c r="P21" i="10"/>
  <c r="C22" i="10"/>
  <c r="M43" i="10"/>
  <c r="I8" i="10"/>
  <c r="G8" i="10"/>
  <c r="B30" i="10"/>
  <c r="F8" i="10"/>
  <c r="E8" i="10"/>
  <c r="H40" i="10"/>
  <c r="J40" i="10"/>
  <c r="I40" i="10"/>
  <c r="D40" i="10"/>
  <c r="D16" i="10"/>
  <c r="X12" i="10"/>
  <c r="Y13" i="10"/>
  <c r="T18" i="10"/>
  <c r="E22" i="10"/>
  <c r="J14" i="10"/>
  <c r="E16" i="10"/>
  <c r="J20" i="10"/>
  <c r="F40" i="10"/>
  <c r="B44" i="10"/>
  <c r="M8" i="10"/>
  <c r="E9" i="10"/>
  <c r="C10" i="10"/>
  <c r="T12" i="10"/>
  <c r="N13" i="10"/>
  <c r="G17" i="10"/>
  <c r="O21" i="10"/>
  <c r="G40" i="10"/>
  <c r="M15" i="10"/>
  <c r="I15" i="10"/>
  <c r="B37" i="10"/>
  <c r="H15" i="10"/>
  <c r="F15" i="10"/>
  <c r="G15" i="10"/>
  <c r="M16" i="10"/>
  <c r="J16" i="10"/>
  <c r="H16" i="10"/>
  <c r="I16" i="10"/>
  <c r="J32" i="10"/>
  <c r="E40" i="10"/>
  <c r="J8" i="10"/>
  <c r="D10" i="10"/>
  <c r="C11" i="10"/>
  <c r="J11" i="10"/>
  <c r="M11" i="10"/>
  <c r="B33" i="10"/>
  <c r="U12" i="10"/>
  <c r="H17" i="10"/>
  <c r="Q21" i="10"/>
  <c r="J34" i="10"/>
  <c r="H34" i="10"/>
  <c r="I34" i="10"/>
  <c r="D34" i="10"/>
  <c r="C14" i="10"/>
  <c r="C15" i="10"/>
  <c r="C16" i="10"/>
  <c r="M9" i="10"/>
  <c r="I9" i="10"/>
  <c r="H9" i="10"/>
  <c r="G9" i="10"/>
  <c r="B31" i="10"/>
  <c r="D15" i="10"/>
  <c r="D9" i="10"/>
  <c r="U13" i="10"/>
  <c r="S13" i="10"/>
  <c r="R13" i="10"/>
  <c r="P13" i="10"/>
  <c r="M35" i="10"/>
  <c r="Q13" i="10"/>
  <c r="J15" i="10"/>
  <c r="F16" i="10"/>
  <c r="F17" i="10"/>
  <c r="J9" i="10"/>
  <c r="T13" i="10"/>
  <c r="I17" i="10"/>
  <c r="U19" i="10"/>
  <c r="T19" i="10"/>
  <c r="S19" i="10"/>
  <c r="R19" i="10"/>
  <c r="P19" i="10"/>
  <c r="M41" i="10"/>
  <c r="Q19" i="10"/>
  <c r="X19" i="10"/>
  <c r="I14" i="10"/>
  <c r="G14" i="10"/>
  <c r="B36" i="10"/>
  <c r="F14" i="10"/>
  <c r="D14" i="10"/>
  <c r="E14" i="10"/>
  <c r="I20" i="10"/>
  <c r="H20" i="10"/>
  <c r="G20" i="10"/>
  <c r="B42" i="10"/>
  <c r="F20" i="10"/>
  <c r="D20" i="10"/>
  <c r="E20" i="10"/>
  <c r="H14" i="10"/>
  <c r="D17" i="10"/>
  <c r="C20" i="10"/>
  <c r="C32" i="10"/>
  <c r="C40" i="10"/>
  <c r="H8" i="10"/>
  <c r="C9" i="10"/>
  <c r="S12" i="10"/>
  <c r="M34" i="10"/>
  <c r="Q12" i="10"/>
  <c r="P12" i="10"/>
  <c r="N12" i="10"/>
  <c r="O12" i="10"/>
  <c r="E17" i="10"/>
  <c r="M10" i="10"/>
  <c r="J10" i="10"/>
  <c r="I10" i="10"/>
  <c r="R12" i="10"/>
  <c r="F10" i="10"/>
  <c r="W12" i="10"/>
  <c r="V13" i="10"/>
  <c r="N19" i="10"/>
  <c r="B38" i="10"/>
  <c r="J19" i="10"/>
  <c r="F23" i="10"/>
  <c r="J43" i="10"/>
  <c r="B45" i="10"/>
  <c r="C13" i="10"/>
  <c r="C19" i="10"/>
  <c r="G21" i="10"/>
  <c r="M23" i="10"/>
  <c r="C43" i="10"/>
  <c r="D13" i="10"/>
  <c r="D19" i="10"/>
  <c r="H21" i="10"/>
  <c r="D43" i="10"/>
  <c r="C12" i="10"/>
  <c r="E13" i="10"/>
  <c r="C18" i="10"/>
  <c r="E19" i="10"/>
  <c r="I21" i="10"/>
  <c r="E43" i="10"/>
  <c r="B35" i="10"/>
  <c r="B41" i="10"/>
  <c r="F43" i="10"/>
  <c r="F19" i="10"/>
  <c r="O34" i="10" l="1"/>
  <c r="N34" i="10"/>
  <c r="Y34" i="10"/>
  <c r="X34" i="10"/>
  <c r="W34" i="10"/>
  <c r="V34" i="10"/>
  <c r="R34" i="10"/>
  <c r="U34" i="10"/>
  <c r="T34" i="10"/>
  <c r="P34" i="10"/>
  <c r="S34" i="10"/>
  <c r="Q34" i="10"/>
  <c r="E42" i="10"/>
  <c r="D42" i="10"/>
  <c r="C42" i="10"/>
  <c r="H42" i="10"/>
  <c r="J42" i="10"/>
  <c r="I42" i="10"/>
  <c r="G42" i="10"/>
  <c r="F42" i="10"/>
  <c r="Q41" i="10"/>
  <c r="P41" i="10"/>
  <c r="O41" i="10"/>
  <c r="N41" i="10"/>
  <c r="Y41" i="10"/>
  <c r="X41" i="10"/>
  <c r="T41" i="10"/>
  <c r="W41" i="10"/>
  <c r="V41" i="10"/>
  <c r="U41" i="10"/>
  <c r="S41" i="10"/>
  <c r="R41" i="10"/>
  <c r="Y9" i="10"/>
  <c r="W9" i="10"/>
  <c r="V9" i="10"/>
  <c r="U9" i="10"/>
  <c r="N9" i="10"/>
  <c r="X9" i="10"/>
  <c r="M31" i="10"/>
  <c r="R9" i="10"/>
  <c r="Q9" i="10"/>
  <c r="O9" i="10"/>
  <c r="T9" i="10"/>
  <c r="P9" i="10"/>
  <c r="S9" i="10"/>
  <c r="M33" i="10"/>
  <c r="Q11" i="10"/>
  <c r="O11" i="10"/>
  <c r="N11" i="10"/>
  <c r="X11" i="10"/>
  <c r="Y11" i="10"/>
  <c r="S11" i="10"/>
  <c r="W11" i="10"/>
  <c r="V11" i="10"/>
  <c r="U11" i="10"/>
  <c r="T11" i="10"/>
  <c r="R11" i="10"/>
  <c r="P11" i="10"/>
  <c r="W8" i="10"/>
  <c r="U8" i="10"/>
  <c r="T8" i="10"/>
  <c r="S8" i="10"/>
  <c r="P8" i="10"/>
  <c r="X8" i="10"/>
  <c r="O8" i="10"/>
  <c r="N8" i="10"/>
  <c r="M30" i="10"/>
  <c r="V8" i="10"/>
  <c r="Q8" i="10"/>
  <c r="R8" i="10"/>
  <c r="Y8" i="10"/>
  <c r="S42" i="10"/>
  <c r="R42" i="10"/>
  <c r="Q42" i="10"/>
  <c r="N42" i="10"/>
  <c r="P42" i="10"/>
  <c r="O42" i="10"/>
  <c r="V42" i="10"/>
  <c r="Y42" i="10"/>
  <c r="U42" i="10"/>
  <c r="X42" i="10"/>
  <c r="W42" i="10"/>
  <c r="T42" i="10"/>
  <c r="C41" i="10"/>
  <c r="J41" i="10"/>
  <c r="F41" i="10"/>
  <c r="H41" i="10"/>
  <c r="I41" i="10"/>
  <c r="E41" i="10"/>
  <c r="D41" i="10"/>
  <c r="G41" i="10"/>
  <c r="Q35" i="10"/>
  <c r="P35" i="10"/>
  <c r="O35" i="10"/>
  <c r="N35" i="10"/>
  <c r="X35" i="10"/>
  <c r="Y35" i="10"/>
  <c r="T35" i="10"/>
  <c r="V35" i="10"/>
  <c r="U35" i="10"/>
  <c r="S35" i="10"/>
  <c r="R35" i="10"/>
  <c r="W35" i="10"/>
  <c r="I44" i="10"/>
  <c r="H44" i="10"/>
  <c r="G44" i="10"/>
  <c r="F44" i="10"/>
  <c r="D44" i="10"/>
  <c r="E44" i="10"/>
  <c r="J44" i="10"/>
  <c r="C44" i="10"/>
  <c r="C35" i="10"/>
  <c r="J35" i="10"/>
  <c r="F35" i="10"/>
  <c r="I35" i="10"/>
  <c r="H35" i="10"/>
  <c r="G35" i="10"/>
  <c r="E35" i="10"/>
  <c r="D35" i="10"/>
  <c r="M45" i="10"/>
  <c r="Q23" i="10"/>
  <c r="P23" i="10"/>
  <c r="O23" i="10"/>
  <c r="N23" i="10"/>
  <c r="X23" i="10"/>
  <c r="Y23" i="10"/>
  <c r="T23" i="10"/>
  <c r="R23" i="10"/>
  <c r="S23" i="10"/>
  <c r="W23" i="10"/>
  <c r="V23" i="10"/>
  <c r="U23" i="10"/>
  <c r="G37" i="10"/>
  <c r="F37" i="10"/>
  <c r="E37" i="10"/>
  <c r="D37" i="10"/>
  <c r="C37" i="10"/>
  <c r="J37" i="10"/>
  <c r="I37" i="10"/>
  <c r="H37" i="10"/>
  <c r="Y15" i="10"/>
  <c r="W15" i="10"/>
  <c r="V15" i="10"/>
  <c r="T15" i="10"/>
  <c r="U15" i="10"/>
  <c r="Q15" i="10"/>
  <c r="M37" i="10"/>
  <c r="P15" i="10"/>
  <c r="O15" i="10"/>
  <c r="N15" i="10"/>
  <c r="X15" i="10"/>
  <c r="R15" i="10"/>
  <c r="S15" i="10"/>
  <c r="M39" i="10"/>
  <c r="Q17" i="10"/>
  <c r="O17" i="10"/>
  <c r="N17" i="10"/>
  <c r="X17" i="10"/>
  <c r="Y17" i="10"/>
  <c r="P17" i="10"/>
  <c r="V17" i="10"/>
  <c r="W17" i="10"/>
  <c r="U17" i="10"/>
  <c r="T17" i="10"/>
  <c r="R17" i="10"/>
  <c r="S17" i="10"/>
  <c r="G31" i="10"/>
  <c r="F31" i="10"/>
  <c r="E31" i="10"/>
  <c r="D31" i="10"/>
  <c r="C31" i="10"/>
  <c r="J31" i="10"/>
  <c r="I31" i="10"/>
  <c r="H31" i="10"/>
  <c r="U43" i="10"/>
  <c r="T43" i="10"/>
  <c r="S43" i="10"/>
  <c r="R43" i="10"/>
  <c r="P43" i="10"/>
  <c r="Q43" i="10"/>
  <c r="X43" i="10"/>
  <c r="W43" i="10"/>
  <c r="O43" i="10"/>
  <c r="Y43" i="10"/>
  <c r="N43" i="10"/>
  <c r="V43" i="10"/>
  <c r="J39" i="10"/>
  <c r="I39" i="10"/>
  <c r="H39" i="10"/>
  <c r="G39" i="10"/>
  <c r="F39" i="10"/>
  <c r="E39" i="10"/>
  <c r="D39" i="10"/>
  <c r="C39" i="10"/>
  <c r="E36" i="10"/>
  <c r="D36" i="10"/>
  <c r="C36" i="10"/>
  <c r="H36" i="10"/>
  <c r="F36" i="10"/>
  <c r="G36" i="10"/>
  <c r="J36" i="10"/>
  <c r="I36" i="10"/>
  <c r="I38" i="10"/>
  <c r="H38" i="10"/>
  <c r="G38" i="10"/>
  <c r="D38" i="10"/>
  <c r="F38" i="10"/>
  <c r="E38" i="10"/>
  <c r="J38" i="10"/>
  <c r="C38" i="10"/>
  <c r="O16" i="10"/>
  <c r="Y16" i="10"/>
  <c r="X16" i="10"/>
  <c r="V16" i="10"/>
  <c r="W16" i="10"/>
  <c r="Q16" i="10"/>
  <c r="P16" i="10"/>
  <c r="N16" i="10"/>
  <c r="U16" i="10"/>
  <c r="M38" i="10"/>
  <c r="T16" i="10"/>
  <c r="S16" i="10"/>
  <c r="R16" i="10"/>
  <c r="O22" i="10"/>
  <c r="N22" i="10"/>
  <c r="Y22" i="10"/>
  <c r="X22" i="10"/>
  <c r="V22" i="10"/>
  <c r="W22" i="10"/>
  <c r="R22" i="10"/>
  <c r="M44" i="10"/>
  <c r="U22" i="10"/>
  <c r="Q22" i="10"/>
  <c r="P22" i="10"/>
  <c r="T22" i="10"/>
  <c r="S22" i="10"/>
  <c r="S36" i="10"/>
  <c r="R36" i="10"/>
  <c r="Q36" i="10"/>
  <c r="P36" i="10"/>
  <c r="O36" i="10"/>
  <c r="N36" i="10"/>
  <c r="V36" i="10"/>
  <c r="U36" i="10"/>
  <c r="T36" i="10"/>
  <c r="Y36" i="10"/>
  <c r="X36" i="10"/>
  <c r="W36" i="10"/>
  <c r="E30" i="10"/>
  <c r="D30" i="10"/>
  <c r="C30" i="10"/>
  <c r="H30" i="10"/>
  <c r="G30" i="10"/>
  <c r="F30" i="10"/>
  <c r="I30" i="10"/>
  <c r="J30" i="10"/>
  <c r="J45" i="10"/>
  <c r="I45" i="10"/>
  <c r="F45" i="10"/>
  <c r="H45" i="10"/>
  <c r="G45" i="10"/>
  <c r="D45" i="10"/>
  <c r="E45" i="10"/>
  <c r="C45" i="10"/>
  <c r="O10" i="10"/>
  <c r="Y10" i="10"/>
  <c r="X10" i="10"/>
  <c r="V10" i="10"/>
  <c r="W10" i="10"/>
  <c r="T10" i="10"/>
  <c r="S10" i="10"/>
  <c r="R10" i="10"/>
  <c r="U10" i="10"/>
  <c r="M32" i="10"/>
  <c r="N10" i="10"/>
  <c r="P10" i="10"/>
  <c r="Q10" i="10"/>
  <c r="J33" i="10"/>
  <c r="I33" i="10"/>
  <c r="H33" i="10"/>
  <c r="F33" i="10"/>
  <c r="G33" i="10"/>
  <c r="D33" i="10"/>
  <c r="E33" i="10"/>
  <c r="C33" i="10"/>
  <c r="O40" i="10"/>
  <c r="N40" i="10"/>
  <c r="Y40" i="10"/>
  <c r="X40" i="10"/>
  <c r="W40" i="10"/>
  <c r="V40" i="10"/>
  <c r="R40" i="10"/>
  <c r="S40" i="10"/>
  <c r="Q40" i="10"/>
  <c r="P40" i="10"/>
  <c r="T40" i="10"/>
  <c r="U40" i="10"/>
  <c r="Y45" i="10" l="1"/>
  <c r="X45" i="10"/>
  <c r="W45" i="10"/>
  <c r="V45" i="10"/>
  <c r="U45" i="10"/>
  <c r="T45" i="10"/>
  <c r="P45" i="10"/>
  <c r="S45" i="10"/>
  <c r="R45" i="10"/>
  <c r="Q45" i="10"/>
  <c r="O45" i="10"/>
  <c r="N45" i="10"/>
  <c r="W32" i="10"/>
  <c r="V32" i="10"/>
  <c r="U32" i="10"/>
  <c r="T32" i="10"/>
  <c r="S32" i="10"/>
  <c r="R32" i="10"/>
  <c r="N32" i="10"/>
  <c r="X32" i="10"/>
  <c r="Q32" i="10"/>
  <c r="P32" i="10"/>
  <c r="O32" i="10"/>
  <c r="Y32" i="10"/>
  <c r="Y39" i="10"/>
  <c r="X39" i="10"/>
  <c r="W39" i="10"/>
  <c r="T39" i="10"/>
  <c r="V39" i="10"/>
  <c r="U39" i="10"/>
  <c r="P39" i="10"/>
  <c r="N39" i="10"/>
  <c r="R39" i="10"/>
  <c r="S39" i="10"/>
  <c r="Q39" i="10"/>
  <c r="O39" i="10"/>
  <c r="Y33" i="10"/>
  <c r="X33" i="10"/>
  <c r="W33" i="10"/>
  <c r="T33" i="10"/>
  <c r="V33" i="10"/>
  <c r="U33" i="10"/>
  <c r="P33" i="10"/>
  <c r="N33" i="10"/>
  <c r="O33" i="10"/>
  <c r="S33" i="10"/>
  <c r="R33" i="10"/>
  <c r="Q33" i="10"/>
  <c r="W38" i="10"/>
  <c r="V38" i="10"/>
  <c r="U38" i="10"/>
  <c r="T38" i="10"/>
  <c r="R38" i="10"/>
  <c r="S38" i="10"/>
  <c r="N38" i="10"/>
  <c r="Q38" i="10"/>
  <c r="O38" i="10"/>
  <c r="Y38" i="10"/>
  <c r="X38" i="10"/>
  <c r="P38" i="10"/>
  <c r="U37" i="10"/>
  <c r="T37" i="10"/>
  <c r="S37" i="10"/>
  <c r="R37" i="10"/>
  <c r="Q37" i="10"/>
  <c r="P37" i="10"/>
  <c r="X37" i="10"/>
  <c r="Y37" i="10"/>
  <c r="N37" i="10"/>
  <c r="W37" i="10"/>
  <c r="V37" i="10"/>
  <c r="O37" i="10"/>
  <c r="U31" i="10"/>
  <c r="T31" i="10"/>
  <c r="S31" i="10"/>
  <c r="R31" i="10"/>
  <c r="P31" i="10"/>
  <c r="Q31" i="10"/>
  <c r="X31" i="10"/>
  <c r="N31" i="10"/>
  <c r="Y31" i="10"/>
  <c r="W31" i="10"/>
  <c r="O31" i="10"/>
  <c r="V31" i="10"/>
  <c r="W44" i="10"/>
  <c r="V44" i="10"/>
  <c r="U44" i="10"/>
  <c r="T44" i="10"/>
  <c r="R44" i="10"/>
  <c r="S44" i="10"/>
  <c r="N44" i="10"/>
  <c r="O44" i="10"/>
  <c r="X44" i="10"/>
  <c r="Q44" i="10"/>
  <c r="P44" i="10"/>
  <c r="Y44" i="10"/>
  <c r="S30" i="10"/>
  <c r="R30" i="10"/>
  <c r="Q30" i="10"/>
  <c r="N30" i="10"/>
  <c r="P30" i="10"/>
  <c r="O30" i="10"/>
  <c r="V30" i="10"/>
  <c r="U30" i="10"/>
  <c r="T30" i="10"/>
  <c r="Y30" i="10"/>
  <c r="X30" i="10"/>
  <c r="W30" i="10"/>
  <c r="B43" i="9" l="1"/>
  <c r="B37" i="9"/>
  <c r="B31" i="9"/>
  <c r="M23" i="9"/>
  <c r="M45" i="9" s="1"/>
  <c r="B23" i="9"/>
  <c r="C23" i="9" s="1"/>
  <c r="B22" i="9"/>
  <c r="M22" i="9" s="1"/>
  <c r="V22" i="9" s="1"/>
  <c r="T21" i="9"/>
  <c r="G21" i="9"/>
  <c r="F21" i="9"/>
  <c r="E21" i="9"/>
  <c r="D21" i="9"/>
  <c r="C21" i="9"/>
  <c r="B21" i="9"/>
  <c r="M21" i="9" s="1"/>
  <c r="R21" i="9" s="1"/>
  <c r="B20" i="9"/>
  <c r="D20" i="9" s="1"/>
  <c r="B19" i="9"/>
  <c r="B18" i="9"/>
  <c r="E18" i="9" s="1"/>
  <c r="J17" i="9"/>
  <c r="I17" i="9"/>
  <c r="G17" i="9"/>
  <c r="D17" i="9"/>
  <c r="B17" i="9"/>
  <c r="C17" i="9" s="1"/>
  <c r="B16" i="9"/>
  <c r="E16" i="9" s="1"/>
  <c r="G15" i="9"/>
  <c r="F15" i="9"/>
  <c r="E15" i="9"/>
  <c r="D15" i="9"/>
  <c r="C15" i="9"/>
  <c r="B15" i="9"/>
  <c r="M15" i="9" s="1"/>
  <c r="S15" i="9" s="1"/>
  <c r="B14" i="9"/>
  <c r="J14" i="9" s="1"/>
  <c r="B13" i="9"/>
  <c r="M13" i="9" s="1"/>
  <c r="B12" i="9"/>
  <c r="E12" i="9" s="1"/>
  <c r="B11" i="9"/>
  <c r="M11" i="9" s="1"/>
  <c r="I10" i="9"/>
  <c r="H10" i="9"/>
  <c r="B10" i="9"/>
  <c r="B32" i="9" s="1"/>
  <c r="D32" i="9" s="1"/>
  <c r="U9" i="9"/>
  <c r="T9" i="9"/>
  <c r="G9" i="9"/>
  <c r="F9" i="9"/>
  <c r="E9" i="9"/>
  <c r="D9" i="9"/>
  <c r="C9" i="9"/>
  <c r="B9" i="9"/>
  <c r="M9" i="9" s="1"/>
  <c r="Q9" i="9" s="1"/>
  <c r="B8" i="9"/>
  <c r="B1" i="9"/>
  <c r="V13" i="9" l="1"/>
  <c r="P13" i="9"/>
  <c r="O13" i="9"/>
  <c r="Y13" i="9"/>
  <c r="D12" i="9"/>
  <c r="E22" i="9"/>
  <c r="R23" i="9"/>
  <c r="F10" i="9"/>
  <c r="F12" i="9"/>
  <c r="H17" i="9"/>
  <c r="F22" i="9"/>
  <c r="U23" i="9"/>
  <c r="B40" i="9"/>
  <c r="I12" i="9"/>
  <c r="H22" i="9"/>
  <c r="G11" i="9"/>
  <c r="H13" i="9"/>
  <c r="F18" i="9"/>
  <c r="D23" i="9"/>
  <c r="V23" i="9"/>
  <c r="U22" i="9"/>
  <c r="D11" i="9"/>
  <c r="J9" i="9"/>
  <c r="H11" i="9"/>
  <c r="J15" i="9"/>
  <c r="I18" i="9"/>
  <c r="J21" i="9"/>
  <c r="G23" i="9"/>
  <c r="B34" i="9"/>
  <c r="C34" i="9" s="1"/>
  <c r="M43" i="9"/>
  <c r="Y43" i="9" s="1"/>
  <c r="G22" i="9"/>
  <c r="D18" i="9"/>
  <c r="R9" i="9"/>
  <c r="I11" i="9"/>
  <c r="T15" i="9"/>
  <c r="J18" i="9"/>
  <c r="N21" i="9"/>
  <c r="H23" i="9"/>
  <c r="B44" i="9"/>
  <c r="W23" i="9"/>
  <c r="X23" i="9"/>
  <c r="S9" i="9"/>
  <c r="J11" i="9"/>
  <c r="M18" i="9"/>
  <c r="X18" i="9" s="1"/>
  <c r="S21" i="9"/>
  <c r="I23" i="9"/>
  <c r="J12" i="9"/>
  <c r="M12" i="9"/>
  <c r="Y12" i="9" s="1"/>
  <c r="J23" i="9"/>
  <c r="Q15" i="9"/>
  <c r="G19" i="9"/>
  <c r="F19" i="9"/>
  <c r="B41" i="9"/>
  <c r="E19" i="9"/>
  <c r="D19" i="9"/>
  <c r="C19" i="9"/>
  <c r="J19" i="9"/>
  <c r="I19" i="9"/>
  <c r="B38" i="9"/>
  <c r="N9" i="9"/>
  <c r="U13" i="9"/>
  <c r="T13" i="9"/>
  <c r="S13" i="9"/>
  <c r="M35" i="9"/>
  <c r="R13" i="9"/>
  <c r="Q13" i="9"/>
  <c r="X13" i="9"/>
  <c r="W13" i="9"/>
  <c r="R15" i="9"/>
  <c r="H19" i="9"/>
  <c r="Q21" i="9"/>
  <c r="N13" i="9"/>
  <c r="M19" i="9"/>
  <c r="M33" i="9"/>
  <c r="Q11" i="9"/>
  <c r="O11" i="9"/>
  <c r="Y11" i="9"/>
  <c r="N11" i="9"/>
  <c r="T11" i="9"/>
  <c r="S11" i="9"/>
  <c r="G43" i="9"/>
  <c r="F43" i="9"/>
  <c r="E43" i="9"/>
  <c r="D43" i="9"/>
  <c r="C43" i="9"/>
  <c r="J43" i="9"/>
  <c r="I43" i="9"/>
  <c r="H43" i="9"/>
  <c r="P11" i="9"/>
  <c r="I8" i="9"/>
  <c r="G8" i="9"/>
  <c r="B30" i="9"/>
  <c r="F8" i="9"/>
  <c r="M8" i="9"/>
  <c r="C8" i="9"/>
  <c r="Y9" i="9"/>
  <c r="W9" i="9"/>
  <c r="V9" i="9"/>
  <c r="P9" i="9"/>
  <c r="O9" i="9"/>
  <c r="U11" i="9"/>
  <c r="O43" i="9"/>
  <c r="D8" i="9"/>
  <c r="E8" i="9"/>
  <c r="M10" i="9"/>
  <c r="J10" i="9"/>
  <c r="D10" i="9"/>
  <c r="C10" i="9"/>
  <c r="W11" i="9"/>
  <c r="C14" i="9"/>
  <c r="H16" i="9"/>
  <c r="T18" i="9"/>
  <c r="I20" i="9"/>
  <c r="H20" i="9"/>
  <c r="G20" i="9"/>
  <c r="B42" i="9"/>
  <c r="F20" i="9"/>
  <c r="E20" i="9"/>
  <c r="M20" i="9"/>
  <c r="Y45" i="9"/>
  <c r="X45" i="9"/>
  <c r="W45" i="9"/>
  <c r="U45" i="9"/>
  <c r="V45" i="9"/>
  <c r="P45" i="9"/>
  <c r="O45" i="9"/>
  <c r="N45" i="9"/>
  <c r="Q45" i="9"/>
  <c r="U43" i="9"/>
  <c r="T43" i="9"/>
  <c r="S43" i="9"/>
  <c r="R43" i="9"/>
  <c r="Q43" i="9"/>
  <c r="X43" i="9"/>
  <c r="W43" i="9"/>
  <c r="V43" i="9"/>
  <c r="G37" i="9"/>
  <c r="F37" i="9"/>
  <c r="E37" i="9"/>
  <c r="D37" i="9"/>
  <c r="C37" i="9"/>
  <c r="J37" i="9"/>
  <c r="I37" i="9"/>
  <c r="H37" i="9"/>
  <c r="N18" i="9"/>
  <c r="P43" i="9"/>
  <c r="H8" i="9"/>
  <c r="E10" i="9"/>
  <c r="C11" i="9"/>
  <c r="B33" i="9"/>
  <c r="F11" i="9"/>
  <c r="E11" i="9"/>
  <c r="X11" i="9"/>
  <c r="D14" i="9"/>
  <c r="W18" i="9"/>
  <c r="C20" i="9"/>
  <c r="G31" i="9"/>
  <c r="F31" i="9"/>
  <c r="E31" i="9"/>
  <c r="C31" i="9"/>
  <c r="D31" i="9"/>
  <c r="J31" i="9"/>
  <c r="H31" i="9"/>
  <c r="I31" i="9"/>
  <c r="I44" i="9"/>
  <c r="H44" i="9"/>
  <c r="G44" i="9"/>
  <c r="E44" i="9"/>
  <c r="J44" i="9"/>
  <c r="R45" i="9"/>
  <c r="Y15" i="9"/>
  <c r="X15" i="9"/>
  <c r="W15" i="9"/>
  <c r="V15" i="9"/>
  <c r="U15" i="9"/>
  <c r="P15" i="9"/>
  <c r="O15" i="9"/>
  <c r="O22" i="9"/>
  <c r="N22" i="9"/>
  <c r="Y22" i="9"/>
  <c r="W22" i="9"/>
  <c r="X22" i="9"/>
  <c r="R22" i="9"/>
  <c r="M44" i="9"/>
  <c r="Q22" i="9"/>
  <c r="P22" i="9"/>
  <c r="J8" i="9"/>
  <c r="S22" i="9"/>
  <c r="M31" i="9"/>
  <c r="S45" i="9"/>
  <c r="S12" i="9"/>
  <c r="P12" i="9"/>
  <c r="I32" i="9"/>
  <c r="H32" i="9"/>
  <c r="G32" i="9"/>
  <c r="E32" i="9"/>
  <c r="F32" i="9"/>
  <c r="J32" i="9"/>
  <c r="M16" i="9"/>
  <c r="J16" i="9"/>
  <c r="I16" i="9"/>
  <c r="D16" i="9"/>
  <c r="C16" i="9"/>
  <c r="C32" i="9"/>
  <c r="R11" i="9"/>
  <c r="Y21" i="9"/>
  <c r="X21" i="9"/>
  <c r="W21" i="9"/>
  <c r="U21" i="9"/>
  <c r="V21" i="9"/>
  <c r="P21" i="9"/>
  <c r="O21" i="9"/>
  <c r="N43" i="9"/>
  <c r="F16" i="9"/>
  <c r="O18" i="9"/>
  <c r="V18" i="9"/>
  <c r="U18" i="9"/>
  <c r="X9" i="9"/>
  <c r="V11" i="9"/>
  <c r="I14" i="9"/>
  <c r="H14" i="9"/>
  <c r="G14" i="9"/>
  <c r="B36" i="9"/>
  <c r="F14" i="9"/>
  <c r="E14" i="9"/>
  <c r="M14" i="9"/>
  <c r="G16" i="9"/>
  <c r="M37" i="9"/>
  <c r="G10" i="9"/>
  <c r="G13" i="9"/>
  <c r="B35" i="9"/>
  <c r="F13" i="9"/>
  <c r="E13" i="9"/>
  <c r="C13" i="9"/>
  <c r="D13" i="9"/>
  <c r="J13" i="9"/>
  <c r="I13" i="9"/>
  <c r="N15" i="9"/>
  <c r="Y18" i="9"/>
  <c r="J20" i="9"/>
  <c r="T22" i="9"/>
  <c r="T45" i="9"/>
  <c r="G12" i="9"/>
  <c r="E17" i="9"/>
  <c r="G18" i="9"/>
  <c r="C22" i="9"/>
  <c r="E23" i="9"/>
  <c r="S23" i="9"/>
  <c r="H12" i="9"/>
  <c r="F17" i="9"/>
  <c r="H18" i="9"/>
  <c r="D22" i="9"/>
  <c r="F23" i="9"/>
  <c r="T23" i="9"/>
  <c r="B39" i="9"/>
  <c r="B45" i="9"/>
  <c r="M17" i="9"/>
  <c r="H9" i="9"/>
  <c r="H15" i="9"/>
  <c r="H21" i="9"/>
  <c r="J22" i="9"/>
  <c r="N23" i="9"/>
  <c r="J34" i="9"/>
  <c r="I22" i="9"/>
  <c r="Y23" i="9"/>
  <c r="I9" i="9"/>
  <c r="C12" i="9"/>
  <c r="I15" i="9"/>
  <c r="C18" i="9"/>
  <c r="I21" i="9"/>
  <c r="O23" i="9"/>
  <c r="P23" i="9"/>
  <c r="Q23" i="9"/>
  <c r="Q12" i="9" l="1"/>
  <c r="D44" i="9"/>
  <c r="C44" i="9"/>
  <c r="M34" i="9"/>
  <c r="F44" i="9"/>
  <c r="R12" i="9"/>
  <c r="J40" i="9"/>
  <c r="F40" i="9"/>
  <c r="G40" i="9"/>
  <c r="H40" i="9"/>
  <c r="E40" i="9"/>
  <c r="Q18" i="9"/>
  <c r="I40" i="9"/>
  <c r="M40" i="9"/>
  <c r="O12" i="9"/>
  <c r="N12" i="9"/>
  <c r="W12" i="9"/>
  <c r="D40" i="9"/>
  <c r="R18" i="9"/>
  <c r="I34" i="9"/>
  <c r="G34" i="9"/>
  <c r="F34" i="9"/>
  <c r="E34" i="9"/>
  <c r="H34" i="9"/>
  <c r="X12" i="9"/>
  <c r="S18" i="9"/>
  <c r="U12" i="9"/>
  <c r="C40" i="9"/>
  <c r="P18" i="9"/>
  <c r="D34" i="9"/>
  <c r="V12" i="9"/>
  <c r="T12" i="9"/>
  <c r="M39" i="9"/>
  <c r="Q17" i="9"/>
  <c r="P17" i="9"/>
  <c r="O17" i="9"/>
  <c r="N17" i="9"/>
  <c r="Y17" i="9"/>
  <c r="T17" i="9"/>
  <c r="S17" i="9"/>
  <c r="W17" i="9"/>
  <c r="V17" i="9"/>
  <c r="U17" i="9"/>
  <c r="R17" i="9"/>
  <c r="X17" i="9"/>
  <c r="U19" i="9"/>
  <c r="T19" i="9"/>
  <c r="S19" i="9"/>
  <c r="R19" i="9"/>
  <c r="M41" i="9"/>
  <c r="Q19" i="9"/>
  <c r="X19" i="9"/>
  <c r="W19" i="9"/>
  <c r="V19" i="9"/>
  <c r="P19" i="9"/>
  <c r="N19" i="9"/>
  <c r="Y19" i="9"/>
  <c r="O19" i="9"/>
  <c r="J45" i="9"/>
  <c r="I45" i="9"/>
  <c r="H45" i="9"/>
  <c r="G45" i="9"/>
  <c r="C45" i="9"/>
  <c r="E45" i="9"/>
  <c r="F45" i="9"/>
  <c r="D45" i="9"/>
  <c r="O40" i="9"/>
  <c r="N40" i="9"/>
  <c r="Y40" i="9"/>
  <c r="W40" i="9"/>
  <c r="X40" i="9"/>
  <c r="R40" i="9"/>
  <c r="Q40" i="9"/>
  <c r="P40" i="9"/>
  <c r="V40" i="9"/>
  <c r="U40" i="9"/>
  <c r="T40" i="9"/>
  <c r="S40" i="9"/>
  <c r="E42" i="9"/>
  <c r="D42" i="9"/>
  <c r="C42" i="9"/>
  <c r="H42" i="9"/>
  <c r="G42" i="9"/>
  <c r="F42" i="9"/>
  <c r="J42" i="9"/>
  <c r="I42" i="9"/>
  <c r="O10" i="9"/>
  <c r="Y10" i="9"/>
  <c r="X10" i="9"/>
  <c r="R10" i="9"/>
  <c r="M32" i="9"/>
  <c r="Q10" i="9"/>
  <c r="P10" i="9"/>
  <c r="V10" i="9"/>
  <c r="S10" i="9"/>
  <c r="W10" i="9"/>
  <c r="U10" i="9"/>
  <c r="T10" i="9"/>
  <c r="N10" i="9"/>
  <c r="I38" i="9"/>
  <c r="H38" i="9"/>
  <c r="G38" i="9"/>
  <c r="F38" i="9"/>
  <c r="E38" i="9"/>
  <c r="J38" i="9"/>
  <c r="D38" i="9"/>
  <c r="C38" i="9"/>
  <c r="E36" i="9"/>
  <c r="D36" i="9"/>
  <c r="C36" i="9"/>
  <c r="H36" i="9"/>
  <c r="G36" i="9"/>
  <c r="F36" i="9"/>
  <c r="I36" i="9"/>
  <c r="J36" i="9"/>
  <c r="O34" i="9"/>
  <c r="N34" i="9"/>
  <c r="Y34" i="9"/>
  <c r="X34" i="9"/>
  <c r="W34" i="9"/>
  <c r="R34" i="9"/>
  <c r="Q34" i="9"/>
  <c r="P34" i="9"/>
  <c r="S34" i="9"/>
  <c r="V34" i="9"/>
  <c r="U34" i="9"/>
  <c r="T34" i="9"/>
  <c r="O16" i="9"/>
  <c r="N16" i="9"/>
  <c r="Y16" i="9"/>
  <c r="X16" i="9"/>
  <c r="W16" i="9"/>
  <c r="R16" i="9"/>
  <c r="M38" i="9"/>
  <c r="Q16" i="9"/>
  <c r="T16" i="9"/>
  <c r="S16" i="9"/>
  <c r="P16" i="9"/>
  <c r="V16" i="9"/>
  <c r="U16" i="9"/>
  <c r="C41" i="9"/>
  <c r="F41" i="9"/>
  <c r="D41" i="9"/>
  <c r="E41" i="9"/>
  <c r="J41" i="9"/>
  <c r="I41" i="9"/>
  <c r="H41" i="9"/>
  <c r="G41" i="9"/>
  <c r="J39" i="9"/>
  <c r="I39" i="9"/>
  <c r="H39" i="9"/>
  <c r="G39" i="9"/>
  <c r="F39" i="9"/>
  <c r="E39" i="9"/>
  <c r="C39" i="9"/>
  <c r="D39" i="9"/>
  <c r="U37" i="9"/>
  <c r="T37" i="9"/>
  <c r="S37" i="9"/>
  <c r="Q37" i="9"/>
  <c r="R37" i="9"/>
  <c r="X37" i="9"/>
  <c r="W37" i="9"/>
  <c r="V37" i="9"/>
  <c r="Y37" i="9"/>
  <c r="P37" i="9"/>
  <c r="O37" i="9"/>
  <c r="N37" i="9"/>
  <c r="Q35" i="9"/>
  <c r="P35" i="9"/>
  <c r="O35" i="9"/>
  <c r="N35" i="9"/>
  <c r="Y35" i="9"/>
  <c r="T35" i="9"/>
  <c r="R35" i="9"/>
  <c r="S35" i="9"/>
  <c r="X35" i="9"/>
  <c r="W35" i="9"/>
  <c r="U35" i="9"/>
  <c r="V35" i="9"/>
  <c r="J33" i="9"/>
  <c r="I33" i="9"/>
  <c r="G33" i="9"/>
  <c r="H33" i="9"/>
  <c r="D33" i="9"/>
  <c r="C33" i="9"/>
  <c r="F33" i="9"/>
  <c r="E33" i="9"/>
  <c r="E30" i="9"/>
  <c r="D30" i="9"/>
  <c r="C30" i="9"/>
  <c r="H30" i="9"/>
  <c r="F30" i="9"/>
  <c r="G30" i="9"/>
  <c r="J30" i="9"/>
  <c r="I30" i="9"/>
  <c r="C35" i="9"/>
  <c r="F35" i="9"/>
  <c r="E35" i="9"/>
  <c r="D35" i="9"/>
  <c r="I35" i="9"/>
  <c r="H35" i="9"/>
  <c r="G35" i="9"/>
  <c r="J35" i="9"/>
  <c r="W44" i="9"/>
  <c r="V44" i="9"/>
  <c r="U44" i="9"/>
  <c r="T44" i="9"/>
  <c r="S44" i="9"/>
  <c r="N44" i="9"/>
  <c r="Y44" i="9"/>
  <c r="X44" i="9"/>
  <c r="R44" i="9"/>
  <c r="Q44" i="9"/>
  <c r="P44" i="9"/>
  <c r="O44" i="9"/>
  <c r="W8" i="9"/>
  <c r="U8" i="9"/>
  <c r="T8" i="9"/>
  <c r="N8" i="9"/>
  <c r="Y8" i="9"/>
  <c r="O8" i="9"/>
  <c r="M30" i="9"/>
  <c r="V8" i="9"/>
  <c r="X8" i="9"/>
  <c r="R8" i="9"/>
  <c r="Q8" i="9"/>
  <c r="P8" i="9"/>
  <c r="S8" i="9"/>
  <c r="U31" i="9"/>
  <c r="T31" i="9"/>
  <c r="S31" i="9"/>
  <c r="R31" i="9"/>
  <c r="Q31" i="9"/>
  <c r="X31" i="9"/>
  <c r="V31" i="9"/>
  <c r="W31" i="9"/>
  <c r="N31" i="9"/>
  <c r="Y31" i="9"/>
  <c r="P31" i="9"/>
  <c r="O31" i="9"/>
  <c r="W14" i="9"/>
  <c r="V14" i="9"/>
  <c r="U14" i="9"/>
  <c r="S14" i="9"/>
  <c r="T14" i="9"/>
  <c r="N14" i="9"/>
  <c r="Y14" i="9"/>
  <c r="O14" i="9"/>
  <c r="X14" i="9"/>
  <c r="R14" i="9"/>
  <c r="M36" i="9"/>
  <c r="Q14" i="9"/>
  <c r="P14" i="9"/>
  <c r="W20" i="9"/>
  <c r="V20" i="9"/>
  <c r="U20" i="9"/>
  <c r="T20" i="9"/>
  <c r="S20" i="9"/>
  <c r="N20" i="9"/>
  <c r="Y20" i="9"/>
  <c r="R20" i="9"/>
  <c r="M42" i="9"/>
  <c r="X20" i="9"/>
  <c r="Q20" i="9"/>
  <c r="P20" i="9"/>
  <c r="O20" i="9"/>
  <c r="Y33" i="9"/>
  <c r="X33" i="9"/>
  <c r="W33" i="9"/>
  <c r="V33" i="9"/>
  <c r="U33" i="9"/>
  <c r="P33" i="9"/>
  <c r="N33" i="9"/>
  <c r="O33" i="9"/>
  <c r="T33" i="9"/>
  <c r="S33" i="9"/>
  <c r="R33" i="9"/>
  <c r="Q33" i="9"/>
  <c r="S30" i="9" l="1"/>
  <c r="R30" i="9"/>
  <c r="Q30" i="9"/>
  <c r="P30" i="9"/>
  <c r="O30" i="9"/>
  <c r="V30" i="9"/>
  <c r="U30" i="9"/>
  <c r="T30" i="9"/>
  <c r="X30" i="9"/>
  <c r="W30" i="9"/>
  <c r="N30" i="9"/>
  <c r="Y30" i="9"/>
  <c r="W32" i="9"/>
  <c r="V32" i="9"/>
  <c r="U32" i="9"/>
  <c r="T32" i="9"/>
  <c r="S32" i="9"/>
  <c r="N32" i="9"/>
  <c r="X32" i="9"/>
  <c r="Y32" i="9"/>
  <c r="O32" i="9"/>
  <c r="P32" i="9"/>
  <c r="R32" i="9"/>
  <c r="Q32" i="9"/>
  <c r="S36" i="9"/>
  <c r="R36" i="9"/>
  <c r="Q36" i="9"/>
  <c r="O36" i="9"/>
  <c r="P36" i="9"/>
  <c r="V36" i="9"/>
  <c r="U36" i="9"/>
  <c r="T36" i="9"/>
  <c r="W36" i="9"/>
  <c r="Y36" i="9"/>
  <c r="X36" i="9"/>
  <c r="N36" i="9"/>
  <c r="S42" i="9"/>
  <c r="R42" i="9"/>
  <c r="Q42" i="9"/>
  <c r="O42" i="9"/>
  <c r="P42" i="9"/>
  <c r="V42" i="9"/>
  <c r="U42" i="9"/>
  <c r="T42" i="9"/>
  <c r="N42" i="9"/>
  <c r="Y42" i="9"/>
  <c r="X42" i="9"/>
  <c r="W42" i="9"/>
  <c r="W38" i="9"/>
  <c r="V38" i="9"/>
  <c r="U38" i="9"/>
  <c r="S38" i="9"/>
  <c r="T38" i="9"/>
  <c r="N38" i="9"/>
  <c r="Y38" i="9"/>
  <c r="X38" i="9"/>
  <c r="Q38" i="9"/>
  <c r="P38" i="9"/>
  <c r="O38" i="9"/>
  <c r="R38" i="9"/>
  <c r="Q41" i="9"/>
  <c r="P41" i="9"/>
  <c r="O41" i="9"/>
  <c r="N41" i="9"/>
  <c r="Y41" i="9"/>
  <c r="T41" i="9"/>
  <c r="S41" i="9"/>
  <c r="R41" i="9"/>
  <c r="W41" i="9"/>
  <c r="U41" i="9"/>
  <c r="X41" i="9"/>
  <c r="V41" i="9"/>
  <c r="Y39" i="9"/>
  <c r="X39" i="9"/>
  <c r="W39" i="9"/>
  <c r="U39" i="9"/>
  <c r="V39" i="9"/>
  <c r="P39" i="9"/>
  <c r="O39" i="9"/>
  <c r="N39" i="9"/>
  <c r="Q39" i="9"/>
  <c r="T39" i="9"/>
  <c r="S39" i="9"/>
  <c r="R39" i="9"/>
  <c r="B44" i="8" l="1"/>
  <c r="Q39" i="8"/>
  <c r="B38" i="8"/>
  <c r="S33" i="8"/>
  <c r="R33" i="8"/>
  <c r="Q33" i="8"/>
  <c r="B32" i="8"/>
  <c r="C32" i="8" s="1"/>
  <c r="X23" i="8"/>
  <c r="W23" i="8"/>
  <c r="V23" i="8"/>
  <c r="U23" i="8"/>
  <c r="M23" i="8"/>
  <c r="M45" i="8" s="1"/>
  <c r="J23" i="8"/>
  <c r="I23" i="8"/>
  <c r="H23" i="8"/>
  <c r="G23" i="8"/>
  <c r="F23" i="8"/>
  <c r="B23" i="8"/>
  <c r="C23" i="8" s="1"/>
  <c r="S22" i="8"/>
  <c r="J22" i="8"/>
  <c r="I22" i="8"/>
  <c r="H22" i="8"/>
  <c r="G22" i="8"/>
  <c r="F22" i="8"/>
  <c r="E22" i="8"/>
  <c r="D22" i="8"/>
  <c r="B22" i="8"/>
  <c r="M22" i="8" s="1"/>
  <c r="U22" i="8" s="1"/>
  <c r="E21" i="8"/>
  <c r="D21" i="8"/>
  <c r="C21" i="8"/>
  <c r="B21" i="8"/>
  <c r="M21" i="8" s="1"/>
  <c r="Q21" i="8" s="1"/>
  <c r="C20" i="8"/>
  <c r="B20" i="8"/>
  <c r="M19" i="8"/>
  <c r="O19" i="8" s="1"/>
  <c r="J19" i="8"/>
  <c r="B19" i="8"/>
  <c r="G19" i="8" s="1"/>
  <c r="Y18" i="8"/>
  <c r="X18" i="8"/>
  <c r="M18" i="8"/>
  <c r="J18" i="8"/>
  <c r="I18" i="8"/>
  <c r="H18" i="8"/>
  <c r="B18" i="8"/>
  <c r="E18" i="8" s="1"/>
  <c r="X17" i="8"/>
  <c r="W17" i="8"/>
  <c r="V17" i="8"/>
  <c r="U17" i="8"/>
  <c r="T17" i="8"/>
  <c r="M17" i="8"/>
  <c r="M39" i="8" s="1"/>
  <c r="S39" i="8" s="1"/>
  <c r="J17" i="8"/>
  <c r="I17" i="8"/>
  <c r="H17" i="8"/>
  <c r="G17" i="8"/>
  <c r="F17" i="8"/>
  <c r="B17" i="8"/>
  <c r="C17" i="8" s="1"/>
  <c r="T16" i="8"/>
  <c r="S16" i="8"/>
  <c r="R16" i="8"/>
  <c r="J16" i="8"/>
  <c r="I16" i="8"/>
  <c r="H16" i="8"/>
  <c r="G16" i="8"/>
  <c r="F16" i="8"/>
  <c r="E16" i="8"/>
  <c r="D16" i="8"/>
  <c r="B16" i="8"/>
  <c r="M16" i="8" s="1"/>
  <c r="U16" i="8" s="1"/>
  <c r="E15" i="8"/>
  <c r="D15" i="8"/>
  <c r="B15" i="8"/>
  <c r="B14" i="8"/>
  <c r="Y13" i="8"/>
  <c r="X13" i="8"/>
  <c r="O13" i="8"/>
  <c r="N13" i="8"/>
  <c r="M13" i="8"/>
  <c r="J13" i="8"/>
  <c r="B13" i="8"/>
  <c r="G13" i="8" s="1"/>
  <c r="M12" i="8"/>
  <c r="X12" i="8" s="1"/>
  <c r="J12" i="8"/>
  <c r="I12" i="8"/>
  <c r="H12" i="8"/>
  <c r="B12" i="8"/>
  <c r="E12" i="8" s="1"/>
  <c r="X11" i="8"/>
  <c r="W11" i="8"/>
  <c r="V11" i="8"/>
  <c r="U11" i="8"/>
  <c r="T11" i="8"/>
  <c r="M11" i="8"/>
  <c r="M33" i="8" s="1"/>
  <c r="J11" i="8"/>
  <c r="I11" i="8"/>
  <c r="H11" i="8"/>
  <c r="G11" i="8"/>
  <c r="F11" i="8"/>
  <c r="B11" i="8"/>
  <c r="C11" i="8" s="1"/>
  <c r="S10" i="8"/>
  <c r="J10" i="8"/>
  <c r="I10" i="8"/>
  <c r="H10" i="8"/>
  <c r="G10" i="8"/>
  <c r="F10" i="8"/>
  <c r="E10" i="8"/>
  <c r="D10" i="8"/>
  <c r="B10" i="8"/>
  <c r="M10" i="8" s="1"/>
  <c r="U10" i="8" s="1"/>
  <c r="B9" i="8"/>
  <c r="F9" i="8" s="1"/>
  <c r="D8" i="8"/>
  <c r="C8" i="8"/>
  <c r="B8" i="8"/>
  <c r="B1" i="8"/>
  <c r="T10" i="8" l="1"/>
  <c r="M15" i="8"/>
  <c r="F15" i="8"/>
  <c r="J15" i="8"/>
  <c r="I15" i="8"/>
  <c r="H15" i="8"/>
  <c r="B37" i="8"/>
  <c r="G15" i="8"/>
  <c r="S18" i="8"/>
  <c r="R18" i="8"/>
  <c r="M40" i="8"/>
  <c r="Q18" i="8"/>
  <c r="P18" i="8"/>
  <c r="N18" i="8"/>
  <c r="V18" i="8"/>
  <c r="U18" i="8"/>
  <c r="T18" i="8"/>
  <c r="O18" i="8"/>
  <c r="R39" i="8"/>
  <c r="I44" i="8"/>
  <c r="H44" i="8"/>
  <c r="E44" i="8"/>
  <c r="G44" i="8"/>
  <c r="F44" i="8"/>
  <c r="D44" i="8"/>
  <c r="J44" i="8"/>
  <c r="U13" i="8"/>
  <c r="P13" i="8"/>
  <c r="T13" i="8"/>
  <c r="S13" i="8"/>
  <c r="R13" i="8"/>
  <c r="Q13" i="8"/>
  <c r="W13" i="8"/>
  <c r="V13" i="8"/>
  <c r="M35" i="8"/>
  <c r="C15" i="8"/>
  <c r="W18" i="8"/>
  <c r="C44" i="8"/>
  <c r="Y45" i="8"/>
  <c r="T45" i="8"/>
  <c r="X45" i="8"/>
  <c r="W45" i="8"/>
  <c r="V45" i="8"/>
  <c r="P45" i="8"/>
  <c r="O45" i="8"/>
  <c r="N45" i="8"/>
  <c r="U45" i="8"/>
  <c r="I38" i="8"/>
  <c r="H38" i="8"/>
  <c r="E38" i="8"/>
  <c r="G38" i="8"/>
  <c r="F38" i="8"/>
  <c r="D38" i="8"/>
  <c r="J38" i="8"/>
  <c r="D9" i="8"/>
  <c r="I14" i="8"/>
  <c r="B36" i="8"/>
  <c r="H14" i="8"/>
  <c r="G14" i="8"/>
  <c r="F14" i="8"/>
  <c r="E14" i="8"/>
  <c r="M14" i="8"/>
  <c r="D14" i="8"/>
  <c r="J14" i="8"/>
  <c r="E9" i="8"/>
  <c r="V12" i="8"/>
  <c r="C14" i="8"/>
  <c r="N19" i="8"/>
  <c r="T22" i="8"/>
  <c r="Y21" i="8"/>
  <c r="X21" i="8"/>
  <c r="V21" i="8"/>
  <c r="W21" i="8"/>
  <c r="T21" i="8"/>
  <c r="P21" i="8"/>
  <c r="O21" i="8"/>
  <c r="N21" i="8"/>
  <c r="U21" i="8"/>
  <c r="C38" i="8"/>
  <c r="C9" i="8"/>
  <c r="I32" i="8"/>
  <c r="H32" i="8"/>
  <c r="G32" i="8"/>
  <c r="F32" i="8"/>
  <c r="D32" i="8"/>
  <c r="J32" i="8"/>
  <c r="E32" i="8"/>
  <c r="I8" i="8"/>
  <c r="H8" i="8"/>
  <c r="B30" i="8"/>
  <c r="G8" i="8"/>
  <c r="E8" i="8"/>
  <c r="M8" i="8"/>
  <c r="J8" i="8"/>
  <c r="F8" i="8"/>
  <c r="Y33" i="8"/>
  <c r="X33" i="8"/>
  <c r="U33" i="8"/>
  <c r="W33" i="8"/>
  <c r="T33" i="8"/>
  <c r="P33" i="8"/>
  <c r="O33" i="8"/>
  <c r="V33" i="8"/>
  <c r="N33" i="8"/>
  <c r="W12" i="8"/>
  <c r="O16" i="8"/>
  <c r="X16" i="8"/>
  <c r="N16" i="8"/>
  <c r="Y16" i="8"/>
  <c r="M38" i="8"/>
  <c r="Q16" i="8"/>
  <c r="P16" i="8"/>
  <c r="W16" i="8"/>
  <c r="V16" i="8"/>
  <c r="R21" i="8"/>
  <c r="M43" i="8"/>
  <c r="Q45" i="8"/>
  <c r="O10" i="8"/>
  <c r="N10" i="8"/>
  <c r="V10" i="8"/>
  <c r="Y10" i="8"/>
  <c r="X10" i="8"/>
  <c r="W10" i="8"/>
  <c r="M32" i="8"/>
  <c r="Q10" i="8"/>
  <c r="P10" i="8"/>
  <c r="Y39" i="8"/>
  <c r="X39" i="8"/>
  <c r="W39" i="8"/>
  <c r="V39" i="8"/>
  <c r="P39" i="8"/>
  <c r="O39" i="8"/>
  <c r="T39" i="8"/>
  <c r="N39" i="8"/>
  <c r="U39" i="8"/>
  <c r="M9" i="8"/>
  <c r="J9" i="8"/>
  <c r="H9" i="8"/>
  <c r="I9" i="8"/>
  <c r="G9" i="8"/>
  <c r="B31" i="8"/>
  <c r="U19" i="8"/>
  <c r="T19" i="8"/>
  <c r="M41" i="8"/>
  <c r="S19" i="8"/>
  <c r="R19" i="8"/>
  <c r="P19" i="8"/>
  <c r="X19" i="8"/>
  <c r="W19" i="8"/>
  <c r="V19" i="8"/>
  <c r="Q19" i="8"/>
  <c r="Y19" i="8"/>
  <c r="S21" i="8"/>
  <c r="R45" i="8"/>
  <c r="S12" i="8"/>
  <c r="N12" i="8"/>
  <c r="R12" i="8"/>
  <c r="M34" i="8"/>
  <c r="Q12" i="8"/>
  <c r="P12" i="8"/>
  <c r="O12" i="8"/>
  <c r="U12" i="8"/>
  <c r="T12" i="8"/>
  <c r="R10" i="8"/>
  <c r="Y12" i="8"/>
  <c r="I20" i="8"/>
  <c r="H20" i="8"/>
  <c r="D20" i="8"/>
  <c r="G20" i="8"/>
  <c r="F20" i="8"/>
  <c r="B42" i="8"/>
  <c r="M20" i="8"/>
  <c r="J20" i="8"/>
  <c r="E20" i="8"/>
  <c r="O22" i="8"/>
  <c r="X22" i="8"/>
  <c r="N22" i="8"/>
  <c r="W22" i="8"/>
  <c r="Y22" i="8"/>
  <c r="R22" i="8"/>
  <c r="M44" i="8"/>
  <c r="Q22" i="8"/>
  <c r="P22" i="8"/>
  <c r="V22" i="8"/>
  <c r="S45" i="8"/>
  <c r="Y17" i="8"/>
  <c r="C19" i="8"/>
  <c r="G21" i="8"/>
  <c r="D11" i="8"/>
  <c r="R11" i="8"/>
  <c r="F12" i="8"/>
  <c r="H13" i="8"/>
  <c r="D17" i="8"/>
  <c r="R17" i="8"/>
  <c r="F18" i="8"/>
  <c r="H19" i="8"/>
  <c r="D23" i="8"/>
  <c r="R23" i="8"/>
  <c r="B34" i="8"/>
  <c r="B40" i="8"/>
  <c r="C10" i="8"/>
  <c r="E11" i="8"/>
  <c r="S11" i="8"/>
  <c r="G12" i="8"/>
  <c r="I13" i="8"/>
  <c r="C16" i="8"/>
  <c r="E17" i="8"/>
  <c r="S17" i="8"/>
  <c r="G18" i="8"/>
  <c r="I19" i="8"/>
  <c r="C22" i="8"/>
  <c r="E23" i="8"/>
  <c r="S23" i="8"/>
  <c r="T23" i="8"/>
  <c r="B33" i="8"/>
  <c r="B39" i="8"/>
  <c r="B45" i="8"/>
  <c r="F21" i="8"/>
  <c r="Y11" i="8"/>
  <c r="C13" i="8"/>
  <c r="N11" i="8"/>
  <c r="D13" i="8"/>
  <c r="H21" i="8"/>
  <c r="N23" i="8"/>
  <c r="O11" i="8"/>
  <c r="C12" i="8"/>
  <c r="E13" i="8"/>
  <c r="O17" i="8"/>
  <c r="C18" i="8"/>
  <c r="E19" i="8"/>
  <c r="I21" i="8"/>
  <c r="O23" i="8"/>
  <c r="Y23" i="8"/>
  <c r="P11" i="8"/>
  <c r="D12" i="8"/>
  <c r="F13" i="8"/>
  <c r="P17" i="8"/>
  <c r="D18" i="8"/>
  <c r="F19" i="8"/>
  <c r="J21" i="8"/>
  <c r="P23" i="8"/>
  <c r="B35" i="8"/>
  <c r="B41" i="8"/>
  <c r="B43" i="8"/>
  <c r="N17" i="8"/>
  <c r="D19" i="8"/>
  <c r="Q11" i="8"/>
  <c r="Q17" i="8"/>
  <c r="Q23" i="8"/>
  <c r="Q41" i="8" l="1"/>
  <c r="P41" i="8"/>
  <c r="O41" i="8"/>
  <c r="X41" i="8"/>
  <c r="N41" i="8"/>
  <c r="T41" i="8"/>
  <c r="S41" i="8"/>
  <c r="R41" i="8"/>
  <c r="Y41" i="8"/>
  <c r="W41" i="8"/>
  <c r="V41" i="8"/>
  <c r="U41" i="8"/>
  <c r="J33" i="8"/>
  <c r="I33" i="8"/>
  <c r="H33" i="8"/>
  <c r="F33" i="8"/>
  <c r="G33" i="8"/>
  <c r="C33" i="8"/>
  <c r="E33" i="8"/>
  <c r="D33" i="8"/>
  <c r="Q35" i="8"/>
  <c r="P35" i="8"/>
  <c r="Y35" i="8"/>
  <c r="O35" i="8"/>
  <c r="T35" i="8"/>
  <c r="S35" i="8"/>
  <c r="N35" i="8"/>
  <c r="X35" i="8"/>
  <c r="R35" i="8"/>
  <c r="W35" i="8"/>
  <c r="V35" i="8"/>
  <c r="U35" i="8"/>
  <c r="O40" i="8"/>
  <c r="V40" i="8"/>
  <c r="N40" i="8"/>
  <c r="Y40" i="8"/>
  <c r="X40" i="8"/>
  <c r="R40" i="8"/>
  <c r="Q40" i="8"/>
  <c r="P40" i="8"/>
  <c r="W40" i="8"/>
  <c r="T40" i="8"/>
  <c r="S40" i="8"/>
  <c r="U40" i="8"/>
  <c r="W8" i="8"/>
  <c r="V8" i="8"/>
  <c r="T8" i="8"/>
  <c r="U8" i="8"/>
  <c r="S8" i="8"/>
  <c r="Y8" i="8"/>
  <c r="X8" i="8"/>
  <c r="M30" i="8"/>
  <c r="N8" i="8"/>
  <c r="R8" i="8"/>
  <c r="Q8" i="8"/>
  <c r="P8" i="8"/>
  <c r="O8" i="8"/>
  <c r="E30" i="8"/>
  <c r="D30" i="8"/>
  <c r="C30" i="8"/>
  <c r="H30" i="8"/>
  <c r="G30" i="8"/>
  <c r="F30" i="8"/>
  <c r="J30" i="8"/>
  <c r="I30" i="8"/>
  <c r="G43" i="8"/>
  <c r="F43" i="8"/>
  <c r="C43" i="8"/>
  <c r="E43" i="8"/>
  <c r="D43" i="8"/>
  <c r="J43" i="8"/>
  <c r="I43" i="8"/>
  <c r="H43" i="8"/>
  <c r="W20" i="8"/>
  <c r="T20" i="8"/>
  <c r="V20" i="8"/>
  <c r="U20" i="8"/>
  <c r="N20" i="8"/>
  <c r="Y20" i="8"/>
  <c r="X20" i="8"/>
  <c r="S20" i="8"/>
  <c r="R20" i="8"/>
  <c r="Q20" i="8"/>
  <c r="M42" i="8"/>
  <c r="P20" i="8"/>
  <c r="O20" i="8"/>
  <c r="Y9" i="8"/>
  <c r="X9" i="8"/>
  <c r="V9" i="8"/>
  <c r="W9" i="8"/>
  <c r="U9" i="8"/>
  <c r="O9" i="8"/>
  <c r="N9" i="8"/>
  <c r="Q9" i="8"/>
  <c r="M31" i="8"/>
  <c r="P9" i="8"/>
  <c r="R9" i="8"/>
  <c r="T9" i="8"/>
  <c r="S9" i="8"/>
  <c r="W32" i="8"/>
  <c r="V32" i="8"/>
  <c r="T32" i="8"/>
  <c r="S32" i="8"/>
  <c r="U32" i="8"/>
  <c r="R32" i="8"/>
  <c r="N32" i="8"/>
  <c r="Y32" i="8"/>
  <c r="X32" i="8"/>
  <c r="Q32" i="8"/>
  <c r="P32" i="8"/>
  <c r="O32" i="8"/>
  <c r="U43" i="8"/>
  <c r="T43" i="8"/>
  <c r="S43" i="8"/>
  <c r="R43" i="8"/>
  <c r="X43" i="8"/>
  <c r="W43" i="8"/>
  <c r="P43" i="8"/>
  <c r="V43" i="8"/>
  <c r="Q43" i="8"/>
  <c r="O43" i="8"/>
  <c r="N43" i="8"/>
  <c r="Y43" i="8"/>
  <c r="C41" i="8"/>
  <c r="F41" i="8"/>
  <c r="E41" i="8"/>
  <c r="J41" i="8"/>
  <c r="D41" i="8"/>
  <c r="I41" i="8"/>
  <c r="H41" i="8"/>
  <c r="G41" i="8"/>
  <c r="E42" i="8"/>
  <c r="D42" i="8"/>
  <c r="C42" i="8"/>
  <c r="H42" i="8"/>
  <c r="G42" i="8"/>
  <c r="F42" i="8"/>
  <c r="J42" i="8"/>
  <c r="I42" i="8"/>
  <c r="J39" i="8"/>
  <c r="G39" i="8"/>
  <c r="I39" i="8"/>
  <c r="F39" i="8"/>
  <c r="H39" i="8"/>
  <c r="E39" i="8"/>
  <c r="D39" i="8"/>
  <c r="C39" i="8"/>
  <c r="G31" i="8"/>
  <c r="F31" i="8"/>
  <c r="E31" i="8"/>
  <c r="D31" i="8"/>
  <c r="J31" i="8"/>
  <c r="I31" i="8"/>
  <c r="H31" i="8"/>
  <c r="C31" i="8"/>
  <c r="E36" i="8"/>
  <c r="D36" i="8"/>
  <c r="C36" i="8"/>
  <c r="H36" i="8"/>
  <c r="G36" i="8"/>
  <c r="F36" i="8"/>
  <c r="I36" i="8"/>
  <c r="J36" i="8"/>
  <c r="J34" i="8"/>
  <c r="H34" i="8"/>
  <c r="D34" i="8"/>
  <c r="C34" i="8"/>
  <c r="I34" i="8"/>
  <c r="G34" i="8"/>
  <c r="F34" i="8"/>
  <c r="E34" i="8"/>
  <c r="C35" i="8"/>
  <c r="J35" i="8"/>
  <c r="F35" i="8"/>
  <c r="E35" i="8"/>
  <c r="D35" i="8"/>
  <c r="G35" i="8"/>
  <c r="I35" i="8"/>
  <c r="H35" i="8"/>
  <c r="O34" i="8"/>
  <c r="N34" i="8"/>
  <c r="X34" i="8"/>
  <c r="W34" i="8"/>
  <c r="V34" i="8"/>
  <c r="Y34" i="8"/>
  <c r="R34" i="8"/>
  <c r="Q34" i="8"/>
  <c r="P34" i="8"/>
  <c r="U34" i="8"/>
  <c r="T34" i="8"/>
  <c r="S34" i="8"/>
  <c r="W38" i="8"/>
  <c r="R38" i="8"/>
  <c r="V38" i="8"/>
  <c r="U38" i="8"/>
  <c r="T38" i="8"/>
  <c r="N38" i="8"/>
  <c r="Y38" i="8"/>
  <c r="X38" i="8"/>
  <c r="S38" i="8"/>
  <c r="O38" i="8"/>
  <c r="Q38" i="8"/>
  <c r="P38" i="8"/>
  <c r="W14" i="8"/>
  <c r="R14" i="8"/>
  <c r="V14" i="8"/>
  <c r="U14" i="8"/>
  <c r="T14" i="8"/>
  <c r="S14" i="8"/>
  <c r="Y14" i="8"/>
  <c r="X14" i="8"/>
  <c r="P14" i="8"/>
  <c r="O14" i="8"/>
  <c r="N14" i="8"/>
  <c r="M36" i="8"/>
  <c r="Q14" i="8"/>
  <c r="Y15" i="8"/>
  <c r="X15" i="8"/>
  <c r="W15" i="8"/>
  <c r="V15" i="8"/>
  <c r="U15" i="8"/>
  <c r="O15" i="8"/>
  <c r="T15" i="8"/>
  <c r="N15" i="8"/>
  <c r="R15" i="8"/>
  <c r="P15" i="8"/>
  <c r="S15" i="8"/>
  <c r="Q15" i="8"/>
  <c r="M37" i="8"/>
  <c r="I40" i="8"/>
  <c r="J40" i="8"/>
  <c r="H40" i="8"/>
  <c r="D40" i="8"/>
  <c r="C40" i="8"/>
  <c r="G40" i="8"/>
  <c r="F40" i="8"/>
  <c r="E40" i="8"/>
  <c r="G37" i="8"/>
  <c r="F37" i="8"/>
  <c r="C37" i="8"/>
  <c r="E37" i="8"/>
  <c r="D37" i="8"/>
  <c r="J37" i="8"/>
  <c r="I37" i="8"/>
  <c r="H37" i="8"/>
  <c r="J45" i="8"/>
  <c r="G45" i="8"/>
  <c r="I45" i="8"/>
  <c r="H45" i="8"/>
  <c r="F45" i="8"/>
  <c r="C45" i="8"/>
  <c r="E45" i="8"/>
  <c r="D45" i="8"/>
  <c r="W44" i="8"/>
  <c r="V44" i="8"/>
  <c r="S44" i="8"/>
  <c r="U44" i="8"/>
  <c r="R44" i="8"/>
  <c r="T44" i="8"/>
  <c r="N44" i="8"/>
  <c r="Y44" i="8"/>
  <c r="X44" i="8"/>
  <c r="Q44" i="8"/>
  <c r="P44" i="8"/>
  <c r="O44" i="8"/>
  <c r="S42" i="8" l="1"/>
  <c r="R42" i="8"/>
  <c r="O42" i="8"/>
  <c r="Q42" i="8"/>
  <c r="P42" i="8"/>
  <c r="V42" i="8"/>
  <c r="U42" i="8"/>
  <c r="T42" i="8"/>
  <c r="N42" i="8"/>
  <c r="X42" i="8"/>
  <c r="Y42" i="8"/>
  <c r="W42" i="8"/>
  <c r="S36" i="8"/>
  <c r="N36" i="8"/>
  <c r="R36" i="8"/>
  <c r="P36" i="8"/>
  <c r="Q36" i="8"/>
  <c r="V36" i="8"/>
  <c r="U36" i="8"/>
  <c r="T36" i="8"/>
  <c r="O36" i="8"/>
  <c r="Y36" i="8"/>
  <c r="X36" i="8"/>
  <c r="W36" i="8"/>
  <c r="U31" i="8"/>
  <c r="R31" i="8"/>
  <c r="P31" i="8"/>
  <c r="T31" i="8"/>
  <c r="Q31" i="8"/>
  <c r="S31" i="8"/>
  <c r="X31" i="8"/>
  <c r="W31" i="8"/>
  <c r="V31" i="8"/>
  <c r="Y31" i="8"/>
  <c r="O31" i="8"/>
  <c r="N31" i="8"/>
  <c r="S30" i="8"/>
  <c r="R30" i="8"/>
  <c r="O30" i="8"/>
  <c r="Q30" i="8"/>
  <c r="N30" i="8"/>
  <c r="V30" i="8"/>
  <c r="U30" i="8"/>
  <c r="P30" i="8"/>
  <c r="T30" i="8"/>
  <c r="Y30" i="8"/>
  <c r="X30" i="8"/>
  <c r="W30" i="8"/>
  <c r="U37" i="8"/>
  <c r="T37" i="8"/>
  <c r="S37" i="8"/>
  <c r="R37" i="8"/>
  <c r="P37" i="8"/>
  <c r="X37" i="8"/>
  <c r="W37" i="8"/>
  <c r="V37" i="8"/>
  <c r="Q37" i="8"/>
  <c r="Y37" i="8"/>
  <c r="O37" i="8"/>
  <c r="N37" i="8"/>
  <c r="B44" i="7" l="1"/>
  <c r="B43" i="7"/>
  <c r="G43" i="7" s="1"/>
  <c r="S39" i="7"/>
  <c r="R39" i="7"/>
  <c r="B38" i="7"/>
  <c r="C38" i="7" s="1"/>
  <c r="B37" i="7"/>
  <c r="G37" i="7" s="1"/>
  <c r="S33" i="7"/>
  <c r="B32" i="7"/>
  <c r="B31" i="7"/>
  <c r="G31" i="7" s="1"/>
  <c r="X23" i="7"/>
  <c r="W23" i="7"/>
  <c r="V23" i="7"/>
  <c r="U23" i="7"/>
  <c r="M23" i="7"/>
  <c r="M45" i="7" s="1"/>
  <c r="J23" i="7"/>
  <c r="I23" i="7"/>
  <c r="H23" i="7"/>
  <c r="G23" i="7"/>
  <c r="B23" i="7"/>
  <c r="C23" i="7" s="1"/>
  <c r="U22" i="7"/>
  <c r="T22" i="7"/>
  <c r="S22" i="7"/>
  <c r="I22" i="7"/>
  <c r="H22" i="7"/>
  <c r="G22" i="7"/>
  <c r="F22" i="7"/>
  <c r="E22" i="7"/>
  <c r="B22" i="7"/>
  <c r="M22" i="7" s="1"/>
  <c r="J21" i="7"/>
  <c r="G21" i="7"/>
  <c r="F21" i="7"/>
  <c r="E21" i="7"/>
  <c r="D21" i="7"/>
  <c r="C21" i="7"/>
  <c r="B21" i="7"/>
  <c r="M21" i="7" s="1"/>
  <c r="B20" i="7"/>
  <c r="B19" i="7"/>
  <c r="M18" i="7"/>
  <c r="W18" i="7" s="1"/>
  <c r="J18" i="7"/>
  <c r="I18" i="7"/>
  <c r="D18" i="7"/>
  <c r="B18" i="7"/>
  <c r="E18" i="7" s="1"/>
  <c r="X17" i="7"/>
  <c r="W17" i="7"/>
  <c r="V17" i="7"/>
  <c r="U17" i="7"/>
  <c r="M17" i="7"/>
  <c r="M39" i="7" s="1"/>
  <c r="J17" i="7"/>
  <c r="I17" i="7"/>
  <c r="H17" i="7"/>
  <c r="G17" i="7"/>
  <c r="B17" i="7"/>
  <c r="C17" i="7" s="1"/>
  <c r="V16" i="7"/>
  <c r="U16" i="7"/>
  <c r="S16" i="7"/>
  <c r="J16" i="7"/>
  <c r="I16" i="7"/>
  <c r="H16" i="7"/>
  <c r="G16" i="7"/>
  <c r="F16" i="7"/>
  <c r="E16" i="7"/>
  <c r="B16" i="7"/>
  <c r="M16" i="7" s="1"/>
  <c r="T16" i="7" s="1"/>
  <c r="T15" i="7"/>
  <c r="S15" i="7"/>
  <c r="R15" i="7"/>
  <c r="J15" i="7"/>
  <c r="H15" i="7"/>
  <c r="G15" i="7"/>
  <c r="F15" i="7"/>
  <c r="E15" i="7"/>
  <c r="D15" i="7"/>
  <c r="C15" i="7"/>
  <c r="B15" i="7"/>
  <c r="M15" i="7" s="1"/>
  <c r="Q15" i="7" s="1"/>
  <c r="D14" i="7"/>
  <c r="C14" i="7"/>
  <c r="B14" i="7"/>
  <c r="B13" i="7"/>
  <c r="M12" i="7"/>
  <c r="J12" i="7"/>
  <c r="I12" i="7"/>
  <c r="B12" i="7"/>
  <c r="E12" i="7" s="1"/>
  <c r="X11" i="7"/>
  <c r="W11" i="7"/>
  <c r="V11" i="7"/>
  <c r="U11" i="7"/>
  <c r="M11" i="7"/>
  <c r="M33" i="7" s="1"/>
  <c r="R33" i="7" s="1"/>
  <c r="J11" i="7"/>
  <c r="I11" i="7"/>
  <c r="H11" i="7"/>
  <c r="G11" i="7"/>
  <c r="B11" i="7"/>
  <c r="C11" i="7" s="1"/>
  <c r="J10" i="7"/>
  <c r="I10" i="7"/>
  <c r="H10" i="7"/>
  <c r="G10" i="7"/>
  <c r="F10" i="7"/>
  <c r="E10" i="7"/>
  <c r="B10" i="7"/>
  <c r="M10" i="7" s="1"/>
  <c r="J9" i="7"/>
  <c r="H9" i="7"/>
  <c r="G9" i="7"/>
  <c r="F9" i="7"/>
  <c r="E9" i="7"/>
  <c r="D9" i="7"/>
  <c r="C9" i="7"/>
  <c r="B9" i="7"/>
  <c r="M9" i="7" s="1"/>
  <c r="B8" i="7"/>
  <c r="B1" i="7"/>
  <c r="Y9" i="7" l="1"/>
  <c r="W9" i="7"/>
  <c r="U9" i="7"/>
  <c r="P9" i="7"/>
  <c r="V9" i="7"/>
  <c r="O9" i="7"/>
  <c r="N9" i="7"/>
  <c r="X9" i="7"/>
  <c r="S12" i="7"/>
  <c r="M34" i="7"/>
  <c r="Q12" i="7"/>
  <c r="V12" i="7"/>
  <c r="R12" i="7"/>
  <c r="P12" i="7"/>
  <c r="U12" i="7"/>
  <c r="T12" i="7"/>
  <c r="O12" i="7"/>
  <c r="G19" i="7"/>
  <c r="B41" i="7"/>
  <c r="E19" i="7"/>
  <c r="D19" i="7"/>
  <c r="J19" i="7"/>
  <c r="F19" i="7"/>
  <c r="I19" i="7"/>
  <c r="H19" i="7"/>
  <c r="C19" i="7"/>
  <c r="N12" i="7"/>
  <c r="M19" i="7"/>
  <c r="Y21" i="7"/>
  <c r="X21" i="7"/>
  <c r="U21" i="7"/>
  <c r="W21" i="7"/>
  <c r="V21" i="7"/>
  <c r="P21" i="7"/>
  <c r="T21" i="7"/>
  <c r="O21" i="7"/>
  <c r="N21" i="7"/>
  <c r="Y45" i="7"/>
  <c r="X45" i="7"/>
  <c r="W45" i="7"/>
  <c r="T45" i="7"/>
  <c r="V45" i="7"/>
  <c r="P45" i="7"/>
  <c r="O45" i="7"/>
  <c r="N45" i="7"/>
  <c r="U45" i="7"/>
  <c r="M31" i="7"/>
  <c r="Q33" i="7"/>
  <c r="I44" i="7"/>
  <c r="E44" i="7"/>
  <c r="H44" i="7"/>
  <c r="G44" i="7"/>
  <c r="F44" i="7"/>
  <c r="D44" i="7"/>
  <c r="J44" i="7"/>
  <c r="W12" i="7"/>
  <c r="C44" i="7"/>
  <c r="O10" i="7"/>
  <c r="Y10" i="7"/>
  <c r="R10" i="7"/>
  <c r="X10" i="7"/>
  <c r="M32" i="7"/>
  <c r="Q10" i="7"/>
  <c r="P10" i="7"/>
  <c r="N10" i="7"/>
  <c r="W10" i="7"/>
  <c r="Y12" i="7"/>
  <c r="I8" i="7"/>
  <c r="G8" i="7"/>
  <c r="F8" i="7"/>
  <c r="E8" i="7"/>
  <c r="B30" i="7"/>
  <c r="H8" i="7"/>
  <c r="M8" i="7"/>
  <c r="J8" i="7"/>
  <c r="I32" i="7"/>
  <c r="E32" i="7"/>
  <c r="H32" i="7"/>
  <c r="D32" i="7"/>
  <c r="G32" i="7"/>
  <c r="F32" i="7"/>
  <c r="J32" i="7"/>
  <c r="Y15" i="7"/>
  <c r="W15" i="7"/>
  <c r="V15" i="7"/>
  <c r="P15" i="7"/>
  <c r="X15" i="7"/>
  <c r="O15" i="7"/>
  <c r="N15" i="7"/>
  <c r="U15" i="7"/>
  <c r="I20" i="7"/>
  <c r="G20" i="7"/>
  <c r="B42" i="7"/>
  <c r="F20" i="7"/>
  <c r="E20" i="7"/>
  <c r="M20" i="7"/>
  <c r="H20" i="7"/>
  <c r="J20" i="7"/>
  <c r="C32" i="7"/>
  <c r="D8" i="7"/>
  <c r="S10" i="7"/>
  <c r="C20" i="7"/>
  <c r="Q9" i="7"/>
  <c r="T10" i="7"/>
  <c r="N18" i="7"/>
  <c r="D20" i="7"/>
  <c r="Q21" i="7"/>
  <c r="X12" i="7"/>
  <c r="G13" i="7"/>
  <c r="B35" i="7"/>
  <c r="E13" i="7"/>
  <c r="J13" i="7"/>
  <c r="F13" i="7"/>
  <c r="D13" i="7"/>
  <c r="I13" i="7"/>
  <c r="H13" i="7"/>
  <c r="C13" i="7"/>
  <c r="R9" i="7"/>
  <c r="U10" i="7"/>
  <c r="R21" i="7"/>
  <c r="M43" i="7"/>
  <c r="Q45" i="7"/>
  <c r="C8" i="7"/>
  <c r="M13" i="7"/>
  <c r="S18" i="7"/>
  <c r="O18" i="7"/>
  <c r="M40" i="7"/>
  <c r="Q18" i="7"/>
  <c r="P18" i="7"/>
  <c r="V18" i="7"/>
  <c r="U18" i="7"/>
  <c r="T18" i="7"/>
  <c r="R18" i="7"/>
  <c r="Y39" i="7"/>
  <c r="X39" i="7"/>
  <c r="U39" i="7"/>
  <c r="W39" i="7"/>
  <c r="T39" i="7"/>
  <c r="V39" i="7"/>
  <c r="P39" i="7"/>
  <c r="O39" i="7"/>
  <c r="N39" i="7"/>
  <c r="X18" i="7"/>
  <c r="S21" i="7"/>
  <c r="R45" i="7"/>
  <c r="I38" i="7"/>
  <c r="H38" i="7"/>
  <c r="E38" i="7"/>
  <c r="G38" i="7"/>
  <c r="D38" i="7"/>
  <c r="F38" i="7"/>
  <c r="J38" i="7"/>
  <c r="Y33" i="7"/>
  <c r="X33" i="7"/>
  <c r="T33" i="7"/>
  <c r="W33" i="7"/>
  <c r="V33" i="7"/>
  <c r="P33" i="7"/>
  <c r="O33" i="7"/>
  <c r="U33" i="7"/>
  <c r="N33" i="7"/>
  <c r="O16" i="7"/>
  <c r="N16" i="7"/>
  <c r="Y16" i="7"/>
  <c r="X16" i="7"/>
  <c r="R16" i="7"/>
  <c r="M38" i="7"/>
  <c r="Q16" i="7"/>
  <c r="P16" i="7"/>
  <c r="W16" i="7"/>
  <c r="S9" i="7"/>
  <c r="V10" i="7"/>
  <c r="T9" i="7"/>
  <c r="I14" i="7"/>
  <c r="G14" i="7"/>
  <c r="B36" i="7"/>
  <c r="H14" i="7"/>
  <c r="F14" i="7"/>
  <c r="M14" i="7"/>
  <c r="J14" i="7"/>
  <c r="E14" i="7"/>
  <c r="Y18" i="7"/>
  <c r="O22" i="7"/>
  <c r="N22" i="7"/>
  <c r="Y22" i="7"/>
  <c r="X22" i="7"/>
  <c r="R22" i="7"/>
  <c r="V22" i="7"/>
  <c r="M44" i="7"/>
  <c r="Q22" i="7"/>
  <c r="P22" i="7"/>
  <c r="W22" i="7"/>
  <c r="M37" i="7"/>
  <c r="Q39" i="7"/>
  <c r="S45" i="7"/>
  <c r="C37" i="7"/>
  <c r="D12" i="7"/>
  <c r="D11" i="7"/>
  <c r="R11" i="7"/>
  <c r="F12" i="7"/>
  <c r="D17" i="7"/>
  <c r="R17" i="7"/>
  <c r="F18" i="7"/>
  <c r="D23" i="7"/>
  <c r="R23" i="7"/>
  <c r="H31" i="7"/>
  <c r="B34" i="7"/>
  <c r="H37" i="7"/>
  <c r="B40" i="7"/>
  <c r="H43" i="7"/>
  <c r="C31" i="7"/>
  <c r="C10" i="7"/>
  <c r="E11" i="7"/>
  <c r="S11" i="7"/>
  <c r="G12" i="7"/>
  <c r="C16" i="7"/>
  <c r="E17" i="7"/>
  <c r="S17" i="7"/>
  <c r="G18" i="7"/>
  <c r="C22" i="7"/>
  <c r="E23" i="7"/>
  <c r="S23" i="7"/>
  <c r="I31" i="7"/>
  <c r="I37" i="7"/>
  <c r="I43" i="7"/>
  <c r="Y17" i="7"/>
  <c r="N11" i="7"/>
  <c r="P11" i="7"/>
  <c r="P17" i="7"/>
  <c r="D10" i="7"/>
  <c r="F11" i="7"/>
  <c r="T11" i="7"/>
  <c r="H12" i="7"/>
  <c r="D16" i="7"/>
  <c r="F17" i="7"/>
  <c r="T17" i="7"/>
  <c r="H18" i="7"/>
  <c r="D22" i="7"/>
  <c r="F23" i="7"/>
  <c r="T23" i="7"/>
  <c r="J31" i="7"/>
  <c r="B33" i="7"/>
  <c r="J37" i="7"/>
  <c r="B39" i="7"/>
  <c r="J43" i="7"/>
  <c r="B45" i="7"/>
  <c r="Y23" i="7"/>
  <c r="C43" i="7"/>
  <c r="N17" i="7"/>
  <c r="H21" i="7"/>
  <c r="J22" i="7"/>
  <c r="N23" i="7"/>
  <c r="D31" i="7"/>
  <c r="D37" i="7"/>
  <c r="D43" i="7"/>
  <c r="Y11" i="7"/>
  <c r="I9" i="7"/>
  <c r="O11" i="7"/>
  <c r="C12" i="7"/>
  <c r="I15" i="7"/>
  <c r="O17" i="7"/>
  <c r="C18" i="7"/>
  <c r="I21" i="7"/>
  <c r="O23" i="7"/>
  <c r="E31" i="7"/>
  <c r="E37" i="7"/>
  <c r="E43" i="7"/>
  <c r="P23" i="7"/>
  <c r="F31" i="7"/>
  <c r="F37" i="7"/>
  <c r="F43" i="7"/>
  <c r="Q11" i="7"/>
  <c r="Q17" i="7"/>
  <c r="Q23" i="7"/>
  <c r="E36" i="7" l="1"/>
  <c r="D36" i="7"/>
  <c r="C36" i="7"/>
  <c r="H36" i="7"/>
  <c r="G36" i="7"/>
  <c r="F36" i="7"/>
  <c r="J36" i="7"/>
  <c r="I36" i="7"/>
  <c r="J39" i="7"/>
  <c r="F39" i="7"/>
  <c r="I39" i="7"/>
  <c r="H39" i="7"/>
  <c r="G39" i="7"/>
  <c r="E39" i="7"/>
  <c r="D39" i="7"/>
  <c r="C39" i="7"/>
  <c r="J34" i="7"/>
  <c r="I34" i="7"/>
  <c r="D34" i="7"/>
  <c r="C34" i="7"/>
  <c r="H34" i="7"/>
  <c r="F34" i="7"/>
  <c r="G34" i="7"/>
  <c r="E34" i="7"/>
  <c r="W20" i="7"/>
  <c r="U20" i="7"/>
  <c r="T20" i="7"/>
  <c r="N20" i="7"/>
  <c r="Y20" i="7"/>
  <c r="X20" i="7"/>
  <c r="V20" i="7"/>
  <c r="S20" i="7"/>
  <c r="Q20" i="7"/>
  <c r="P20" i="7"/>
  <c r="O20" i="7"/>
  <c r="M42" i="7"/>
  <c r="R20" i="7"/>
  <c r="E30" i="7"/>
  <c r="D30" i="7"/>
  <c r="C30" i="7"/>
  <c r="H30" i="7"/>
  <c r="G30" i="7"/>
  <c r="F30" i="7"/>
  <c r="J30" i="7"/>
  <c r="I30" i="7"/>
  <c r="J40" i="7"/>
  <c r="H40" i="7"/>
  <c r="D40" i="7"/>
  <c r="C40" i="7"/>
  <c r="I40" i="7"/>
  <c r="G40" i="7"/>
  <c r="F40" i="7"/>
  <c r="E40" i="7"/>
  <c r="W14" i="7"/>
  <c r="U14" i="7"/>
  <c r="N14" i="7"/>
  <c r="V14" i="7"/>
  <c r="T14" i="7"/>
  <c r="Y14" i="7"/>
  <c r="X14" i="7"/>
  <c r="S14" i="7"/>
  <c r="R14" i="7"/>
  <c r="Q14" i="7"/>
  <c r="P14" i="7"/>
  <c r="M36" i="7"/>
  <c r="O14" i="7"/>
  <c r="W38" i="7"/>
  <c r="V38" i="7"/>
  <c r="U38" i="7"/>
  <c r="T38" i="7"/>
  <c r="S38" i="7"/>
  <c r="N38" i="7"/>
  <c r="R38" i="7"/>
  <c r="Y38" i="7"/>
  <c r="X38" i="7"/>
  <c r="O38" i="7"/>
  <c r="Q38" i="7"/>
  <c r="P38" i="7"/>
  <c r="U31" i="7"/>
  <c r="T31" i="7"/>
  <c r="S31" i="7"/>
  <c r="R31" i="7"/>
  <c r="X31" i="7"/>
  <c r="W31" i="7"/>
  <c r="V31" i="7"/>
  <c r="Q31" i="7"/>
  <c r="P31" i="7"/>
  <c r="Y31" i="7"/>
  <c r="O31" i="7"/>
  <c r="N31" i="7"/>
  <c r="O34" i="7"/>
  <c r="N34" i="7"/>
  <c r="Y34" i="7"/>
  <c r="V34" i="7"/>
  <c r="X34" i="7"/>
  <c r="R34" i="7"/>
  <c r="Q34" i="7"/>
  <c r="P34" i="7"/>
  <c r="W34" i="7"/>
  <c r="U34" i="7"/>
  <c r="T34" i="7"/>
  <c r="S34" i="7"/>
  <c r="O40" i="7"/>
  <c r="N40" i="7"/>
  <c r="Y40" i="7"/>
  <c r="V40" i="7"/>
  <c r="X40" i="7"/>
  <c r="R40" i="7"/>
  <c r="Q40" i="7"/>
  <c r="W40" i="7"/>
  <c r="P40" i="7"/>
  <c r="T40" i="7"/>
  <c r="U40" i="7"/>
  <c r="S40" i="7"/>
  <c r="C41" i="7"/>
  <c r="J41" i="7"/>
  <c r="F41" i="7"/>
  <c r="E41" i="7"/>
  <c r="D41" i="7"/>
  <c r="I41" i="7"/>
  <c r="H41" i="7"/>
  <c r="G41" i="7"/>
  <c r="U13" i="7"/>
  <c r="M35" i="7"/>
  <c r="S13" i="7"/>
  <c r="X13" i="7"/>
  <c r="T13" i="7"/>
  <c r="R13" i="7"/>
  <c r="W13" i="7"/>
  <c r="V13" i="7"/>
  <c r="Q13" i="7"/>
  <c r="Y13" i="7"/>
  <c r="P13" i="7"/>
  <c r="O13" i="7"/>
  <c r="N13" i="7"/>
  <c r="U19" i="7"/>
  <c r="T19" i="7"/>
  <c r="M41" i="7"/>
  <c r="S19" i="7"/>
  <c r="R19" i="7"/>
  <c r="Q19" i="7"/>
  <c r="X19" i="7"/>
  <c r="W19" i="7"/>
  <c r="V19" i="7"/>
  <c r="O19" i="7"/>
  <c r="Y19" i="7"/>
  <c r="P19" i="7"/>
  <c r="N19" i="7"/>
  <c r="J45" i="7"/>
  <c r="G45" i="7"/>
  <c r="I45" i="7"/>
  <c r="H45" i="7"/>
  <c r="F45" i="7"/>
  <c r="E45" i="7"/>
  <c r="D45" i="7"/>
  <c r="C45" i="7"/>
  <c r="E42" i="7"/>
  <c r="D42" i="7"/>
  <c r="C42" i="7"/>
  <c r="H42" i="7"/>
  <c r="G42" i="7"/>
  <c r="F42" i="7"/>
  <c r="J42" i="7"/>
  <c r="I42" i="7"/>
  <c r="J33" i="7"/>
  <c r="I33" i="7"/>
  <c r="G33" i="7"/>
  <c r="H33" i="7"/>
  <c r="F33" i="7"/>
  <c r="D33" i="7"/>
  <c r="C33" i="7"/>
  <c r="E33" i="7"/>
  <c r="C35" i="7"/>
  <c r="F35" i="7"/>
  <c r="J35" i="7"/>
  <c r="E35" i="7"/>
  <c r="D35" i="7"/>
  <c r="H35" i="7"/>
  <c r="G35" i="7"/>
  <c r="I35" i="7"/>
  <c r="W8" i="7"/>
  <c r="U8" i="7"/>
  <c r="S8" i="7"/>
  <c r="T8" i="7"/>
  <c r="N8" i="7"/>
  <c r="V8" i="7"/>
  <c r="Y8" i="7"/>
  <c r="X8" i="7"/>
  <c r="R8" i="7"/>
  <c r="Q8" i="7"/>
  <c r="P8" i="7"/>
  <c r="M30" i="7"/>
  <c r="O8" i="7"/>
  <c r="W32" i="7"/>
  <c r="V32" i="7"/>
  <c r="S32" i="7"/>
  <c r="U32" i="7"/>
  <c r="R32" i="7"/>
  <c r="T32" i="7"/>
  <c r="N32" i="7"/>
  <c r="Y32" i="7"/>
  <c r="X32" i="7"/>
  <c r="Q32" i="7"/>
  <c r="O32" i="7"/>
  <c r="P32" i="7"/>
  <c r="W44" i="7"/>
  <c r="V44" i="7"/>
  <c r="R44" i="7"/>
  <c r="U44" i="7"/>
  <c r="T44" i="7"/>
  <c r="N44" i="7"/>
  <c r="Y44" i="7"/>
  <c r="S44" i="7"/>
  <c r="X44" i="7"/>
  <c r="P44" i="7"/>
  <c r="O44" i="7"/>
  <c r="Q44" i="7"/>
  <c r="U37" i="7"/>
  <c r="T37" i="7"/>
  <c r="S37" i="7"/>
  <c r="Q37" i="7"/>
  <c r="P37" i="7"/>
  <c r="R37" i="7"/>
  <c r="X37" i="7"/>
  <c r="W37" i="7"/>
  <c r="V37" i="7"/>
  <c r="Y37" i="7"/>
  <c r="O37" i="7"/>
  <c r="N37" i="7"/>
  <c r="U43" i="7"/>
  <c r="T43" i="7"/>
  <c r="S43" i="7"/>
  <c r="Q43" i="7"/>
  <c r="R43" i="7"/>
  <c r="X43" i="7"/>
  <c r="W43" i="7"/>
  <c r="V43" i="7"/>
  <c r="P43" i="7"/>
  <c r="O43" i="7"/>
  <c r="N43" i="7"/>
  <c r="Y43" i="7"/>
  <c r="S30" i="7" l="1"/>
  <c r="R30" i="7"/>
  <c r="Q30" i="7"/>
  <c r="P30" i="7"/>
  <c r="V30" i="7"/>
  <c r="O30" i="7"/>
  <c r="N30" i="7"/>
  <c r="U30" i="7"/>
  <c r="T30" i="7"/>
  <c r="Y30" i="7"/>
  <c r="X30" i="7"/>
  <c r="W30" i="7"/>
  <c r="S42" i="7"/>
  <c r="R42" i="7"/>
  <c r="Q42" i="7"/>
  <c r="N42" i="7"/>
  <c r="P42" i="7"/>
  <c r="V42" i="7"/>
  <c r="O42" i="7"/>
  <c r="U42" i="7"/>
  <c r="T42" i="7"/>
  <c r="X42" i="7"/>
  <c r="W42" i="7"/>
  <c r="Y42" i="7"/>
  <c r="Q41" i="7"/>
  <c r="P41" i="7"/>
  <c r="O41" i="7"/>
  <c r="X41" i="7"/>
  <c r="N41" i="7"/>
  <c r="T41" i="7"/>
  <c r="S41" i="7"/>
  <c r="Y41" i="7"/>
  <c r="R41" i="7"/>
  <c r="U41" i="7"/>
  <c r="W41" i="7"/>
  <c r="V41" i="7"/>
  <c r="S36" i="7"/>
  <c r="O36" i="7"/>
  <c r="R36" i="7"/>
  <c r="N36" i="7"/>
  <c r="Q36" i="7"/>
  <c r="P36" i="7"/>
  <c r="V36" i="7"/>
  <c r="U36" i="7"/>
  <c r="T36" i="7"/>
  <c r="W36" i="7"/>
  <c r="Y36" i="7"/>
  <c r="X36" i="7"/>
  <c r="Q35" i="7"/>
  <c r="P35" i="7"/>
  <c r="O35" i="7"/>
  <c r="X35" i="7"/>
  <c r="N35" i="7"/>
  <c r="T35" i="7"/>
  <c r="S35" i="7"/>
  <c r="Y35" i="7"/>
  <c r="R35" i="7"/>
  <c r="W35" i="7"/>
  <c r="V35" i="7"/>
  <c r="U35" i="7"/>
  <c r="C44" i="6" l="1"/>
  <c r="B44" i="6"/>
  <c r="B43" i="6"/>
  <c r="G43" i="6" s="1"/>
  <c r="B38" i="6"/>
  <c r="C38" i="6" s="1"/>
  <c r="B37" i="6"/>
  <c r="G37" i="6" s="1"/>
  <c r="B32" i="6"/>
  <c r="C32" i="6" s="1"/>
  <c r="B31" i="6"/>
  <c r="G31" i="6" s="1"/>
  <c r="J23" i="6"/>
  <c r="I23" i="6"/>
  <c r="H23" i="6"/>
  <c r="G23" i="6"/>
  <c r="B23" i="6"/>
  <c r="C23" i="6" s="1"/>
  <c r="U22" i="6"/>
  <c r="T22" i="6"/>
  <c r="S22" i="6"/>
  <c r="H22" i="6"/>
  <c r="G22" i="6"/>
  <c r="F22" i="6"/>
  <c r="E22" i="6"/>
  <c r="B22" i="6"/>
  <c r="M22" i="6" s="1"/>
  <c r="J21" i="6"/>
  <c r="F21" i="6"/>
  <c r="E21" i="6"/>
  <c r="D21" i="6"/>
  <c r="C21" i="6"/>
  <c r="B21" i="6"/>
  <c r="M21" i="6" s="1"/>
  <c r="B20" i="6"/>
  <c r="M19" i="6"/>
  <c r="O19" i="6" s="1"/>
  <c r="B19" i="6"/>
  <c r="Y18" i="6"/>
  <c r="M18" i="6"/>
  <c r="J18" i="6"/>
  <c r="I18" i="6"/>
  <c r="D18" i="6"/>
  <c r="B18" i="6"/>
  <c r="E18" i="6" s="1"/>
  <c r="J17" i="6"/>
  <c r="I17" i="6"/>
  <c r="H17" i="6"/>
  <c r="G17" i="6"/>
  <c r="B17" i="6"/>
  <c r="C17" i="6" s="1"/>
  <c r="V16" i="6"/>
  <c r="U16" i="6"/>
  <c r="T16" i="6"/>
  <c r="S16" i="6"/>
  <c r="J16" i="6"/>
  <c r="H16" i="6"/>
  <c r="G16" i="6"/>
  <c r="F16" i="6"/>
  <c r="E16" i="6"/>
  <c r="B16" i="6"/>
  <c r="M16" i="6" s="1"/>
  <c r="T15" i="6"/>
  <c r="S15" i="6"/>
  <c r="R15" i="6"/>
  <c r="Q15" i="6"/>
  <c r="J15" i="6"/>
  <c r="H15" i="6"/>
  <c r="F15" i="6"/>
  <c r="E15" i="6"/>
  <c r="D15" i="6"/>
  <c r="C15" i="6"/>
  <c r="B15" i="6"/>
  <c r="M15" i="6" s="1"/>
  <c r="B14" i="6"/>
  <c r="C14" i="6" s="1"/>
  <c r="Y13" i="6"/>
  <c r="O13" i="6"/>
  <c r="M13" i="6"/>
  <c r="P13" i="6" s="1"/>
  <c r="B13" i="6"/>
  <c r="M12" i="6"/>
  <c r="J12" i="6"/>
  <c r="I12" i="6"/>
  <c r="B12" i="6"/>
  <c r="E12" i="6" s="1"/>
  <c r="J11" i="6"/>
  <c r="I11" i="6"/>
  <c r="H11" i="6"/>
  <c r="G11" i="6"/>
  <c r="B11" i="6"/>
  <c r="C11" i="6" s="1"/>
  <c r="V10" i="6"/>
  <c r="U10" i="6"/>
  <c r="J10" i="6"/>
  <c r="H10" i="6"/>
  <c r="G10" i="6"/>
  <c r="F10" i="6"/>
  <c r="E10" i="6"/>
  <c r="B10" i="6"/>
  <c r="M10" i="6" s="1"/>
  <c r="T10" i="6" s="1"/>
  <c r="V9" i="6"/>
  <c r="T9" i="6"/>
  <c r="S9" i="6"/>
  <c r="R9" i="6"/>
  <c r="J9" i="6"/>
  <c r="H9" i="6"/>
  <c r="F9" i="6"/>
  <c r="E9" i="6"/>
  <c r="D9" i="6"/>
  <c r="C9" i="6"/>
  <c r="B9" i="6"/>
  <c r="M9" i="6" s="1"/>
  <c r="F8" i="6"/>
  <c r="B8" i="6"/>
  <c r="C8" i="6" s="1"/>
  <c r="B1" i="6"/>
  <c r="N19" i="6" l="1"/>
  <c r="P19" i="6"/>
  <c r="S10" i="6"/>
  <c r="S12" i="6"/>
  <c r="P12" i="6"/>
  <c r="M34" i="6"/>
  <c r="Q12" i="6"/>
  <c r="O12" i="6"/>
  <c r="V12" i="6"/>
  <c r="R12" i="6"/>
  <c r="U12" i="6"/>
  <c r="T12" i="6"/>
  <c r="D14" i="6"/>
  <c r="Y9" i="6"/>
  <c r="W9" i="6"/>
  <c r="U9" i="6"/>
  <c r="P9" i="6"/>
  <c r="X9" i="6"/>
  <c r="O9" i="6"/>
  <c r="N9" i="6"/>
  <c r="O22" i="6"/>
  <c r="N22" i="6"/>
  <c r="Y22" i="6"/>
  <c r="X22" i="6"/>
  <c r="W22" i="6"/>
  <c r="R22" i="6"/>
  <c r="M44" i="6"/>
  <c r="Q22" i="6"/>
  <c r="P22" i="6"/>
  <c r="Q9" i="6"/>
  <c r="G19" i="6"/>
  <c r="B41" i="6"/>
  <c r="E19" i="6"/>
  <c r="D19" i="6"/>
  <c r="C19" i="6"/>
  <c r="J19" i="6"/>
  <c r="F19" i="6"/>
  <c r="I19" i="6"/>
  <c r="H19" i="6"/>
  <c r="M31" i="6"/>
  <c r="I44" i="6"/>
  <c r="H44" i="6"/>
  <c r="G44" i="6"/>
  <c r="F44" i="6"/>
  <c r="E44" i="6"/>
  <c r="D44" i="6"/>
  <c r="J44" i="6"/>
  <c r="Y21" i="6"/>
  <c r="X21" i="6"/>
  <c r="W21" i="6"/>
  <c r="V21" i="6"/>
  <c r="U21" i="6"/>
  <c r="P21" i="6"/>
  <c r="O21" i="6"/>
  <c r="N21" i="6"/>
  <c r="X12" i="6"/>
  <c r="I20" i="6"/>
  <c r="G20" i="6"/>
  <c r="B42" i="6"/>
  <c r="F20" i="6"/>
  <c r="E20" i="6"/>
  <c r="M20" i="6"/>
  <c r="J20" i="6"/>
  <c r="H20" i="6"/>
  <c r="Y12" i="6"/>
  <c r="S18" i="6"/>
  <c r="M40" i="6"/>
  <c r="Q18" i="6"/>
  <c r="P18" i="6"/>
  <c r="O18" i="6"/>
  <c r="V18" i="6"/>
  <c r="R18" i="6"/>
  <c r="U18" i="6"/>
  <c r="T18" i="6"/>
  <c r="C20" i="6"/>
  <c r="Q21" i="6"/>
  <c r="V22" i="6"/>
  <c r="G13" i="6"/>
  <c r="F13" i="6"/>
  <c r="D13" i="6"/>
  <c r="B35" i="6"/>
  <c r="E13" i="6"/>
  <c r="C13" i="6"/>
  <c r="J13" i="6"/>
  <c r="I13" i="6"/>
  <c r="H13" i="6"/>
  <c r="O16" i="6"/>
  <c r="Y16" i="6"/>
  <c r="X16" i="6"/>
  <c r="W16" i="6"/>
  <c r="R16" i="6"/>
  <c r="M38" i="6"/>
  <c r="Q16" i="6"/>
  <c r="N16" i="6"/>
  <c r="P16" i="6"/>
  <c r="N18" i="6"/>
  <c r="D20" i="6"/>
  <c r="R21" i="6"/>
  <c r="M43" i="6"/>
  <c r="U19" i="6"/>
  <c r="S19" i="6"/>
  <c r="R19" i="6"/>
  <c r="M41" i="6"/>
  <c r="Q19" i="6"/>
  <c r="X19" i="6"/>
  <c r="W19" i="6"/>
  <c r="T19" i="6"/>
  <c r="V19" i="6"/>
  <c r="I14" i="6"/>
  <c r="H14" i="6"/>
  <c r="F14" i="6"/>
  <c r="G14" i="6"/>
  <c r="B36" i="6"/>
  <c r="E14" i="6"/>
  <c r="M14" i="6"/>
  <c r="J14" i="6"/>
  <c r="I38" i="6"/>
  <c r="H38" i="6"/>
  <c r="G38" i="6"/>
  <c r="F38" i="6"/>
  <c r="E38" i="6"/>
  <c r="D38" i="6"/>
  <c r="J38" i="6"/>
  <c r="O10" i="6"/>
  <c r="X10" i="6"/>
  <c r="Y10" i="6"/>
  <c r="W10" i="6"/>
  <c r="R10" i="6"/>
  <c r="N10" i="6"/>
  <c r="M32" i="6"/>
  <c r="Q10" i="6"/>
  <c r="P10" i="6"/>
  <c r="W12" i="6"/>
  <c r="Y19" i="6"/>
  <c r="U13" i="6"/>
  <c r="T13" i="6"/>
  <c r="R13" i="6"/>
  <c r="S13" i="6"/>
  <c r="M35" i="6"/>
  <c r="Q13" i="6"/>
  <c r="X13" i="6"/>
  <c r="W13" i="6"/>
  <c r="V13" i="6"/>
  <c r="Y15" i="6"/>
  <c r="X15" i="6"/>
  <c r="W15" i="6"/>
  <c r="V15" i="6"/>
  <c r="U15" i="6"/>
  <c r="P15" i="6"/>
  <c r="O15" i="6"/>
  <c r="N15" i="6"/>
  <c r="W18" i="6"/>
  <c r="S21" i="6"/>
  <c r="N12" i="6"/>
  <c r="I32" i="6"/>
  <c r="H32" i="6"/>
  <c r="G32" i="6"/>
  <c r="F32" i="6"/>
  <c r="E32" i="6"/>
  <c r="D32" i="6"/>
  <c r="J32" i="6"/>
  <c r="I8" i="6"/>
  <c r="H8" i="6"/>
  <c r="G8" i="6"/>
  <c r="B30" i="6"/>
  <c r="E8" i="6"/>
  <c r="M8" i="6"/>
  <c r="J8" i="6"/>
  <c r="D8" i="6"/>
  <c r="N13" i="6"/>
  <c r="X18" i="6"/>
  <c r="T21" i="6"/>
  <c r="M37" i="6"/>
  <c r="D11" i="6"/>
  <c r="F12" i="6"/>
  <c r="D17" i="6"/>
  <c r="F18" i="6"/>
  <c r="D23" i="6"/>
  <c r="H31" i="6"/>
  <c r="B34" i="6"/>
  <c r="H37" i="6"/>
  <c r="B40" i="6"/>
  <c r="H43" i="6"/>
  <c r="C10" i="6"/>
  <c r="E11" i="6"/>
  <c r="G12" i="6"/>
  <c r="C16" i="6"/>
  <c r="E17" i="6"/>
  <c r="G18" i="6"/>
  <c r="C22" i="6"/>
  <c r="E23" i="6"/>
  <c r="I31" i="6"/>
  <c r="I37" i="6"/>
  <c r="I43" i="6"/>
  <c r="D10" i="6"/>
  <c r="F11" i="6"/>
  <c r="H12" i="6"/>
  <c r="D16" i="6"/>
  <c r="F17" i="6"/>
  <c r="H18" i="6"/>
  <c r="D22" i="6"/>
  <c r="F23" i="6"/>
  <c r="J31" i="6"/>
  <c r="B33" i="6"/>
  <c r="J37" i="6"/>
  <c r="B39" i="6"/>
  <c r="J43" i="6"/>
  <c r="B45" i="6"/>
  <c r="G9" i="6"/>
  <c r="I10" i="6"/>
  <c r="M11" i="6"/>
  <c r="G15" i="6"/>
  <c r="I16" i="6"/>
  <c r="M17" i="6"/>
  <c r="G21" i="6"/>
  <c r="I22" i="6"/>
  <c r="M23" i="6"/>
  <c r="C31" i="6"/>
  <c r="C37" i="6"/>
  <c r="C43" i="6"/>
  <c r="H21" i="6"/>
  <c r="J22" i="6"/>
  <c r="D31" i="6"/>
  <c r="D37" i="6"/>
  <c r="D43" i="6"/>
  <c r="I9" i="6"/>
  <c r="C12" i="6"/>
  <c r="I15" i="6"/>
  <c r="C18" i="6"/>
  <c r="I21" i="6"/>
  <c r="E31" i="6"/>
  <c r="E37" i="6"/>
  <c r="E43" i="6"/>
  <c r="F31" i="6"/>
  <c r="F37" i="6"/>
  <c r="F43" i="6"/>
  <c r="D12" i="6"/>
  <c r="J34" i="6" l="1"/>
  <c r="I34" i="6"/>
  <c r="H34" i="6"/>
  <c r="D34" i="6"/>
  <c r="C34" i="6"/>
  <c r="F34" i="6"/>
  <c r="E34" i="6"/>
  <c r="G34" i="6"/>
  <c r="W8" i="6"/>
  <c r="V8" i="6"/>
  <c r="U8" i="6"/>
  <c r="S8" i="6"/>
  <c r="N8" i="6"/>
  <c r="Y8" i="6"/>
  <c r="X8" i="6"/>
  <c r="M30" i="6"/>
  <c r="R8" i="6"/>
  <c r="Q8" i="6"/>
  <c r="O8" i="6"/>
  <c r="P8" i="6"/>
  <c r="T8" i="6"/>
  <c r="E42" i="6"/>
  <c r="D42" i="6"/>
  <c r="C42" i="6"/>
  <c r="H42" i="6"/>
  <c r="G42" i="6"/>
  <c r="F42" i="6"/>
  <c r="J42" i="6"/>
  <c r="I42" i="6"/>
  <c r="M33" i="6"/>
  <c r="Q11" i="6"/>
  <c r="P11" i="6"/>
  <c r="N11" i="6"/>
  <c r="O11" i="6"/>
  <c r="Y11" i="6"/>
  <c r="T11" i="6"/>
  <c r="S11" i="6"/>
  <c r="R11" i="6"/>
  <c r="W11" i="6"/>
  <c r="V11" i="6"/>
  <c r="U11" i="6"/>
  <c r="X11" i="6"/>
  <c r="J33" i="6"/>
  <c r="I33" i="6"/>
  <c r="H33" i="6"/>
  <c r="G33" i="6"/>
  <c r="F33" i="6"/>
  <c r="D33" i="6"/>
  <c r="C33" i="6"/>
  <c r="E33" i="6"/>
  <c r="M39" i="6"/>
  <c r="Q17" i="6"/>
  <c r="O17" i="6"/>
  <c r="N17" i="6"/>
  <c r="Y17" i="6"/>
  <c r="T17" i="6"/>
  <c r="P17" i="6"/>
  <c r="S17" i="6"/>
  <c r="R17" i="6"/>
  <c r="V17" i="6"/>
  <c r="U17" i="6"/>
  <c r="X17" i="6"/>
  <c r="W17" i="6"/>
  <c r="W32" i="6"/>
  <c r="V32" i="6"/>
  <c r="U32" i="6"/>
  <c r="T32" i="6"/>
  <c r="S32" i="6"/>
  <c r="R32" i="6"/>
  <c r="N32" i="6"/>
  <c r="Y32" i="6"/>
  <c r="X32" i="6"/>
  <c r="Q32" i="6"/>
  <c r="P32" i="6"/>
  <c r="O32" i="6"/>
  <c r="O40" i="6"/>
  <c r="N40" i="6"/>
  <c r="Y40" i="6"/>
  <c r="X40" i="6"/>
  <c r="W40" i="6"/>
  <c r="V40" i="6"/>
  <c r="R40" i="6"/>
  <c r="Q40" i="6"/>
  <c r="P40" i="6"/>
  <c r="S40" i="6"/>
  <c r="U40" i="6"/>
  <c r="T40" i="6"/>
  <c r="Q35" i="6"/>
  <c r="P35" i="6"/>
  <c r="O35" i="6"/>
  <c r="N35" i="6"/>
  <c r="Y35" i="6"/>
  <c r="X35" i="6"/>
  <c r="T35" i="6"/>
  <c r="S35" i="6"/>
  <c r="R35" i="6"/>
  <c r="W35" i="6"/>
  <c r="V35" i="6"/>
  <c r="U35" i="6"/>
  <c r="J45" i="6"/>
  <c r="I45" i="6"/>
  <c r="H45" i="6"/>
  <c r="G45" i="6"/>
  <c r="F45" i="6"/>
  <c r="D45" i="6"/>
  <c r="E45" i="6"/>
  <c r="C45" i="6"/>
  <c r="U31" i="6"/>
  <c r="T31" i="6"/>
  <c r="S31" i="6"/>
  <c r="R31" i="6"/>
  <c r="Q31" i="6"/>
  <c r="P31" i="6"/>
  <c r="X31" i="6"/>
  <c r="W31" i="6"/>
  <c r="V31" i="6"/>
  <c r="O31" i="6"/>
  <c r="N31" i="6"/>
  <c r="Y31" i="6"/>
  <c r="C35" i="6"/>
  <c r="J35" i="6"/>
  <c r="F35" i="6"/>
  <c r="E35" i="6"/>
  <c r="D35" i="6"/>
  <c r="H35" i="6"/>
  <c r="G35" i="6"/>
  <c r="I35" i="6"/>
  <c r="C41" i="6"/>
  <c r="J41" i="6"/>
  <c r="F41" i="6"/>
  <c r="E41" i="6"/>
  <c r="D41" i="6"/>
  <c r="I41" i="6"/>
  <c r="H41" i="6"/>
  <c r="G41" i="6"/>
  <c r="W14" i="6"/>
  <c r="V14" i="6"/>
  <c r="T14" i="6"/>
  <c r="U14" i="6"/>
  <c r="S14" i="6"/>
  <c r="N14" i="6"/>
  <c r="Y14" i="6"/>
  <c r="X14" i="6"/>
  <c r="M36" i="6"/>
  <c r="Q14" i="6"/>
  <c r="O14" i="6"/>
  <c r="R14" i="6"/>
  <c r="P14" i="6"/>
  <c r="O34" i="6"/>
  <c r="N34" i="6"/>
  <c r="Y34" i="6"/>
  <c r="X34" i="6"/>
  <c r="W34" i="6"/>
  <c r="V34" i="6"/>
  <c r="R34" i="6"/>
  <c r="Q34" i="6"/>
  <c r="P34" i="6"/>
  <c r="U34" i="6"/>
  <c r="T34" i="6"/>
  <c r="S34" i="6"/>
  <c r="E36" i="6"/>
  <c r="D36" i="6"/>
  <c r="C36" i="6"/>
  <c r="H36" i="6"/>
  <c r="G36" i="6"/>
  <c r="F36" i="6"/>
  <c r="I36" i="6"/>
  <c r="J36" i="6"/>
  <c r="U43" i="6"/>
  <c r="T43" i="6"/>
  <c r="S43" i="6"/>
  <c r="R43" i="6"/>
  <c r="Q43" i="6"/>
  <c r="P43" i="6"/>
  <c r="X43" i="6"/>
  <c r="W43" i="6"/>
  <c r="V43" i="6"/>
  <c r="O43" i="6"/>
  <c r="N43" i="6"/>
  <c r="Y43" i="6"/>
  <c r="W44" i="6"/>
  <c r="V44" i="6"/>
  <c r="U44" i="6"/>
  <c r="T44" i="6"/>
  <c r="S44" i="6"/>
  <c r="R44" i="6"/>
  <c r="N44" i="6"/>
  <c r="Y44" i="6"/>
  <c r="X44" i="6"/>
  <c r="O44" i="6"/>
  <c r="P44" i="6"/>
  <c r="Q44" i="6"/>
  <c r="E30" i="6"/>
  <c r="D30" i="6"/>
  <c r="C30" i="6"/>
  <c r="H30" i="6"/>
  <c r="G30" i="6"/>
  <c r="F30" i="6"/>
  <c r="J30" i="6"/>
  <c r="I30" i="6"/>
  <c r="W38" i="6"/>
  <c r="V38" i="6"/>
  <c r="U38" i="6"/>
  <c r="T38" i="6"/>
  <c r="S38" i="6"/>
  <c r="R38" i="6"/>
  <c r="N38" i="6"/>
  <c r="Y38" i="6"/>
  <c r="X38" i="6"/>
  <c r="Q38" i="6"/>
  <c r="P38" i="6"/>
  <c r="O38" i="6"/>
  <c r="U37" i="6"/>
  <c r="T37" i="6"/>
  <c r="S37" i="6"/>
  <c r="R37" i="6"/>
  <c r="Q37" i="6"/>
  <c r="P37" i="6"/>
  <c r="X37" i="6"/>
  <c r="W37" i="6"/>
  <c r="V37" i="6"/>
  <c r="Y37" i="6"/>
  <c r="O37" i="6"/>
  <c r="N37" i="6"/>
  <c r="J39" i="6"/>
  <c r="I39" i="6"/>
  <c r="H39" i="6"/>
  <c r="G39" i="6"/>
  <c r="F39" i="6"/>
  <c r="E39" i="6"/>
  <c r="D39" i="6"/>
  <c r="C39" i="6"/>
  <c r="J40" i="6"/>
  <c r="I40" i="6"/>
  <c r="H40" i="6"/>
  <c r="D40" i="6"/>
  <c r="C40" i="6"/>
  <c r="G40" i="6"/>
  <c r="E40" i="6"/>
  <c r="F40" i="6"/>
  <c r="W20" i="6"/>
  <c r="V20" i="6"/>
  <c r="U20" i="6"/>
  <c r="T20" i="6"/>
  <c r="S20" i="6"/>
  <c r="N20" i="6"/>
  <c r="Y20" i="6"/>
  <c r="X20" i="6"/>
  <c r="P20" i="6"/>
  <c r="O20" i="6"/>
  <c r="R20" i="6"/>
  <c r="Q20" i="6"/>
  <c r="M42" i="6"/>
  <c r="Q41" i="6"/>
  <c r="P41" i="6"/>
  <c r="O41" i="6"/>
  <c r="N41" i="6"/>
  <c r="Y41" i="6"/>
  <c r="X41" i="6"/>
  <c r="T41" i="6"/>
  <c r="S41" i="6"/>
  <c r="R41" i="6"/>
  <c r="U41" i="6"/>
  <c r="W41" i="6"/>
  <c r="V41" i="6"/>
  <c r="M45" i="6"/>
  <c r="Q23" i="6"/>
  <c r="P23" i="6"/>
  <c r="O23" i="6"/>
  <c r="N23" i="6"/>
  <c r="Y23" i="6"/>
  <c r="T23" i="6"/>
  <c r="S23" i="6"/>
  <c r="R23" i="6"/>
  <c r="W23" i="6"/>
  <c r="X23" i="6"/>
  <c r="V23" i="6"/>
  <c r="U23" i="6"/>
  <c r="S36" i="6" l="1"/>
  <c r="R36" i="6"/>
  <c r="Q36" i="6"/>
  <c r="P36" i="6"/>
  <c r="O36" i="6"/>
  <c r="N36" i="6"/>
  <c r="V36" i="6"/>
  <c r="U36" i="6"/>
  <c r="T36" i="6"/>
  <c r="W36" i="6"/>
  <c r="Y36" i="6"/>
  <c r="X36" i="6"/>
  <c r="Y33" i="6"/>
  <c r="X33" i="6"/>
  <c r="W33" i="6"/>
  <c r="V33" i="6"/>
  <c r="U33" i="6"/>
  <c r="T33" i="6"/>
  <c r="P33" i="6"/>
  <c r="O33" i="6"/>
  <c r="N33" i="6"/>
  <c r="S33" i="6"/>
  <c r="R33" i="6"/>
  <c r="Q33" i="6"/>
  <c r="S30" i="6"/>
  <c r="R30" i="6"/>
  <c r="Q30" i="6"/>
  <c r="P30" i="6"/>
  <c r="O30" i="6"/>
  <c r="N30" i="6"/>
  <c r="V30" i="6"/>
  <c r="U30" i="6"/>
  <c r="T30" i="6"/>
  <c r="Y30" i="6"/>
  <c r="X30" i="6"/>
  <c r="W30" i="6"/>
  <c r="Y39" i="6"/>
  <c r="X39" i="6"/>
  <c r="W39" i="6"/>
  <c r="V39" i="6"/>
  <c r="U39" i="6"/>
  <c r="T39" i="6"/>
  <c r="P39" i="6"/>
  <c r="O39" i="6"/>
  <c r="N39" i="6"/>
  <c r="Q39" i="6"/>
  <c r="S39" i="6"/>
  <c r="R39" i="6"/>
  <c r="Y45" i="6"/>
  <c r="X45" i="6"/>
  <c r="W45" i="6"/>
  <c r="V45" i="6"/>
  <c r="U45" i="6"/>
  <c r="T45" i="6"/>
  <c r="P45" i="6"/>
  <c r="O45" i="6"/>
  <c r="N45" i="6"/>
  <c r="S45" i="6"/>
  <c r="R45" i="6"/>
  <c r="Q45" i="6"/>
  <c r="S42" i="6"/>
  <c r="R42" i="6"/>
  <c r="Q42" i="6"/>
  <c r="P42" i="6"/>
  <c r="O42" i="6"/>
  <c r="N42" i="6"/>
  <c r="V42" i="6"/>
  <c r="U42" i="6"/>
  <c r="T42" i="6"/>
  <c r="W42" i="6"/>
  <c r="Y42" i="6"/>
  <c r="X42" i="6"/>
  <c r="Y43" i="5" l="1"/>
  <c r="V43" i="5"/>
  <c r="M43" i="5"/>
  <c r="B43" i="5"/>
  <c r="B40" i="5"/>
  <c r="F40" i="5" s="1"/>
  <c r="H37" i="5"/>
  <c r="B37" i="5"/>
  <c r="Y31" i="5"/>
  <c r="V31" i="5"/>
  <c r="M31" i="5"/>
  <c r="B31" i="5"/>
  <c r="C31" i="5" s="1"/>
  <c r="Y23" i="5"/>
  <c r="X23" i="5"/>
  <c r="W23" i="5"/>
  <c r="U23" i="5"/>
  <c r="R23" i="5"/>
  <c r="M23" i="5"/>
  <c r="V23" i="5" s="1"/>
  <c r="J23" i="5"/>
  <c r="I23" i="5"/>
  <c r="H23" i="5"/>
  <c r="G23" i="5"/>
  <c r="E23" i="5"/>
  <c r="D23" i="5"/>
  <c r="B23" i="5"/>
  <c r="C23" i="5" s="1"/>
  <c r="I22" i="5"/>
  <c r="H22" i="5"/>
  <c r="G22" i="5"/>
  <c r="F22" i="5"/>
  <c r="E22" i="5"/>
  <c r="C22" i="5"/>
  <c r="B22" i="5"/>
  <c r="U21" i="5"/>
  <c r="T21" i="5"/>
  <c r="R21" i="5"/>
  <c r="Q21" i="5"/>
  <c r="O21" i="5"/>
  <c r="N21" i="5"/>
  <c r="J21" i="5"/>
  <c r="H21" i="5"/>
  <c r="G21" i="5"/>
  <c r="F21" i="5"/>
  <c r="E21" i="5"/>
  <c r="D21" i="5"/>
  <c r="C21" i="5"/>
  <c r="B21" i="5"/>
  <c r="M21" i="5" s="1"/>
  <c r="M20" i="5"/>
  <c r="E20" i="5"/>
  <c r="D20" i="5"/>
  <c r="B20" i="5"/>
  <c r="J20" i="5" s="1"/>
  <c r="I19" i="5"/>
  <c r="H19" i="5"/>
  <c r="B19" i="5"/>
  <c r="M19" i="5" s="1"/>
  <c r="W18" i="5"/>
  <c r="U18" i="5"/>
  <c r="T18" i="5"/>
  <c r="O18" i="5"/>
  <c r="N18" i="5"/>
  <c r="M18" i="5"/>
  <c r="J18" i="5"/>
  <c r="I18" i="5"/>
  <c r="G18" i="5"/>
  <c r="F18" i="5"/>
  <c r="B18" i="5"/>
  <c r="E18" i="5" s="1"/>
  <c r="U17" i="5"/>
  <c r="S17" i="5"/>
  <c r="M17" i="5"/>
  <c r="J17" i="5"/>
  <c r="I17" i="5"/>
  <c r="H17" i="5"/>
  <c r="G17" i="5"/>
  <c r="E17" i="5"/>
  <c r="D17" i="5"/>
  <c r="B17" i="5"/>
  <c r="C17" i="5" s="1"/>
  <c r="B16" i="5"/>
  <c r="B38" i="5" s="1"/>
  <c r="J38" i="5" s="1"/>
  <c r="U15" i="5"/>
  <c r="R15" i="5"/>
  <c r="J15" i="5"/>
  <c r="H15" i="5"/>
  <c r="G15" i="5"/>
  <c r="F15" i="5"/>
  <c r="E15" i="5"/>
  <c r="D15" i="5"/>
  <c r="C15" i="5"/>
  <c r="B15" i="5"/>
  <c r="M15" i="5" s="1"/>
  <c r="M14" i="5"/>
  <c r="Y14" i="5" s="1"/>
  <c r="J14" i="5"/>
  <c r="H14" i="5"/>
  <c r="F14" i="5"/>
  <c r="D14" i="5"/>
  <c r="B14" i="5"/>
  <c r="B13" i="5"/>
  <c r="I13" i="5" s="1"/>
  <c r="B12" i="5"/>
  <c r="J11" i="5"/>
  <c r="I11" i="5"/>
  <c r="B11" i="5"/>
  <c r="D11" i="5" s="1"/>
  <c r="H10" i="5"/>
  <c r="G10" i="5"/>
  <c r="F10" i="5"/>
  <c r="E10" i="5"/>
  <c r="C10" i="5"/>
  <c r="B10" i="5"/>
  <c r="X9" i="5"/>
  <c r="V9" i="5"/>
  <c r="T9" i="5"/>
  <c r="Q9" i="5"/>
  <c r="O9" i="5"/>
  <c r="N9" i="5"/>
  <c r="J9" i="5"/>
  <c r="H9" i="5"/>
  <c r="G9" i="5"/>
  <c r="F9" i="5"/>
  <c r="E9" i="5"/>
  <c r="D9" i="5"/>
  <c r="C9" i="5"/>
  <c r="B9" i="5"/>
  <c r="M9" i="5" s="1"/>
  <c r="R9" i="5" s="1"/>
  <c r="B8" i="5"/>
  <c r="F8" i="5" s="1"/>
  <c r="B1" i="5"/>
  <c r="W20" i="5" l="1"/>
  <c r="V20" i="5"/>
  <c r="U20" i="5"/>
  <c r="T20" i="5"/>
  <c r="N20" i="5"/>
  <c r="Y20" i="5"/>
  <c r="O20" i="5"/>
  <c r="M42" i="5"/>
  <c r="X20" i="5"/>
  <c r="R20" i="5"/>
  <c r="Q20" i="5"/>
  <c r="S20" i="5"/>
  <c r="P20" i="5"/>
  <c r="E12" i="5"/>
  <c r="C12" i="5"/>
  <c r="H12" i="5"/>
  <c r="J12" i="5"/>
  <c r="M12" i="5"/>
  <c r="I12" i="5"/>
  <c r="F12" i="5"/>
  <c r="D12" i="5"/>
  <c r="U19" i="5"/>
  <c r="T19" i="5"/>
  <c r="S19" i="5"/>
  <c r="R19" i="5"/>
  <c r="X19" i="5"/>
  <c r="M41" i="5"/>
  <c r="P19" i="5"/>
  <c r="O19" i="5"/>
  <c r="Y19" i="5"/>
  <c r="V19" i="5"/>
  <c r="W19" i="5"/>
  <c r="Q19" i="5"/>
  <c r="I38" i="5"/>
  <c r="H38" i="5"/>
  <c r="G38" i="5"/>
  <c r="F38" i="5"/>
  <c r="E38" i="5"/>
  <c r="D38" i="5"/>
  <c r="C38" i="5"/>
  <c r="G12" i="5"/>
  <c r="N19" i="5"/>
  <c r="B34" i="5"/>
  <c r="W14" i="5"/>
  <c r="U14" i="5"/>
  <c r="N14" i="5"/>
  <c r="X14" i="5"/>
  <c r="V14" i="5"/>
  <c r="P14" i="5"/>
  <c r="O14" i="5"/>
  <c r="T14" i="5"/>
  <c r="R14" i="5"/>
  <c r="S14" i="5"/>
  <c r="Q14" i="5"/>
  <c r="M36" i="5"/>
  <c r="Y15" i="5"/>
  <c r="X15" i="5"/>
  <c r="W15" i="5"/>
  <c r="V15" i="5"/>
  <c r="P15" i="5"/>
  <c r="S15" i="5"/>
  <c r="M39" i="5"/>
  <c r="Q17" i="5"/>
  <c r="P17" i="5"/>
  <c r="O17" i="5"/>
  <c r="N17" i="5"/>
  <c r="T17" i="5"/>
  <c r="M37" i="5"/>
  <c r="M10" i="5"/>
  <c r="D10" i="5"/>
  <c r="M11" i="5"/>
  <c r="T15" i="5"/>
  <c r="R17" i="5"/>
  <c r="S18" i="5"/>
  <c r="R18" i="5"/>
  <c r="M40" i="5"/>
  <c r="Q18" i="5"/>
  <c r="P18" i="5"/>
  <c r="V18" i="5"/>
  <c r="M22" i="5"/>
  <c r="J22" i="5"/>
  <c r="D22" i="5"/>
  <c r="B32" i="5"/>
  <c r="B44" i="5"/>
  <c r="G43" i="5"/>
  <c r="F43" i="5"/>
  <c r="E43" i="5"/>
  <c r="D43" i="5"/>
  <c r="J43" i="5"/>
  <c r="I43" i="5"/>
  <c r="D13" i="5"/>
  <c r="W17" i="5"/>
  <c r="U31" i="5"/>
  <c r="T31" i="5"/>
  <c r="S31" i="5"/>
  <c r="R31" i="5"/>
  <c r="X31" i="5"/>
  <c r="W31" i="5"/>
  <c r="E40" i="5"/>
  <c r="U43" i="5"/>
  <c r="T43" i="5"/>
  <c r="S43" i="5"/>
  <c r="R43" i="5"/>
  <c r="X43" i="5"/>
  <c r="W43" i="5"/>
  <c r="I10" i="5"/>
  <c r="H13" i="5"/>
  <c r="I14" i="5"/>
  <c r="G14" i="5"/>
  <c r="B36" i="5"/>
  <c r="G16" i="5"/>
  <c r="Y17" i="5"/>
  <c r="X18" i="5"/>
  <c r="N31" i="5"/>
  <c r="N43" i="5"/>
  <c r="I8" i="5"/>
  <c r="G8" i="5"/>
  <c r="B30" i="5"/>
  <c r="M16" i="5"/>
  <c r="J16" i="5"/>
  <c r="D16" i="5"/>
  <c r="C8" i="5"/>
  <c r="C43" i="5"/>
  <c r="J40" i="5"/>
  <c r="D40" i="5"/>
  <c r="C40" i="5"/>
  <c r="H43" i="5"/>
  <c r="E8" i="5"/>
  <c r="C11" i="5"/>
  <c r="B33" i="5"/>
  <c r="F11" i="5"/>
  <c r="F13" i="5"/>
  <c r="F16" i="5"/>
  <c r="X17" i="5"/>
  <c r="H8" i="5"/>
  <c r="Y9" i="5"/>
  <c r="W9" i="5"/>
  <c r="P9" i="5"/>
  <c r="S9" i="5"/>
  <c r="J10" i="5"/>
  <c r="E11" i="5"/>
  <c r="C14" i="5"/>
  <c r="N15" i="5"/>
  <c r="H16" i="5"/>
  <c r="Y18" i="5"/>
  <c r="O31" i="5"/>
  <c r="G40" i="5"/>
  <c r="O43" i="5"/>
  <c r="G31" i="5"/>
  <c r="F31" i="5"/>
  <c r="E31" i="5"/>
  <c r="D31" i="5"/>
  <c r="J31" i="5"/>
  <c r="I31" i="5"/>
  <c r="G37" i="5"/>
  <c r="F37" i="5"/>
  <c r="E37" i="5"/>
  <c r="D37" i="5"/>
  <c r="J37" i="5"/>
  <c r="I37" i="5"/>
  <c r="H40" i="5"/>
  <c r="P43" i="5"/>
  <c r="G13" i="5"/>
  <c r="B35" i="5"/>
  <c r="E13" i="5"/>
  <c r="J13" i="5"/>
  <c r="C13" i="5"/>
  <c r="C16" i="5"/>
  <c r="V17" i="5"/>
  <c r="D8" i="5"/>
  <c r="E16" i="5"/>
  <c r="H31" i="5"/>
  <c r="J8" i="5"/>
  <c r="G11" i="5"/>
  <c r="M13" i="5"/>
  <c r="O15" i="5"/>
  <c r="I16" i="5"/>
  <c r="G19" i="5"/>
  <c r="F19" i="5"/>
  <c r="B41" i="5"/>
  <c r="E19" i="5"/>
  <c r="D19" i="5"/>
  <c r="J19" i="5"/>
  <c r="I20" i="5"/>
  <c r="H20" i="5"/>
  <c r="G20" i="5"/>
  <c r="F20" i="5"/>
  <c r="B42" i="5"/>
  <c r="P31" i="5"/>
  <c r="M8" i="5"/>
  <c r="U9" i="5"/>
  <c r="H11" i="5"/>
  <c r="E14" i="5"/>
  <c r="Q15" i="5"/>
  <c r="C19" i="5"/>
  <c r="C20" i="5"/>
  <c r="Y21" i="5"/>
  <c r="X21" i="5"/>
  <c r="W21" i="5"/>
  <c r="V21" i="5"/>
  <c r="P21" i="5"/>
  <c r="S21" i="5"/>
  <c r="M45" i="5"/>
  <c r="Q23" i="5"/>
  <c r="P23" i="5"/>
  <c r="O23" i="5"/>
  <c r="N23" i="5"/>
  <c r="T23" i="5"/>
  <c r="S23" i="5"/>
  <c r="Q31" i="5"/>
  <c r="C37" i="5"/>
  <c r="I40" i="5"/>
  <c r="Q43" i="5"/>
  <c r="F17" i="5"/>
  <c r="H18" i="5"/>
  <c r="F23" i="5"/>
  <c r="B39" i="5"/>
  <c r="B45" i="5"/>
  <c r="I9" i="5"/>
  <c r="I15" i="5"/>
  <c r="C18" i="5"/>
  <c r="I21" i="5"/>
  <c r="D18" i="5"/>
  <c r="C41" i="5" l="1"/>
  <c r="F41" i="5"/>
  <c r="E41" i="5"/>
  <c r="J41" i="5"/>
  <c r="I41" i="5"/>
  <c r="D41" i="5"/>
  <c r="H41" i="5"/>
  <c r="G41" i="5"/>
  <c r="I44" i="5"/>
  <c r="H44" i="5"/>
  <c r="G44" i="5"/>
  <c r="F44" i="5"/>
  <c r="D44" i="5"/>
  <c r="J44" i="5"/>
  <c r="E44" i="5"/>
  <c r="C44" i="5"/>
  <c r="Y45" i="5"/>
  <c r="X45" i="5"/>
  <c r="W45" i="5"/>
  <c r="V45" i="5"/>
  <c r="P45" i="5"/>
  <c r="O45" i="5"/>
  <c r="U45" i="5"/>
  <c r="N45" i="5"/>
  <c r="T45" i="5"/>
  <c r="S45" i="5"/>
  <c r="R45" i="5"/>
  <c r="Q45" i="5"/>
  <c r="O16" i="5"/>
  <c r="N16" i="5"/>
  <c r="Y16" i="5"/>
  <c r="X16" i="5"/>
  <c r="R16" i="5"/>
  <c r="M38" i="5"/>
  <c r="P16" i="5"/>
  <c r="W16" i="5"/>
  <c r="V16" i="5"/>
  <c r="T16" i="5"/>
  <c r="S16" i="5"/>
  <c r="Q16" i="5"/>
  <c r="U16" i="5"/>
  <c r="I32" i="5"/>
  <c r="H32" i="5"/>
  <c r="G32" i="5"/>
  <c r="F32" i="5"/>
  <c r="D32" i="5"/>
  <c r="E32" i="5"/>
  <c r="J32" i="5"/>
  <c r="C32" i="5"/>
  <c r="M33" i="5"/>
  <c r="Q11" i="5"/>
  <c r="O11" i="5"/>
  <c r="T11" i="5"/>
  <c r="Y11" i="5"/>
  <c r="X11" i="5"/>
  <c r="R11" i="5"/>
  <c r="W11" i="5"/>
  <c r="U11" i="5"/>
  <c r="V11" i="5"/>
  <c r="S11" i="5"/>
  <c r="P11" i="5"/>
  <c r="N11" i="5"/>
  <c r="W8" i="5"/>
  <c r="U8" i="5"/>
  <c r="N8" i="5"/>
  <c r="X8" i="5"/>
  <c r="V8" i="5"/>
  <c r="T8" i="5"/>
  <c r="M30" i="5"/>
  <c r="S8" i="5"/>
  <c r="Y8" i="5"/>
  <c r="Q8" i="5"/>
  <c r="P8" i="5"/>
  <c r="O8" i="5"/>
  <c r="R8" i="5"/>
  <c r="J33" i="5"/>
  <c r="I33" i="5"/>
  <c r="H33" i="5"/>
  <c r="G33" i="5"/>
  <c r="F33" i="5"/>
  <c r="E33" i="5"/>
  <c r="D33" i="5"/>
  <c r="C33" i="5"/>
  <c r="E30" i="5"/>
  <c r="D30" i="5"/>
  <c r="C30" i="5"/>
  <c r="H30" i="5"/>
  <c r="G30" i="5"/>
  <c r="I30" i="5"/>
  <c r="J30" i="5"/>
  <c r="F30" i="5"/>
  <c r="C35" i="5"/>
  <c r="F35" i="5"/>
  <c r="E35" i="5"/>
  <c r="J35" i="5"/>
  <c r="I35" i="5"/>
  <c r="H35" i="5"/>
  <c r="G35" i="5"/>
  <c r="D35" i="5"/>
  <c r="S36" i="5"/>
  <c r="R36" i="5"/>
  <c r="Q36" i="5"/>
  <c r="P36" i="5"/>
  <c r="V36" i="5"/>
  <c r="U36" i="5"/>
  <c r="Y36" i="5"/>
  <c r="N36" i="5"/>
  <c r="X36" i="5"/>
  <c r="W36" i="5"/>
  <c r="T36" i="5"/>
  <c r="O36" i="5"/>
  <c r="O40" i="5"/>
  <c r="N40" i="5"/>
  <c r="Y40" i="5"/>
  <c r="X40" i="5"/>
  <c r="R40" i="5"/>
  <c r="Q40" i="5"/>
  <c r="V40" i="5"/>
  <c r="U40" i="5"/>
  <c r="W40" i="5"/>
  <c r="T40" i="5"/>
  <c r="S40" i="5"/>
  <c r="P40" i="5"/>
  <c r="O10" i="5"/>
  <c r="Y10" i="5"/>
  <c r="R10" i="5"/>
  <c r="M32" i="5"/>
  <c r="P10" i="5"/>
  <c r="N10" i="5"/>
  <c r="W10" i="5"/>
  <c r="X10" i="5"/>
  <c r="V10" i="5"/>
  <c r="T10" i="5"/>
  <c r="S10" i="5"/>
  <c r="U10" i="5"/>
  <c r="Q10" i="5"/>
  <c r="Q41" i="5"/>
  <c r="P41" i="5"/>
  <c r="O41" i="5"/>
  <c r="N41" i="5"/>
  <c r="T41" i="5"/>
  <c r="S41" i="5"/>
  <c r="Y41" i="5"/>
  <c r="X41" i="5"/>
  <c r="W41" i="5"/>
  <c r="V41" i="5"/>
  <c r="U41" i="5"/>
  <c r="R41" i="5"/>
  <c r="O22" i="5"/>
  <c r="N22" i="5"/>
  <c r="Y22" i="5"/>
  <c r="X22" i="5"/>
  <c r="R22" i="5"/>
  <c r="M44" i="5"/>
  <c r="S22" i="5"/>
  <c r="Q22" i="5"/>
  <c r="P22" i="5"/>
  <c r="V22" i="5"/>
  <c r="U22" i="5"/>
  <c r="T22" i="5"/>
  <c r="W22" i="5"/>
  <c r="U37" i="5"/>
  <c r="T37" i="5"/>
  <c r="S37" i="5"/>
  <c r="R37" i="5"/>
  <c r="X37" i="5"/>
  <c r="W37" i="5"/>
  <c r="V37" i="5"/>
  <c r="Q37" i="5"/>
  <c r="P37" i="5"/>
  <c r="O37" i="5"/>
  <c r="Y37" i="5"/>
  <c r="N37" i="5"/>
  <c r="S42" i="5"/>
  <c r="R42" i="5"/>
  <c r="Q42" i="5"/>
  <c r="P42" i="5"/>
  <c r="V42" i="5"/>
  <c r="U42" i="5"/>
  <c r="O42" i="5"/>
  <c r="Y42" i="5"/>
  <c r="N42" i="5"/>
  <c r="X42" i="5"/>
  <c r="W42" i="5"/>
  <c r="T42" i="5"/>
  <c r="J34" i="5"/>
  <c r="D34" i="5"/>
  <c r="C34" i="5"/>
  <c r="G34" i="5"/>
  <c r="H34" i="5"/>
  <c r="I34" i="5"/>
  <c r="F34" i="5"/>
  <c r="E34" i="5"/>
  <c r="S12" i="5"/>
  <c r="M34" i="5"/>
  <c r="Q12" i="5"/>
  <c r="V12" i="5"/>
  <c r="T12" i="5"/>
  <c r="R12" i="5"/>
  <c r="P12" i="5"/>
  <c r="N12" i="5"/>
  <c r="O12" i="5"/>
  <c r="X12" i="5"/>
  <c r="W12" i="5"/>
  <c r="Y12" i="5"/>
  <c r="U12" i="5"/>
  <c r="J45" i="5"/>
  <c r="I45" i="5"/>
  <c r="H45" i="5"/>
  <c r="G45" i="5"/>
  <c r="F45" i="5"/>
  <c r="E45" i="5"/>
  <c r="D45" i="5"/>
  <c r="C45" i="5"/>
  <c r="E36" i="5"/>
  <c r="D36" i="5"/>
  <c r="C36" i="5"/>
  <c r="H36" i="5"/>
  <c r="G36" i="5"/>
  <c r="J36" i="5"/>
  <c r="I36" i="5"/>
  <c r="F36" i="5"/>
  <c r="Y39" i="5"/>
  <c r="X39" i="5"/>
  <c r="W39" i="5"/>
  <c r="V39" i="5"/>
  <c r="P39" i="5"/>
  <c r="O39" i="5"/>
  <c r="U39" i="5"/>
  <c r="S39" i="5"/>
  <c r="T39" i="5"/>
  <c r="R39" i="5"/>
  <c r="Q39" i="5"/>
  <c r="N39" i="5"/>
  <c r="E42" i="5"/>
  <c r="D42" i="5"/>
  <c r="C42" i="5"/>
  <c r="H42" i="5"/>
  <c r="G42" i="5"/>
  <c r="F42" i="5"/>
  <c r="J42" i="5"/>
  <c r="I42" i="5"/>
  <c r="U13" i="5"/>
  <c r="S13" i="5"/>
  <c r="X13" i="5"/>
  <c r="N13" i="5"/>
  <c r="M35" i="5"/>
  <c r="V13" i="5"/>
  <c r="Y13" i="5"/>
  <c r="W13" i="5"/>
  <c r="T13" i="5"/>
  <c r="Q13" i="5"/>
  <c r="P13" i="5"/>
  <c r="O13" i="5"/>
  <c r="R13" i="5"/>
  <c r="J39" i="5"/>
  <c r="I39" i="5"/>
  <c r="H39" i="5"/>
  <c r="G39" i="5"/>
  <c r="F39" i="5"/>
  <c r="E39" i="5"/>
  <c r="D39" i="5"/>
  <c r="C39" i="5"/>
  <c r="W44" i="5" l="1"/>
  <c r="V44" i="5"/>
  <c r="U44" i="5"/>
  <c r="T44" i="5"/>
  <c r="N44" i="5"/>
  <c r="Y44" i="5"/>
  <c r="S44" i="5"/>
  <c r="R44" i="5"/>
  <c r="Q44" i="5"/>
  <c r="P44" i="5"/>
  <c r="O44" i="5"/>
  <c r="X44" i="5"/>
  <c r="W38" i="5"/>
  <c r="V38" i="5"/>
  <c r="U38" i="5"/>
  <c r="T38" i="5"/>
  <c r="N38" i="5"/>
  <c r="Y38" i="5"/>
  <c r="Q38" i="5"/>
  <c r="R38" i="5"/>
  <c r="X38" i="5"/>
  <c r="S38" i="5"/>
  <c r="P38" i="5"/>
  <c r="O38" i="5"/>
  <c r="W32" i="5"/>
  <c r="V32" i="5"/>
  <c r="U32" i="5"/>
  <c r="T32" i="5"/>
  <c r="N32" i="5"/>
  <c r="Y32" i="5"/>
  <c r="S32" i="5"/>
  <c r="R32" i="5"/>
  <c r="Q32" i="5"/>
  <c r="P32" i="5"/>
  <c r="O32" i="5"/>
  <c r="X32" i="5"/>
  <c r="Q35" i="5"/>
  <c r="P35" i="5"/>
  <c r="O35" i="5"/>
  <c r="N35" i="5"/>
  <c r="T35" i="5"/>
  <c r="S35" i="5"/>
  <c r="Y35" i="5"/>
  <c r="X35" i="5"/>
  <c r="W35" i="5"/>
  <c r="V35" i="5"/>
  <c r="U35" i="5"/>
  <c r="R35" i="5"/>
  <c r="O34" i="5"/>
  <c r="N34" i="5"/>
  <c r="Y34" i="5"/>
  <c r="X34" i="5"/>
  <c r="R34" i="5"/>
  <c r="Q34" i="5"/>
  <c r="W34" i="5"/>
  <c r="V34" i="5"/>
  <c r="U34" i="5"/>
  <c r="T34" i="5"/>
  <c r="S34" i="5"/>
  <c r="P34" i="5"/>
  <c r="Y33" i="5"/>
  <c r="X33" i="5"/>
  <c r="W33" i="5"/>
  <c r="V33" i="5"/>
  <c r="P33" i="5"/>
  <c r="O33" i="5"/>
  <c r="U33" i="5"/>
  <c r="T33" i="5"/>
  <c r="S33" i="5"/>
  <c r="N33" i="5"/>
  <c r="R33" i="5"/>
  <c r="Q33" i="5"/>
  <c r="S30" i="5"/>
  <c r="R30" i="5"/>
  <c r="Q30" i="5"/>
  <c r="P30" i="5"/>
  <c r="V30" i="5"/>
  <c r="U30" i="5"/>
  <c r="O30" i="5"/>
  <c r="N30" i="5"/>
  <c r="Y30" i="5"/>
  <c r="X30" i="5"/>
  <c r="W30" i="5"/>
  <c r="T30" i="5"/>
  <c r="B44" i="2" l="1"/>
  <c r="D44" i="2" s="1"/>
  <c r="B43" i="2"/>
  <c r="I43" i="2" s="1"/>
  <c r="B40" i="2"/>
  <c r="H34" i="2"/>
  <c r="G34" i="2"/>
  <c r="F34" i="2"/>
  <c r="B34" i="2"/>
  <c r="B31" i="2"/>
  <c r="Y23" i="2"/>
  <c r="X23" i="2"/>
  <c r="W23" i="2"/>
  <c r="M23" i="2"/>
  <c r="V23" i="2" s="1"/>
  <c r="J23" i="2"/>
  <c r="I23" i="2"/>
  <c r="H23" i="2"/>
  <c r="G23" i="2"/>
  <c r="F23" i="2"/>
  <c r="E23" i="2"/>
  <c r="D23" i="2"/>
  <c r="B23" i="2"/>
  <c r="C23" i="2" s="1"/>
  <c r="I22" i="2"/>
  <c r="H22" i="2"/>
  <c r="G22" i="2"/>
  <c r="F22" i="2"/>
  <c r="B22" i="2"/>
  <c r="E22" i="2" s="1"/>
  <c r="B21" i="2"/>
  <c r="G21" i="2" s="1"/>
  <c r="B20" i="2"/>
  <c r="B19" i="2"/>
  <c r="H19" i="2" s="1"/>
  <c r="Y18" i="2"/>
  <c r="M18" i="2"/>
  <c r="X18" i="2" s="1"/>
  <c r="J18" i="2"/>
  <c r="I18" i="2"/>
  <c r="H18" i="2"/>
  <c r="G18" i="2"/>
  <c r="F18" i="2"/>
  <c r="D18" i="2"/>
  <c r="C18" i="2"/>
  <c r="B18" i="2"/>
  <c r="E18" i="2" s="1"/>
  <c r="Y17" i="2"/>
  <c r="X17" i="2"/>
  <c r="W17" i="2"/>
  <c r="V17" i="2"/>
  <c r="U17" i="2"/>
  <c r="T17" i="2"/>
  <c r="S17" i="2"/>
  <c r="R17" i="2"/>
  <c r="O17" i="2"/>
  <c r="M17" i="2"/>
  <c r="J17" i="2"/>
  <c r="I17" i="2"/>
  <c r="H17" i="2"/>
  <c r="G17" i="2"/>
  <c r="F17" i="2"/>
  <c r="E17" i="2"/>
  <c r="D17" i="2"/>
  <c r="B17" i="2"/>
  <c r="C17" i="2" s="1"/>
  <c r="Y16" i="2"/>
  <c r="W16" i="2"/>
  <c r="M16" i="2"/>
  <c r="P16" i="2" s="1"/>
  <c r="I16" i="2"/>
  <c r="H16" i="2"/>
  <c r="G16" i="2"/>
  <c r="F16" i="2"/>
  <c r="E16" i="2"/>
  <c r="B16" i="2"/>
  <c r="J16" i="2" s="1"/>
  <c r="B15" i="2"/>
  <c r="D15" i="2" s="1"/>
  <c r="B14" i="2"/>
  <c r="C14" i="2" s="1"/>
  <c r="M13" i="2"/>
  <c r="J13" i="2"/>
  <c r="I13" i="2"/>
  <c r="H13" i="2"/>
  <c r="B13" i="2"/>
  <c r="C13" i="2" s="1"/>
  <c r="Y12" i="2"/>
  <c r="X12" i="2"/>
  <c r="W12" i="2"/>
  <c r="V12" i="2"/>
  <c r="U12" i="2"/>
  <c r="T12" i="2"/>
  <c r="Q12" i="2"/>
  <c r="O12" i="2"/>
  <c r="N12" i="2"/>
  <c r="M12" i="2"/>
  <c r="J12" i="2"/>
  <c r="I12" i="2"/>
  <c r="H12" i="2"/>
  <c r="G12" i="2"/>
  <c r="F12" i="2"/>
  <c r="D12" i="2"/>
  <c r="C12" i="2"/>
  <c r="B12" i="2"/>
  <c r="E12" i="2" s="1"/>
  <c r="Y11" i="2"/>
  <c r="X11" i="2"/>
  <c r="M11" i="2"/>
  <c r="V11" i="2" s="1"/>
  <c r="J11" i="2"/>
  <c r="I11" i="2"/>
  <c r="H11" i="2"/>
  <c r="G11" i="2"/>
  <c r="B11" i="2"/>
  <c r="F11" i="2" s="1"/>
  <c r="B10" i="2"/>
  <c r="J10" i="2" s="1"/>
  <c r="J9" i="2"/>
  <c r="I9" i="2"/>
  <c r="G9" i="2"/>
  <c r="B9" i="2"/>
  <c r="F9" i="2" s="1"/>
  <c r="B8" i="2"/>
  <c r="M8" i="2" s="1"/>
  <c r="B1" i="2"/>
  <c r="W8" i="2" l="1"/>
  <c r="T8" i="2"/>
  <c r="M30" i="2"/>
  <c r="X8" i="2"/>
  <c r="S8" i="2"/>
  <c r="Y8" i="2"/>
  <c r="Q8" i="2"/>
  <c r="P8" i="2"/>
  <c r="O8" i="2"/>
  <c r="N8" i="2"/>
  <c r="V8" i="2"/>
  <c r="U8" i="2"/>
  <c r="R8" i="2"/>
  <c r="C44" i="2"/>
  <c r="U13" i="2"/>
  <c r="T13" i="2"/>
  <c r="R13" i="2"/>
  <c r="M35" i="2"/>
  <c r="G31" i="2"/>
  <c r="F31" i="2"/>
  <c r="E31" i="2"/>
  <c r="D31" i="2"/>
  <c r="C31" i="2"/>
  <c r="J31" i="2"/>
  <c r="E8" i="2"/>
  <c r="H43" i="2"/>
  <c r="I10" i="2"/>
  <c r="D11" i="2"/>
  <c r="T11" i="2"/>
  <c r="V13" i="2"/>
  <c r="W13" i="2"/>
  <c r="G15" i="2"/>
  <c r="C16" i="2"/>
  <c r="T16" i="2"/>
  <c r="V18" i="2"/>
  <c r="F21" i="2"/>
  <c r="D22" i="2"/>
  <c r="S23" i="2"/>
  <c r="J34" i="2"/>
  <c r="I34" i="2"/>
  <c r="D34" i="2"/>
  <c r="B32" i="2"/>
  <c r="I44" i="2"/>
  <c r="H44" i="2"/>
  <c r="G44" i="2"/>
  <c r="F44" i="2"/>
  <c r="E44" i="2"/>
  <c r="D10" i="2"/>
  <c r="I31" i="2"/>
  <c r="C9" i="2"/>
  <c r="D9" i="2"/>
  <c r="M10" i="2"/>
  <c r="G13" i="2"/>
  <c r="F13" i="2"/>
  <c r="B35" i="2"/>
  <c r="D13" i="2"/>
  <c r="F15" i="2"/>
  <c r="E9" i="2"/>
  <c r="E11" i="2"/>
  <c r="U11" i="2"/>
  <c r="S12" i="2"/>
  <c r="R12" i="2"/>
  <c r="M34" i="2"/>
  <c r="P12" i="2"/>
  <c r="E13" i="2"/>
  <c r="X13" i="2"/>
  <c r="I15" i="2"/>
  <c r="D16" i="2"/>
  <c r="U16" i="2"/>
  <c r="M39" i="2"/>
  <c r="Q17" i="2"/>
  <c r="P17" i="2"/>
  <c r="N17" i="2"/>
  <c r="W18" i="2"/>
  <c r="U23" i="2"/>
  <c r="C34" i="2"/>
  <c r="M38" i="2"/>
  <c r="I8" i="2"/>
  <c r="B30" i="2"/>
  <c r="F8" i="2"/>
  <c r="M33" i="2"/>
  <c r="Q11" i="2"/>
  <c r="N11" i="2"/>
  <c r="W11" i="2"/>
  <c r="Y13" i="2"/>
  <c r="V16" i="2"/>
  <c r="E34" i="2"/>
  <c r="G19" i="2"/>
  <c r="B41" i="2"/>
  <c r="F19" i="2"/>
  <c r="E19" i="2"/>
  <c r="D19" i="2"/>
  <c r="N13" i="2"/>
  <c r="E14" i="2"/>
  <c r="I20" i="2"/>
  <c r="H20" i="2"/>
  <c r="G20" i="2"/>
  <c r="B42" i="2"/>
  <c r="F20" i="2"/>
  <c r="J40" i="2"/>
  <c r="I40" i="2"/>
  <c r="D40" i="2"/>
  <c r="J44" i="2"/>
  <c r="G8" i="2"/>
  <c r="O13" i="2"/>
  <c r="S18" i="2"/>
  <c r="R18" i="2"/>
  <c r="M40" i="2"/>
  <c r="Q18" i="2"/>
  <c r="P18" i="2"/>
  <c r="H8" i="2"/>
  <c r="G10" i="2"/>
  <c r="P11" i="2"/>
  <c r="P13" i="2"/>
  <c r="J14" i="2"/>
  <c r="C15" i="2"/>
  <c r="N18" i="2"/>
  <c r="J19" i="2"/>
  <c r="D20" i="2"/>
  <c r="M21" i="2"/>
  <c r="J21" i="2"/>
  <c r="I21" i="2"/>
  <c r="H21" i="2"/>
  <c r="E40" i="2"/>
  <c r="C8" i="2"/>
  <c r="C10" i="2"/>
  <c r="C19" i="2"/>
  <c r="G43" i="2"/>
  <c r="F43" i="2"/>
  <c r="E43" i="2"/>
  <c r="D43" i="2"/>
  <c r="C43" i="2"/>
  <c r="J43" i="2"/>
  <c r="G14" i="2"/>
  <c r="O16" i="2"/>
  <c r="N16" i="2"/>
  <c r="X16" i="2"/>
  <c r="C20" i="2"/>
  <c r="C40" i="2"/>
  <c r="J8" i="2"/>
  <c r="M9" i="2"/>
  <c r="H9" i="2"/>
  <c r="H10" i="2"/>
  <c r="R11" i="2"/>
  <c r="Q13" i="2"/>
  <c r="M14" i="2"/>
  <c r="Q16" i="2"/>
  <c r="O18" i="2"/>
  <c r="M19" i="2"/>
  <c r="E20" i="2"/>
  <c r="C21" i="2"/>
  <c r="B38" i="2"/>
  <c r="F40" i="2"/>
  <c r="D8" i="2"/>
  <c r="E10" i="2"/>
  <c r="H31" i="2"/>
  <c r="F10" i="2"/>
  <c r="O11" i="2"/>
  <c r="M15" i="2"/>
  <c r="J15" i="2"/>
  <c r="H15" i="2"/>
  <c r="I19" i="2"/>
  <c r="C11" i="2"/>
  <c r="B33" i="2"/>
  <c r="S11" i="2"/>
  <c r="S13" i="2"/>
  <c r="E15" i="2"/>
  <c r="R16" i="2"/>
  <c r="T18" i="2"/>
  <c r="J20" i="2"/>
  <c r="D21" i="2"/>
  <c r="M22" i="2"/>
  <c r="J22" i="2"/>
  <c r="M45" i="2"/>
  <c r="Q23" i="2"/>
  <c r="P23" i="2"/>
  <c r="O23" i="2"/>
  <c r="N23" i="2"/>
  <c r="T23" i="2"/>
  <c r="G40" i="2"/>
  <c r="I14" i="2"/>
  <c r="H14" i="2"/>
  <c r="B36" i="2"/>
  <c r="F14" i="2"/>
  <c r="D14" i="2"/>
  <c r="S16" i="2"/>
  <c r="U18" i="2"/>
  <c r="M20" i="2"/>
  <c r="E21" i="2"/>
  <c r="C22" i="2"/>
  <c r="R23" i="2"/>
  <c r="B37" i="2"/>
  <c r="H40" i="2"/>
  <c r="B39" i="2"/>
  <c r="B45" i="2"/>
  <c r="Y21" i="2" l="1"/>
  <c r="X21" i="2"/>
  <c r="W21" i="2"/>
  <c r="V21" i="2"/>
  <c r="O21" i="2"/>
  <c r="R21" i="2"/>
  <c r="U21" i="2"/>
  <c r="Q21" i="2"/>
  <c r="M43" i="2"/>
  <c r="T21" i="2"/>
  <c r="S21" i="2"/>
  <c r="P21" i="2"/>
  <c r="N21" i="2"/>
  <c r="O40" i="2"/>
  <c r="N40" i="2"/>
  <c r="Y40" i="2"/>
  <c r="X40" i="2"/>
  <c r="W40" i="2"/>
  <c r="R40" i="2"/>
  <c r="U40" i="2"/>
  <c r="T40" i="2"/>
  <c r="V40" i="2"/>
  <c r="S40" i="2"/>
  <c r="Q40" i="2"/>
  <c r="P40" i="2"/>
  <c r="Y39" i="2"/>
  <c r="X39" i="2"/>
  <c r="W39" i="2"/>
  <c r="V39" i="2"/>
  <c r="U39" i="2"/>
  <c r="P39" i="2"/>
  <c r="S39" i="2"/>
  <c r="Q39" i="2"/>
  <c r="O39" i="2"/>
  <c r="T39" i="2"/>
  <c r="N39" i="2"/>
  <c r="R39" i="2"/>
  <c r="Y45" i="2"/>
  <c r="X45" i="2"/>
  <c r="W45" i="2"/>
  <c r="V45" i="2"/>
  <c r="U45" i="2"/>
  <c r="P45" i="2"/>
  <c r="T45" i="2"/>
  <c r="S45" i="2"/>
  <c r="N45" i="2"/>
  <c r="R45" i="2"/>
  <c r="Q45" i="2"/>
  <c r="O45" i="2"/>
  <c r="I32" i="2"/>
  <c r="H32" i="2"/>
  <c r="G32" i="2"/>
  <c r="F32" i="2"/>
  <c r="E32" i="2"/>
  <c r="D32" i="2"/>
  <c r="C32" i="2"/>
  <c r="J32" i="2"/>
  <c r="Y9" i="2"/>
  <c r="V9" i="2"/>
  <c r="N9" i="2"/>
  <c r="R9" i="2"/>
  <c r="O9" i="2"/>
  <c r="M31" i="2"/>
  <c r="Q9" i="2"/>
  <c r="P9" i="2"/>
  <c r="X9" i="2"/>
  <c r="W9" i="2"/>
  <c r="U9" i="2"/>
  <c r="S9" i="2"/>
  <c r="T9" i="2"/>
  <c r="Q35" i="2"/>
  <c r="P35" i="2"/>
  <c r="O35" i="2"/>
  <c r="N35" i="2"/>
  <c r="Y35" i="2"/>
  <c r="T35" i="2"/>
  <c r="X35" i="2"/>
  <c r="W35" i="2"/>
  <c r="V35" i="2"/>
  <c r="U35" i="2"/>
  <c r="R35" i="2"/>
  <c r="S35" i="2"/>
  <c r="W38" i="2"/>
  <c r="V38" i="2"/>
  <c r="U38" i="2"/>
  <c r="T38" i="2"/>
  <c r="S38" i="2"/>
  <c r="N38" i="2"/>
  <c r="R38" i="2"/>
  <c r="X38" i="2"/>
  <c r="Y38" i="2"/>
  <c r="P38" i="2"/>
  <c r="O38" i="2"/>
  <c r="Q38" i="2"/>
  <c r="O22" i="2"/>
  <c r="N22" i="2"/>
  <c r="Y22" i="2"/>
  <c r="X22" i="2"/>
  <c r="U22" i="2"/>
  <c r="T22" i="2"/>
  <c r="S22" i="2"/>
  <c r="Q22" i="2"/>
  <c r="R22" i="2"/>
  <c r="W22" i="2"/>
  <c r="M44" i="2"/>
  <c r="V22" i="2"/>
  <c r="P22" i="2"/>
  <c r="O10" i="2"/>
  <c r="X10" i="2"/>
  <c r="M32" i="2"/>
  <c r="Y10" i="2"/>
  <c r="T10" i="2"/>
  <c r="S10" i="2"/>
  <c r="R10" i="2"/>
  <c r="W10" i="2"/>
  <c r="V10" i="2"/>
  <c r="Q10" i="2"/>
  <c r="P10" i="2"/>
  <c r="N10" i="2"/>
  <c r="U10" i="2"/>
  <c r="U19" i="2"/>
  <c r="T19" i="2"/>
  <c r="S19" i="2"/>
  <c r="R19" i="2"/>
  <c r="M41" i="2"/>
  <c r="O19" i="2"/>
  <c r="Y19" i="2"/>
  <c r="N19" i="2"/>
  <c r="X19" i="2"/>
  <c r="W19" i="2"/>
  <c r="V19" i="2"/>
  <c r="Q19" i="2"/>
  <c r="P19" i="2"/>
  <c r="J45" i="2"/>
  <c r="I45" i="2"/>
  <c r="H45" i="2"/>
  <c r="G45" i="2"/>
  <c r="F45" i="2"/>
  <c r="E45" i="2"/>
  <c r="D45" i="2"/>
  <c r="C45" i="2"/>
  <c r="E36" i="2"/>
  <c r="D36" i="2"/>
  <c r="C36" i="2"/>
  <c r="H36" i="2"/>
  <c r="J36" i="2"/>
  <c r="I36" i="2"/>
  <c r="G36" i="2"/>
  <c r="F36" i="2"/>
  <c r="Y15" i="2"/>
  <c r="X15" i="2"/>
  <c r="V15" i="2"/>
  <c r="W15" i="2"/>
  <c r="S15" i="2"/>
  <c r="U15" i="2"/>
  <c r="T15" i="2"/>
  <c r="R15" i="2"/>
  <c r="Q15" i="2"/>
  <c r="M37" i="2"/>
  <c r="N15" i="2"/>
  <c r="O15" i="2"/>
  <c r="P15" i="2"/>
  <c r="O34" i="2"/>
  <c r="N34" i="2"/>
  <c r="Y34" i="2"/>
  <c r="X34" i="2"/>
  <c r="W34" i="2"/>
  <c r="R34" i="2"/>
  <c r="V34" i="2"/>
  <c r="U34" i="2"/>
  <c r="P34" i="2"/>
  <c r="T34" i="2"/>
  <c r="S34" i="2"/>
  <c r="Q34" i="2"/>
  <c r="S30" i="2"/>
  <c r="R30" i="2"/>
  <c r="Q30" i="2"/>
  <c r="P30" i="2"/>
  <c r="O30" i="2"/>
  <c r="V30" i="2"/>
  <c r="N30" i="2"/>
  <c r="X30" i="2"/>
  <c r="Y30" i="2"/>
  <c r="W30" i="2"/>
  <c r="U30" i="2"/>
  <c r="T30" i="2"/>
  <c r="G37" i="2"/>
  <c r="F37" i="2"/>
  <c r="E37" i="2"/>
  <c r="D37" i="2"/>
  <c r="C37" i="2"/>
  <c r="J37" i="2"/>
  <c r="I37" i="2"/>
  <c r="H37" i="2"/>
  <c r="J33" i="2"/>
  <c r="I33" i="2"/>
  <c r="H33" i="2"/>
  <c r="G33" i="2"/>
  <c r="E33" i="2"/>
  <c r="C33" i="2"/>
  <c r="F33" i="2"/>
  <c r="D33" i="2"/>
  <c r="E30" i="2"/>
  <c r="D30" i="2"/>
  <c r="C30" i="2"/>
  <c r="H30" i="2"/>
  <c r="G30" i="2"/>
  <c r="J30" i="2"/>
  <c r="I30" i="2"/>
  <c r="F30" i="2"/>
  <c r="C35" i="2"/>
  <c r="F35" i="2"/>
  <c r="H35" i="2"/>
  <c r="G35" i="2"/>
  <c r="E35" i="2"/>
  <c r="D35" i="2"/>
  <c r="J35" i="2"/>
  <c r="I35" i="2"/>
  <c r="C41" i="2"/>
  <c r="F41" i="2"/>
  <c r="J41" i="2"/>
  <c r="E41" i="2"/>
  <c r="I41" i="2"/>
  <c r="H41" i="2"/>
  <c r="D41" i="2"/>
  <c r="G41" i="2"/>
  <c r="J39" i="2"/>
  <c r="I39" i="2"/>
  <c r="H39" i="2"/>
  <c r="G39" i="2"/>
  <c r="F39" i="2"/>
  <c r="E39" i="2"/>
  <c r="D39" i="2"/>
  <c r="C39" i="2"/>
  <c r="W14" i="2"/>
  <c r="V14" i="2"/>
  <c r="T14" i="2"/>
  <c r="N14" i="2"/>
  <c r="X14" i="2"/>
  <c r="M36" i="2"/>
  <c r="S14" i="2"/>
  <c r="U14" i="2"/>
  <c r="Y14" i="2"/>
  <c r="R14" i="2"/>
  <c r="Q14" i="2"/>
  <c r="O14" i="2"/>
  <c r="P14" i="2"/>
  <c r="E42" i="2"/>
  <c r="D42" i="2"/>
  <c r="C42" i="2"/>
  <c r="H42" i="2"/>
  <c r="F42" i="2"/>
  <c r="G42" i="2"/>
  <c r="J42" i="2"/>
  <c r="I42" i="2"/>
  <c r="Y33" i="2"/>
  <c r="X33" i="2"/>
  <c r="W33" i="2"/>
  <c r="V33" i="2"/>
  <c r="U33" i="2"/>
  <c r="P33" i="2"/>
  <c r="T33" i="2"/>
  <c r="N33" i="2"/>
  <c r="S33" i="2"/>
  <c r="R33" i="2"/>
  <c r="O33" i="2"/>
  <c r="Q33" i="2"/>
  <c r="W20" i="2"/>
  <c r="V20" i="2"/>
  <c r="U20" i="2"/>
  <c r="T20" i="2"/>
  <c r="M42" i="2"/>
  <c r="R20" i="2"/>
  <c r="X20" i="2"/>
  <c r="P20" i="2"/>
  <c r="O20" i="2"/>
  <c r="Y20" i="2"/>
  <c r="S20" i="2"/>
  <c r="Q20" i="2"/>
  <c r="N20" i="2"/>
  <c r="I38" i="2"/>
  <c r="H38" i="2"/>
  <c r="G38" i="2"/>
  <c r="F38" i="2"/>
  <c r="E38" i="2"/>
  <c r="D38" i="2"/>
  <c r="C38" i="2"/>
  <c r="J38" i="2"/>
  <c r="Q41" i="2" l="1"/>
  <c r="P41" i="2"/>
  <c r="O41" i="2"/>
  <c r="N41" i="2"/>
  <c r="Y41" i="2"/>
  <c r="T41" i="2"/>
  <c r="U41" i="2"/>
  <c r="X41" i="2"/>
  <c r="V41" i="2"/>
  <c r="S41" i="2"/>
  <c r="W41" i="2"/>
  <c r="R41" i="2"/>
  <c r="S36" i="2"/>
  <c r="R36" i="2"/>
  <c r="Q36" i="2"/>
  <c r="P36" i="2"/>
  <c r="O36" i="2"/>
  <c r="V36" i="2"/>
  <c r="Y36" i="2"/>
  <c r="X36" i="2"/>
  <c r="W36" i="2"/>
  <c r="N36" i="2"/>
  <c r="U36" i="2"/>
  <c r="T36" i="2"/>
  <c r="W44" i="2"/>
  <c r="V44" i="2"/>
  <c r="U44" i="2"/>
  <c r="T44" i="2"/>
  <c r="S44" i="2"/>
  <c r="N44" i="2"/>
  <c r="R44" i="2"/>
  <c r="Q44" i="2"/>
  <c r="P44" i="2"/>
  <c r="O44" i="2"/>
  <c r="Y44" i="2"/>
  <c r="X44" i="2"/>
  <c r="U43" i="2"/>
  <c r="T43" i="2"/>
  <c r="S43" i="2"/>
  <c r="R43" i="2"/>
  <c r="Q43" i="2"/>
  <c r="X43" i="2"/>
  <c r="P43" i="2"/>
  <c r="O43" i="2"/>
  <c r="N43" i="2"/>
  <c r="Y43" i="2"/>
  <c r="W43" i="2"/>
  <c r="V43" i="2"/>
  <c r="S42" i="2"/>
  <c r="R42" i="2"/>
  <c r="Q42" i="2"/>
  <c r="P42" i="2"/>
  <c r="O42" i="2"/>
  <c r="V42" i="2"/>
  <c r="N42" i="2"/>
  <c r="X42" i="2"/>
  <c r="Y42" i="2"/>
  <c r="W42" i="2"/>
  <c r="U42" i="2"/>
  <c r="T42" i="2"/>
  <c r="U37" i="2"/>
  <c r="T37" i="2"/>
  <c r="S37" i="2"/>
  <c r="R37" i="2"/>
  <c r="Q37" i="2"/>
  <c r="X37" i="2"/>
  <c r="V37" i="2"/>
  <c r="P37" i="2"/>
  <c r="O37" i="2"/>
  <c r="W37" i="2"/>
  <c r="N37" i="2"/>
  <c r="Y37" i="2"/>
  <c r="U31" i="2"/>
  <c r="T31" i="2"/>
  <c r="S31" i="2"/>
  <c r="R31" i="2"/>
  <c r="Q31" i="2"/>
  <c r="X31" i="2"/>
  <c r="P31" i="2"/>
  <c r="O31" i="2"/>
  <c r="N31" i="2"/>
  <c r="Y31" i="2"/>
  <c r="W31" i="2"/>
  <c r="V31" i="2"/>
  <c r="W32" i="2"/>
  <c r="V32" i="2"/>
  <c r="U32" i="2"/>
  <c r="T32" i="2"/>
  <c r="S32" i="2"/>
  <c r="N32" i="2"/>
  <c r="R32" i="2"/>
  <c r="Q32" i="2"/>
  <c r="P32" i="2"/>
  <c r="O32" i="2"/>
  <c r="Y32" i="2"/>
  <c r="X32" i="2"/>
  <c r="B23" i="1" l="1"/>
  <c r="C23" i="1" s="1"/>
  <c r="B22" i="1"/>
  <c r="M22" i="1" s="1"/>
  <c r="S22" i="1" s="1"/>
  <c r="B21" i="1"/>
  <c r="M21" i="1" s="1"/>
  <c r="B20" i="1"/>
  <c r="I20" i="1" s="1"/>
  <c r="B19" i="1"/>
  <c r="G19" i="1" s="1"/>
  <c r="B18" i="1"/>
  <c r="E18" i="1" s="1"/>
  <c r="B17" i="1"/>
  <c r="C17" i="1" s="1"/>
  <c r="B16" i="1"/>
  <c r="M16" i="1" s="1"/>
  <c r="B15" i="1"/>
  <c r="M15" i="1" s="1"/>
  <c r="R15" i="1" s="1"/>
  <c r="B14" i="1"/>
  <c r="B13" i="1"/>
  <c r="G13" i="1" s="1"/>
  <c r="B12" i="1"/>
  <c r="E12" i="1" s="1"/>
  <c r="B11" i="1"/>
  <c r="C11" i="1" s="1"/>
  <c r="B10" i="1"/>
  <c r="M10" i="1" s="1"/>
  <c r="S10" i="1" s="1"/>
  <c r="B9" i="1"/>
  <c r="M9" i="1" s="1"/>
  <c r="R9" i="1" s="1"/>
  <c r="B8" i="1"/>
  <c r="B1" i="1"/>
  <c r="H10" i="1" l="1"/>
  <c r="H16" i="1"/>
  <c r="E10" i="1"/>
  <c r="E16" i="1"/>
  <c r="F10" i="1"/>
  <c r="F16" i="1"/>
  <c r="G10" i="1"/>
  <c r="G16" i="1"/>
  <c r="I10" i="1"/>
  <c r="I16" i="1"/>
  <c r="T10" i="1"/>
  <c r="D18" i="1"/>
  <c r="F18" i="1"/>
  <c r="F22" i="1"/>
  <c r="H12" i="1"/>
  <c r="G17" i="1"/>
  <c r="Q9" i="1"/>
  <c r="J11" i="1"/>
  <c r="M12" i="1"/>
  <c r="V12" i="1" s="1"/>
  <c r="J15" i="1"/>
  <c r="J17" i="1"/>
  <c r="M18" i="1"/>
  <c r="T18" i="1" s="1"/>
  <c r="F21" i="1"/>
  <c r="I23" i="1"/>
  <c r="B38" i="1"/>
  <c r="I38" i="1" s="1"/>
  <c r="C15" i="1"/>
  <c r="M11" i="1"/>
  <c r="R11" i="1" s="1"/>
  <c r="Q15" i="1"/>
  <c r="M17" i="1"/>
  <c r="S17" i="1" s="1"/>
  <c r="G21" i="1"/>
  <c r="J23" i="1"/>
  <c r="B43" i="1"/>
  <c r="G43" i="1" s="1"/>
  <c r="J21" i="1"/>
  <c r="M23" i="1"/>
  <c r="T23" i="1" s="1"/>
  <c r="B44" i="1"/>
  <c r="I44" i="1" s="1"/>
  <c r="G22" i="1"/>
  <c r="C9" i="1"/>
  <c r="H22" i="1"/>
  <c r="B31" i="1"/>
  <c r="G31" i="1" s="1"/>
  <c r="D9" i="1"/>
  <c r="E9" i="1"/>
  <c r="I22" i="1"/>
  <c r="M31" i="1"/>
  <c r="Y31" i="1" s="1"/>
  <c r="M19" i="1"/>
  <c r="P19" i="1" s="1"/>
  <c r="B32" i="1"/>
  <c r="I32" i="1" s="1"/>
  <c r="D12" i="1"/>
  <c r="G11" i="1"/>
  <c r="C21" i="1"/>
  <c r="G9" i="1"/>
  <c r="H11" i="1"/>
  <c r="I12" i="1"/>
  <c r="F15" i="1"/>
  <c r="H17" i="1"/>
  <c r="I18" i="1"/>
  <c r="D21" i="1"/>
  <c r="G23" i="1"/>
  <c r="B37" i="1"/>
  <c r="G37" i="1" s="1"/>
  <c r="M13" i="1"/>
  <c r="U13" i="1" s="1"/>
  <c r="E22" i="1"/>
  <c r="F12" i="1"/>
  <c r="D15" i="1"/>
  <c r="F9" i="1"/>
  <c r="E15" i="1"/>
  <c r="H18" i="1"/>
  <c r="J9" i="1"/>
  <c r="I11" i="1"/>
  <c r="J12" i="1"/>
  <c r="G15" i="1"/>
  <c r="I17" i="1"/>
  <c r="J18" i="1"/>
  <c r="E21" i="1"/>
  <c r="H23" i="1"/>
  <c r="M37" i="1"/>
  <c r="N37" i="1" s="1"/>
  <c r="Y21" i="1"/>
  <c r="R21" i="1"/>
  <c r="X21" i="1"/>
  <c r="S21" i="1"/>
  <c r="W21" i="1"/>
  <c r="U21" i="1"/>
  <c r="V21" i="1"/>
  <c r="P21" i="1"/>
  <c r="T21" i="1"/>
  <c r="O21" i="1"/>
  <c r="N21" i="1"/>
  <c r="U37" i="1"/>
  <c r="S37" i="1"/>
  <c r="X37" i="1"/>
  <c r="O37" i="1"/>
  <c r="W37" i="1"/>
  <c r="V37" i="1"/>
  <c r="Y15" i="1"/>
  <c r="X15" i="1"/>
  <c r="T15" i="1"/>
  <c r="W15" i="1"/>
  <c r="V15" i="1"/>
  <c r="S15" i="1"/>
  <c r="P15" i="1"/>
  <c r="O15" i="1"/>
  <c r="U15" i="1"/>
  <c r="N15" i="1"/>
  <c r="Y37" i="1"/>
  <c r="M43" i="1"/>
  <c r="Q21" i="1"/>
  <c r="I14" i="1"/>
  <c r="C14" i="1"/>
  <c r="H14" i="1"/>
  <c r="E14" i="1"/>
  <c r="D14" i="1"/>
  <c r="G14" i="1"/>
  <c r="B36" i="1"/>
  <c r="F14" i="1"/>
  <c r="M14" i="1"/>
  <c r="J14" i="1"/>
  <c r="I8" i="1"/>
  <c r="H8" i="1"/>
  <c r="E8" i="1"/>
  <c r="G8" i="1"/>
  <c r="B30" i="1"/>
  <c r="F8" i="1"/>
  <c r="D8" i="1"/>
  <c r="C8" i="1"/>
  <c r="M8" i="1"/>
  <c r="J8" i="1"/>
  <c r="O10" i="1"/>
  <c r="V10" i="1"/>
  <c r="N10" i="1"/>
  <c r="W10" i="1"/>
  <c r="Y10" i="1"/>
  <c r="X10" i="1"/>
  <c r="U10" i="1"/>
  <c r="R10" i="1"/>
  <c r="M32" i="1"/>
  <c r="Q10" i="1"/>
  <c r="P10" i="1"/>
  <c r="O22" i="1"/>
  <c r="U22" i="1"/>
  <c r="N22" i="1"/>
  <c r="Y22" i="1"/>
  <c r="X22" i="1"/>
  <c r="W22" i="1"/>
  <c r="T22" i="1"/>
  <c r="R22" i="1"/>
  <c r="V22" i="1"/>
  <c r="M44" i="1"/>
  <c r="Q22" i="1"/>
  <c r="P22" i="1"/>
  <c r="O16" i="1"/>
  <c r="N16" i="1"/>
  <c r="V16" i="1"/>
  <c r="Y16" i="1"/>
  <c r="X16" i="1"/>
  <c r="R16" i="1"/>
  <c r="W16" i="1"/>
  <c r="U16" i="1"/>
  <c r="M38" i="1"/>
  <c r="Q16" i="1"/>
  <c r="P16" i="1"/>
  <c r="S16" i="1"/>
  <c r="T16" i="1"/>
  <c r="Y9" i="1"/>
  <c r="X9" i="1"/>
  <c r="U9" i="1"/>
  <c r="W9" i="1"/>
  <c r="V9" i="1"/>
  <c r="S9" i="1"/>
  <c r="P9" i="1"/>
  <c r="T9" i="1"/>
  <c r="O9" i="1"/>
  <c r="N9" i="1"/>
  <c r="D38" i="1"/>
  <c r="C13" i="1"/>
  <c r="C19" i="1"/>
  <c r="D11" i="1"/>
  <c r="H13" i="1"/>
  <c r="D17" i="1"/>
  <c r="H19" i="1"/>
  <c r="J20" i="1"/>
  <c r="D23" i="1"/>
  <c r="J32" i="1"/>
  <c r="B34" i="1"/>
  <c r="J38" i="1"/>
  <c r="B40" i="1"/>
  <c r="Y11" i="1"/>
  <c r="C10" i="1"/>
  <c r="E11" i="1"/>
  <c r="S11" i="1"/>
  <c r="G12" i="1"/>
  <c r="I13" i="1"/>
  <c r="C16" i="1"/>
  <c r="E17" i="1"/>
  <c r="G18" i="1"/>
  <c r="I19" i="1"/>
  <c r="M20" i="1"/>
  <c r="C22" i="1"/>
  <c r="E23" i="1"/>
  <c r="I31" i="1"/>
  <c r="D20" i="1"/>
  <c r="E20" i="1"/>
  <c r="D10" i="1"/>
  <c r="F11" i="1"/>
  <c r="T11" i="1"/>
  <c r="J13" i="1"/>
  <c r="D16" i="1"/>
  <c r="F17" i="1"/>
  <c r="T17" i="1"/>
  <c r="J19" i="1"/>
  <c r="D22" i="1"/>
  <c r="F23" i="1"/>
  <c r="B33" i="1"/>
  <c r="B39" i="1"/>
  <c r="B45" i="1"/>
  <c r="C38" i="1"/>
  <c r="C31" i="1"/>
  <c r="H9" i="1"/>
  <c r="J10" i="1"/>
  <c r="N11" i="1"/>
  <c r="D13" i="1"/>
  <c r="H15" i="1"/>
  <c r="J16" i="1"/>
  <c r="D19" i="1"/>
  <c r="F20" i="1"/>
  <c r="H21" i="1"/>
  <c r="J22" i="1"/>
  <c r="D31" i="1"/>
  <c r="F32" i="1"/>
  <c r="D37" i="1"/>
  <c r="F38" i="1"/>
  <c r="B42" i="1"/>
  <c r="E38" i="1"/>
  <c r="I9" i="1"/>
  <c r="O11" i="1"/>
  <c r="C12" i="1"/>
  <c r="E13" i="1"/>
  <c r="I15" i="1"/>
  <c r="C18" i="1"/>
  <c r="E19" i="1"/>
  <c r="G20" i="1"/>
  <c r="I21" i="1"/>
  <c r="G32" i="1"/>
  <c r="G38" i="1"/>
  <c r="C20" i="1"/>
  <c r="F13" i="1"/>
  <c r="F19" i="1"/>
  <c r="H20" i="1"/>
  <c r="B35" i="1"/>
  <c r="H38" i="1"/>
  <c r="B41" i="1"/>
  <c r="Y17" i="1"/>
  <c r="W19" i="1" l="1"/>
  <c r="Q19" i="1"/>
  <c r="P37" i="1"/>
  <c r="V31" i="1"/>
  <c r="R17" i="1"/>
  <c r="J44" i="1"/>
  <c r="Q37" i="1"/>
  <c r="R37" i="1"/>
  <c r="O12" i="1"/>
  <c r="J43" i="1"/>
  <c r="E44" i="1"/>
  <c r="G44" i="1"/>
  <c r="H44" i="1"/>
  <c r="D44" i="1"/>
  <c r="F43" i="1"/>
  <c r="F44" i="1"/>
  <c r="C44" i="1"/>
  <c r="V19" i="1"/>
  <c r="W31" i="1"/>
  <c r="O31" i="1"/>
  <c r="Q17" i="1"/>
  <c r="P17" i="1"/>
  <c r="T31" i="1"/>
  <c r="Q12" i="1"/>
  <c r="X31" i="1"/>
  <c r="M34" i="1"/>
  <c r="V34" i="1" s="1"/>
  <c r="P31" i="1"/>
  <c r="Q11" i="1"/>
  <c r="J31" i="1"/>
  <c r="U12" i="1"/>
  <c r="H31" i="1"/>
  <c r="U31" i="1"/>
  <c r="N17" i="1"/>
  <c r="Q31" i="1"/>
  <c r="P11" i="1"/>
  <c r="R12" i="1"/>
  <c r="O17" i="1"/>
  <c r="P12" i="1"/>
  <c r="N12" i="1"/>
  <c r="Y12" i="1"/>
  <c r="T12" i="1"/>
  <c r="R31" i="1"/>
  <c r="Q13" i="1"/>
  <c r="F31" i="1"/>
  <c r="E31" i="1"/>
  <c r="N31" i="1"/>
  <c r="S31" i="1"/>
  <c r="M40" i="1"/>
  <c r="S40" i="1" s="1"/>
  <c r="D43" i="1"/>
  <c r="V18" i="1"/>
  <c r="I37" i="1"/>
  <c r="O19" i="1"/>
  <c r="Y13" i="1"/>
  <c r="N18" i="1"/>
  <c r="R18" i="1"/>
  <c r="H37" i="1"/>
  <c r="U19" i="1"/>
  <c r="N13" i="1"/>
  <c r="P13" i="1"/>
  <c r="J37" i="1"/>
  <c r="R23" i="1"/>
  <c r="E37" i="1"/>
  <c r="S23" i="1"/>
  <c r="V13" i="1"/>
  <c r="W13" i="1"/>
  <c r="F37" i="1"/>
  <c r="O23" i="1"/>
  <c r="N23" i="1"/>
  <c r="M35" i="1"/>
  <c r="Q35" i="1" s="1"/>
  <c r="S12" i="1"/>
  <c r="X12" i="1"/>
  <c r="W12" i="1"/>
  <c r="N19" i="1"/>
  <c r="Y19" i="1"/>
  <c r="D32" i="1"/>
  <c r="U18" i="1"/>
  <c r="X19" i="1"/>
  <c r="R13" i="1"/>
  <c r="X13" i="1"/>
  <c r="C43" i="1"/>
  <c r="C32" i="1"/>
  <c r="M41" i="1"/>
  <c r="U41" i="1" s="1"/>
  <c r="S13" i="1"/>
  <c r="M39" i="1"/>
  <c r="V17" i="1"/>
  <c r="X17" i="1"/>
  <c r="U17" i="1"/>
  <c r="W17" i="1"/>
  <c r="M45" i="1"/>
  <c r="U23" i="1"/>
  <c r="X23" i="1"/>
  <c r="V23" i="1"/>
  <c r="W23" i="1"/>
  <c r="H32" i="1"/>
  <c r="C37" i="1"/>
  <c r="E32" i="1"/>
  <c r="R19" i="1"/>
  <c r="O13" i="1"/>
  <c r="S18" i="1"/>
  <c r="X18" i="1"/>
  <c r="W18" i="1"/>
  <c r="Q23" i="1"/>
  <c r="Y18" i="1"/>
  <c r="P23" i="1"/>
  <c r="H43" i="1"/>
  <c r="S19" i="1"/>
  <c r="T37" i="1"/>
  <c r="T13" i="1"/>
  <c r="M33" i="1"/>
  <c r="W11" i="1"/>
  <c r="U11" i="1"/>
  <c r="V11" i="1"/>
  <c r="X11" i="1"/>
  <c r="O18" i="1"/>
  <c r="Q18" i="1"/>
  <c r="E43" i="1"/>
  <c r="P18" i="1"/>
  <c r="Y23" i="1"/>
  <c r="I43" i="1"/>
  <c r="T19" i="1"/>
  <c r="Y34" i="1"/>
  <c r="E42" i="1"/>
  <c r="D42" i="1"/>
  <c r="C42" i="1"/>
  <c r="H42" i="1"/>
  <c r="G42" i="1"/>
  <c r="F42" i="1"/>
  <c r="J42" i="1"/>
  <c r="I42" i="1"/>
  <c r="Y40" i="1"/>
  <c r="D45" i="1"/>
  <c r="J45" i="1"/>
  <c r="I45" i="1"/>
  <c r="H45" i="1"/>
  <c r="G45" i="1"/>
  <c r="F45" i="1"/>
  <c r="E45" i="1"/>
  <c r="C45" i="1"/>
  <c r="F34" i="1"/>
  <c r="H34" i="1"/>
  <c r="J34" i="1"/>
  <c r="I34" i="1"/>
  <c r="G34" i="1"/>
  <c r="D34" i="1"/>
  <c r="C34" i="1"/>
  <c r="E34" i="1"/>
  <c r="U43" i="1"/>
  <c r="O43" i="1"/>
  <c r="T43" i="1"/>
  <c r="N43" i="1"/>
  <c r="S43" i="1"/>
  <c r="Q43" i="1"/>
  <c r="R43" i="1"/>
  <c r="P43" i="1"/>
  <c r="X43" i="1"/>
  <c r="W43" i="1"/>
  <c r="V43" i="1"/>
  <c r="Y43" i="1"/>
  <c r="J33" i="1"/>
  <c r="E33" i="1"/>
  <c r="I33" i="1"/>
  <c r="H33" i="1"/>
  <c r="G33" i="1"/>
  <c r="F33" i="1"/>
  <c r="D33" i="1"/>
  <c r="C33" i="1"/>
  <c r="C35" i="1"/>
  <c r="J35" i="1"/>
  <c r="H35" i="1"/>
  <c r="F35" i="1"/>
  <c r="I35" i="1"/>
  <c r="E35" i="1"/>
  <c r="D35" i="1"/>
  <c r="G35" i="1"/>
  <c r="W8" i="1"/>
  <c r="S8" i="1"/>
  <c r="M30" i="1"/>
  <c r="U8" i="1"/>
  <c r="T8" i="1"/>
  <c r="N8" i="1"/>
  <c r="Q8" i="1"/>
  <c r="Y8" i="1"/>
  <c r="R8" i="1"/>
  <c r="X8" i="1"/>
  <c r="V8" i="1"/>
  <c r="P8" i="1"/>
  <c r="O8" i="1"/>
  <c r="E36" i="1"/>
  <c r="D36" i="1"/>
  <c r="C36" i="1"/>
  <c r="H36" i="1"/>
  <c r="J36" i="1"/>
  <c r="G36" i="1"/>
  <c r="F36" i="1"/>
  <c r="I36" i="1"/>
  <c r="C41" i="1"/>
  <c r="F41" i="1"/>
  <c r="J41" i="1"/>
  <c r="I41" i="1"/>
  <c r="H41" i="1"/>
  <c r="E41" i="1"/>
  <c r="D41" i="1"/>
  <c r="G41" i="1"/>
  <c r="W41" i="1"/>
  <c r="J39" i="1"/>
  <c r="I39" i="1"/>
  <c r="H39" i="1"/>
  <c r="G39" i="1"/>
  <c r="F39" i="1"/>
  <c r="D39" i="1"/>
  <c r="E39" i="1"/>
  <c r="C39" i="1"/>
  <c r="W44" i="1"/>
  <c r="V44" i="1"/>
  <c r="Q44" i="1"/>
  <c r="U44" i="1"/>
  <c r="S44" i="1"/>
  <c r="T44" i="1"/>
  <c r="N44" i="1"/>
  <c r="R44" i="1"/>
  <c r="Y44" i="1"/>
  <c r="P44" i="1"/>
  <c r="X44" i="1"/>
  <c r="O44" i="1"/>
  <c r="W32" i="1"/>
  <c r="Q32" i="1"/>
  <c r="V32" i="1"/>
  <c r="U32" i="1"/>
  <c r="S32" i="1"/>
  <c r="R32" i="1"/>
  <c r="T32" i="1"/>
  <c r="N32" i="1"/>
  <c r="P32" i="1"/>
  <c r="Y32" i="1"/>
  <c r="X32" i="1"/>
  <c r="O32" i="1"/>
  <c r="W20" i="1"/>
  <c r="S20" i="1"/>
  <c r="V20" i="1"/>
  <c r="U20" i="1"/>
  <c r="M42" i="1"/>
  <c r="T20" i="1"/>
  <c r="N20" i="1"/>
  <c r="R20" i="1"/>
  <c r="Q20" i="1"/>
  <c r="Y20" i="1"/>
  <c r="P20" i="1"/>
  <c r="X20" i="1"/>
  <c r="O20" i="1"/>
  <c r="W14" i="1"/>
  <c r="V14" i="1"/>
  <c r="R14" i="1"/>
  <c r="Q14" i="1"/>
  <c r="U14" i="1"/>
  <c r="T14" i="1"/>
  <c r="N14" i="1"/>
  <c r="Y14" i="1"/>
  <c r="M36" i="1"/>
  <c r="X14" i="1"/>
  <c r="S14" i="1"/>
  <c r="P14" i="1"/>
  <c r="O14" i="1"/>
  <c r="J40" i="1"/>
  <c r="I40" i="1"/>
  <c r="D40" i="1"/>
  <c r="G40" i="1"/>
  <c r="C40" i="1"/>
  <c r="F40" i="1"/>
  <c r="H40" i="1"/>
  <c r="E40" i="1"/>
  <c r="W38" i="1"/>
  <c r="V38" i="1"/>
  <c r="R38" i="1"/>
  <c r="U38" i="1"/>
  <c r="T38" i="1"/>
  <c r="S38" i="1"/>
  <c r="P38" i="1"/>
  <c r="N38" i="1"/>
  <c r="Y38" i="1"/>
  <c r="X38" i="1"/>
  <c r="Q38" i="1"/>
  <c r="O38" i="1"/>
  <c r="E30" i="1"/>
  <c r="D30" i="1"/>
  <c r="C30" i="1"/>
  <c r="H30" i="1"/>
  <c r="G30" i="1"/>
  <c r="J30" i="1"/>
  <c r="F30" i="1"/>
  <c r="I30" i="1"/>
  <c r="T40" i="1" l="1"/>
  <c r="U40" i="1"/>
  <c r="N35" i="1"/>
  <c r="T35" i="1"/>
  <c r="W40" i="1"/>
  <c r="T41" i="1"/>
  <c r="X41" i="1"/>
  <c r="U35" i="1"/>
  <c r="O35" i="1"/>
  <c r="R41" i="1"/>
  <c r="R35" i="1"/>
  <c r="Y35" i="1"/>
  <c r="S41" i="1"/>
  <c r="S35" i="1"/>
  <c r="O41" i="1"/>
  <c r="X35" i="1"/>
  <c r="N41" i="1"/>
  <c r="P41" i="1"/>
  <c r="P35" i="1"/>
  <c r="Y41" i="1"/>
  <c r="V41" i="1"/>
  <c r="V35" i="1"/>
  <c r="Q41" i="1"/>
  <c r="W35" i="1"/>
  <c r="N34" i="1"/>
  <c r="Q40" i="1"/>
  <c r="T34" i="1"/>
  <c r="P40" i="1"/>
  <c r="R40" i="1"/>
  <c r="X34" i="1"/>
  <c r="S34" i="1"/>
  <c r="R34" i="1"/>
  <c r="X40" i="1"/>
  <c r="W34" i="1"/>
  <c r="O34" i="1"/>
  <c r="N40" i="1"/>
  <c r="P34" i="1"/>
  <c r="O40" i="1"/>
  <c r="Q34" i="1"/>
  <c r="V40" i="1"/>
  <c r="U34" i="1"/>
  <c r="S45" i="1"/>
  <c r="R45" i="1"/>
  <c r="W45" i="1"/>
  <c r="O45" i="1"/>
  <c r="X45" i="1"/>
  <c r="N45" i="1"/>
  <c r="Q45" i="1"/>
  <c r="Y45" i="1"/>
  <c r="U45" i="1"/>
  <c r="T45" i="1"/>
  <c r="V45" i="1"/>
  <c r="P45" i="1"/>
  <c r="N33" i="1"/>
  <c r="V33" i="1"/>
  <c r="S33" i="1"/>
  <c r="Y33" i="1"/>
  <c r="Q33" i="1"/>
  <c r="X33" i="1"/>
  <c r="T33" i="1"/>
  <c r="U33" i="1"/>
  <c r="W33" i="1"/>
  <c r="P33" i="1"/>
  <c r="O33" i="1"/>
  <c r="R33" i="1"/>
  <c r="Y39" i="1"/>
  <c r="S39" i="1"/>
  <c r="R39" i="1"/>
  <c r="P39" i="1"/>
  <c r="X39" i="1"/>
  <c r="W39" i="1"/>
  <c r="Q39" i="1"/>
  <c r="V39" i="1"/>
  <c r="U39" i="1"/>
  <c r="N39" i="1"/>
  <c r="T39" i="1"/>
  <c r="O39" i="1"/>
  <c r="S42" i="1"/>
  <c r="R42" i="1"/>
  <c r="N42" i="1"/>
  <c r="Q42" i="1"/>
  <c r="O42" i="1"/>
  <c r="X42" i="1"/>
  <c r="P42" i="1"/>
  <c r="Y42" i="1"/>
  <c r="V42" i="1"/>
  <c r="U42" i="1"/>
  <c r="T42" i="1"/>
  <c r="W42" i="1"/>
  <c r="S30" i="1"/>
  <c r="X30" i="1"/>
  <c r="R30" i="1"/>
  <c r="Q30" i="1"/>
  <c r="O30" i="1"/>
  <c r="P30" i="1"/>
  <c r="V30" i="1"/>
  <c r="N30" i="1"/>
  <c r="U30" i="1"/>
  <c r="T30" i="1"/>
  <c r="Y30" i="1"/>
  <c r="W30" i="1"/>
  <c r="S36" i="1"/>
  <c r="R36" i="1"/>
  <c r="Y36" i="1"/>
  <c r="Q36" i="1"/>
  <c r="P36" i="1"/>
  <c r="O36" i="1"/>
  <c r="V36" i="1"/>
  <c r="U36" i="1"/>
  <c r="N36" i="1"/>
  <c r="X36" i="1"/>
  <c r="T36" i="1"/>
  <c r="W36" i="1"/>
</calcChain>
</file>

<file path=xl/sharedStrings.xml><?xml version="1.0" encoding="utf-8"?>
<sst xmlns="http://schemas.openxmlformats.org/spreadsheetml/2006/main" count="1224" uniqueCount="17">
  <si>
    <t>（事業所規模５人以上）</t>
    <phoneticPr fontId="7"/>
  </si>
  <si>
    <t xml:space="preserve">一　般　労　働　者 </t>
    <phoneticPr fontId="7"/>
  </si>
  <si>
    <t>パートタイム労働者</t>
    <phoneticPr fontId="7"/>
  </si>
  <si>
    <t>一般労働者</t>
    <rPh sb="0" eb="2">
      <t>イッパン</t>
    </rPh>
    <rPh sb="2" eb="5">
      <t>ロウドウシャ</t>
    </rPh>
    <phoneticPr fontId="9"/>
  </si>
  <si>
    <t>パートタイム労働者</t>
    <rPh sb="6" eb="9">
      <t>ロウドウシャ</t>
    </rPh>
    <phoneticPr fontId="9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</si>
  <si>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</si>
  <si>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7"/>
  </si>
  <si>
    <t>総実労働時間</t>
    <rPh sb="0" eb="1">
      <t>ソウ</t>
    </rPh>
    <rPh sb="1" eb="4">
      <t>ジツロウドウ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</si>
  <si>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</si>
  <si>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3">
      <t>ショテイガイ</t>
    </rPh>
    <rPh sb="3" eb="5">
      <t>ロウドウ</t>
    </rPh>
    <rPh sb="5" eb="7">
      <t>ジカン</t>
    </rPh>
    <phoneticPr fontId="7"/>
  </si>
  <si>
    <t>指　数</t>
    <rPh sb="0" eb="1">
      <t>ユビ</t>
    </rPh>
    <rPh sb="2" eb="3">
      <t>スウ</t>
    </rPh>
    <phoneticPr fontId="7"/>
  </si>
  <si>
    <t>前年同月比</t>
    <phoneticPr fontId="7"/>
  </si>
  <si>
    <t>前年同月比</t>
  </si>
  <si>
    <t>日</t>
    <phoneticPr fontId="7"/>
  </si>
  <si>
    <t>時間</t>
    <phoneticPr fontId="7"/>
  </si>
  <si>
    <t>％</t>
  </si>
  <si>
    <t>（事業所規模３０人以上）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</si>
</sst>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</cellStyleXfs>
  <cellXfs count="84">
    <xf numFmtId="0" fontId="0" fillId="0" borderId="0" xfId="0">
      <alignment vertical="center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horizontal="centerContinuous" vertical="center"/>
    </xf>
    <xf numFmtId="0" fontId="8" fillId="0" borderId="3" xfId="1" applyNumberFormat="1" applyFont="1" applyBorder="1" applyAlignment="1">
      <alignment horizontal="centerContinuous" vertical="center"/>
    </xf>
    <xf numFmtId="0" fontId="8" fillId="0" borderId="4" xfId="1" applyNumberFormat="1" applyFont="1" applyBorder="1" applyAlignment="1">
      <alignment horizontal="centerContinuous"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6" xfId="1" applyNumberFormat="1" applyFont="1" applyBorder="1" applyAlignment="1">
      <alignment horizontal="centerContinuous" vertical="center"/>
    </xf>
    <xf numFmtId="0" fontId="6" fillId="0" borderId="7" xfId="2" applyFont="1" applyBorder="1" applyAlignment="1">
      <alignment vertical="center"/>
    </xf>
    <xf numFmtId="1" fontId="6" fillId="0" borderId="8" xfId="3" applyFont="1" applyBorder="1" applyAlignment="1">
      <alignment horizontal="centerContinuous" vertical="center"/>
    </xf>
    <xf numFmtId="1" fontId="6" fillId="0" borderId="9" xfId="3" applyFont="1" applyBorder="1" applyAlignment="1">
      <alignment horizontal="centerContinuous" vertical="center"/>
    </xf>
    <xf numFmtId="1" fontId="10" fillId="0" borderId="10" xfId="3" applyFont="1" applyBorder="1" applyAlignment="1">
      <alignment horizontal="centerContinuous"/>
    </xf>
    <xf numFmtId="1" fontId="10" fillId="0" borderId="8" xfId="3" applyFont="1" applyBorder="1" applyAlignment="1">
      <alignment horizontal="centerContinuous" vertical="center"/>
    </xf>
    <xf numFmtId="1" fontId="6" fillId="0" borderId="8" xfId="3" applyFont="1" applyBorder="1" applyAlignment="1">
      <alignment vertical="center"/>
    </xf>
    <xf numFmtId="1" fontId="6" fillId="0" borderId="11" xfId="3" applyFont="1" applyBorder="1" applyAlignment="1">
      <alignment vertical="center"/>
    </xf>
    <xf numFmtId="0" fontId="6" fillId="0" borderId="12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 shrinkToFit="1"/>
    </xf>
    <xf numFmtId="0" fontId="8" fillId="0" borderId="15" xfId="1" applyNumberFormat="1" applyFont="1" applyBorder="1" applyAlignment="1">
      <alignment vertical="center" shrinkToFit="1"/>
    </xf>
    <xf numFmtId="0" fontId="8" fillId="0" borderId="16" xfId="1" applyNumberFormat="1" applyFont="1" applyBorder="1" applyAlignment="1">
      <alignment vertical="center" shrinkToFit="1"/>
    </xf>
    <xf numFmtId="0" fontId="6" fillId="0" borderId="17" xfId="2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0" fontId="8" fillId="0" borderId="24" xfId="1" applyNumberFormat="1" applyFont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center" vertical="center" shrinkToFit="1"/>
    </xf>
    <xf numFmtId="0" fontId="6" fillId="0" borderId="25" xfId="2" applyFont="1" applyBorder="1" applyAlignment="1">
      <alignment vertical="center"/>
    </xf>
    <xf numFmtId="1" fontId="10" fillId="0" borderId="9" xfId="3" applyFont="1" applyBorder="1" applyAlignment="1">
      <alignment horizontal="center" vertical="center"/>
    </xf>
    <xf numFmtId="1" fontId="10" fillId="0" borderId="0" xfId="3" applyFont="1" applyAlignment="1">
      <alignment horizontal="center" vertical="center"/>
    </xf>
    <xf numFmtId="1" fontId="10" fillId="0" borderId="12" xfId="3" applyFont="1" applyBorder="1" applyAlignment="1">
      <alignment horizontal="center" vertical="center"/>
    </xf>
    <xf numFmtId="1" fontId="10" fillId="0" borderId="1" xfId="3" applyFont="1" applyBorder="1" applyAlignment="1">
      <alignment horizontal="center" vertical="center"/>
    </xf>
    <xf numFmtId="1" fontId="10" fillId="0" borderId="26" xfId="3" applyFont="1" applyBorder="1" applyAlignment="1">
      <alignment horizontal="center" vertical="center"/>
    </xf>
    <xf numFmtId="1" fontId="6" fillId="0" borderId="24" xfId="3" applyFont="1" applyBorder="1" applyAlignment="1">
      <alignment horizontal="distributed" vertical="center"/>
    </xf>
    <xf numFmtId="0" fontId="11" fillId="0" borderId="27" xfId="1" applyNumberFormat="1" applyFont="1" applyBorder="1" applyAlignment="1">
      <alignment horizontal="right" vertical="center"/>
    </xf>
    <xf numFmtId="0" fontId="11" fillId="0" borderId="24" xfId="1" applyNumberFormat="1" applyFont="1" applyBorder="1" applyAlignment="1">
      <alignment horizontal="right" vertical="center"/>
    </xf>
    <xf numFmtId="0" fontId="11" fillId="0" borderId="10" xfId="1" applyNumberFormat="1" applyFont="1" applyBorder="1" applyAlignment="1">
      <alignment horizontal="right" vertical="center"/>
    </xf>
    <xf numFmtId="0" fontId="11" fillId="0" borderId="7" xfId="1" applyNumberFormat="1" applyFont="1" applyBorder="1" applyAlignment="1">
      <alignment horizontal="right" vertical="center"/>
    </xf>
    <xf numFmtId="0" fontId="11" fillId="0" borderId="13" xfId="1" applyNumberFormat="1" applyFont="1" applyBorder="1" applyAlignment="1">
      <alignment horizontal="right" vertical="center"/>
    </xf>
    <xf numFmtId="0" fontId="11" fillId="0" borderId="14" xfId="1" applyNumberFormat="1" applyFont="1" applyBorder="1" applyAlignment="1">
      <alignment horizontal="right" vertical="center"/>
    </xf>
    <xf numFmtId="1" fontId="6" fillId="0" borderId="28" xfId="3" applyFont="1" applyBorder="1" applyAlignment="1">
      <alignment horizontal="distributed" vertical="center"/>
    </xf>
    <xf numFmtId="1" fontId="6" fillId="0" borderId="1" xfId="3" applyFont="1" applyBorder="1" applyAlignment="1">
      <alignment horizontal="right" vertical="center"/>
    </xf>
    <xf numFmtId="1" fontId="6" fillId="0" borderId="15" xfId="3" applyFont="1" applyBorder="1" applyAlignment="1">
      <alignment horizontal="right" vertical="center"/>
    </xf>
    <xf numFmtId="1" fontId="6" fillId="0" borderId="26" xfId="3" applyFont="1" applyBorder="1" applyAlignment="1">
      <alignment horizontal="right" vertical="center"/>
    </xf>
    <xf numFmtId="0" fontId="12" fillId="0" borderId="29" xfId="3" applyNumberFormat="1" applyFont="1" applyBorder="1" applyAlignment="1">
      <alignment horizontal="distributed" vertical="center" shrinkToFit="1"/>
    </xf>
    <xf numFmtId="177" fontId="6" fillId="0" borderId="30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1" fontId="12" fillId="0" borderId="29" xfId="3" applyFont="1" applyBorder="1" applyAlignment="1">
      <alignment horizontal="distributed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0" xfId="3" quotePrefix="1" applyNumberFormat="1" applyFont="1" applyAlignment="1">
      <alignment horizontal="right" vertical="center"/>
    </xf>
    <xf numFmtId="178" fontId="6" fillId="0" borderId="17" xfId="3" quotePrefix="1" applyNumberFormat="1" applyFont="1" applyBorder="1" applyAlignment="1">
      <alignment horizontal="right" vertical="center"/>
    </xf>
    <xf numFmtId="1" fontId="12" fillId="0" borderId="29" xfId="3" applyFont="1" applyBorder="1" applyAlignment="1">
      <alignment horizontal="distributed" vertical="center" shrinkToFit="1"/>
    </xf>
    <xf numFmtId="0" fontId="13" fillId="0" borderId="29" xfId="3" applyNumberFormat="1" applyFont="1" applyBorder="1" applyAlignment="1">
      <alignment horizontal="distributed" vertical="center" shrinkToFit="1"/>
    </xf>
    <xf numFmtId="1" fontId="13" fillId="0" borderId="29" xfId="3" applyFont="1" applyBorder="1" applyAlignment="1">
      <alignment horizontal="distributed" vertical="center" shrinkToFit="1"/>
    </xf>
    <xf numFmtId="1" fontId="14" fillId="0" borderId="29" xfId="3" applyFont="1" applyBorder="1" applyAlignment="1">
      <alignment horizontal="distributed" vertical="center" shrinkToFit="1"/>
    </xf>
    <xf numFmtId="1" fontId="14" fillId="0" borderId="29" xfId="3" applyFont="1" applyBorder="1" applyAlignment="1">
      <alignment horizontal="distributed" vertical="center"/>
    </xf>
    <xf numFmtId="1" fontId="15" fillId="0" borderId="31" xfId="3" applyFont="1" applyBorder="1" applyAlignment="1">
      <alignment horizontal="distributed" vertical="center" shrinkToFit="1"/>
    </xf>
    <xf numFmtId="177" fontId="6" fillId="0" borderId="3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" fontId="16" fillId="0" borderId="31" xfId="3" applyFont="1" applyBorder="1" applyAlignment="1">
      <alignment horizontal="distributed" vertical="center"/>
    </xf>
    <xf numFmtId="178" fontId="6" fillId="0" borderId="21" xfId="3" applyNumberFormat="1" applyFont="1" applyBorder="1" applyAlignment="1">
      <alignment horizontal="right" vertical="center"/>
    </xf>
    <xf numFmtId="178" fontId="6" fillId="0" borderId="33" xfId="3" quotePrefix="1" applyNumberFormat="1" applyFont="1" applyBorder="1" applyAlignment="1">
      <alignment horizontal="right" vertical="center"/>
    </xf>
    <xf numFmtId="178" fontId="6" fillId="0" borderId="34" xfId="3" quotePrefix="1" applyNumberFormat="1" applyFont="1" applyBorder="1" applyAlignment="1">
      <alignment horizontal="right" vertical="center"/>
    </xf>
    <xf numFmtId="178" fontId="6" fillId="0" borderId="25" xfId="3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24" xfId="1" applyNumberFormat="1" applyFont="1" applyBorder="1" applyAlignment="1">
      <alignment vertical="center"/>
    </xf>
    <xf numFmtId="0" fontId="6" fillId="0" borderId="28" xfId="1" applyNumberFormat="1" applyFont="1" applyBorder="1" applyAlignment="1">
      <alignment vertical="center"/>
    </xf>
    <xf numFmtId="1" fontId="6" fillId="0" borderId="30" xfId="3" applyFont="1" applyBorder="1" applyAlignment="1">
      <alignment horizontal="distributed" vertical="center"/>
    </xf>
    <xf numFmtId="1" fontId="15" fillId="0" borderId="31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8" fillId="0" borderId="18" xfId="3" applyFont="1" applyBorder="1" applyAlignment="1">
      <alignment horizontal="center" vertical="center"/>
    </xf>
    <xf numFmtId="1" fontId="8" fillId="0" borderId="19" xfId="3" applyFont="1" applyBorder="1" applyAlignment="1">
      <alignment horizontal="center" vertical="center"/>
    </xf>
    <xf numFmtId="1" fontId="6" fillId="0" borderId="20" xfId="3" applyFont="1" applyBorder="1" applyAlignment="1">
      <alignment horizontal="center" vertical="center"/>
    </xf>
    <xf numFmtId="1" fontId="6" fillId="0" borderId="4" xfId="3" applyFont="1" applyBorder="1" applyAlignment="1">
      <alignment horizontal="center" vertical="center"/>
    </xf>
    <xf numFmtId="1" fontId="10" fillId="0" borderId="2" xfId="3" applyFont="1" applyBorder="1" applyAlignment="1">
      <alignment horizontal="center" vertical="center"/>
    </xf>
    <xf numFmtId="1" fontId="10" fillId="0" borderId="4" xfId="3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 shrinkToFit="1"/>
    </xf>
    <xf numFmtId="0" fontId="8" fillId="0" borderId="22" xfId="1" applyNumberFormat="1" applyFont="1" applyBorder="1" applyAlignment="1">
      <alignment horizontal="center" vertical="center" shrinkToFit="1"/>
    </xf>
    <xf numFmtId="0" fontId="8" fillId="0" borderId="14" xfId="1" applyNumberFormat="1" applyFont="1" applyBorder="1" applyAlignment="1">
      <alignment horizontal="center" vertical="center" shrinkToFit="1"/>
    </xf>
    <xf numFmtId="0" fontId="8" fillId="0" borderId="23" xfId="1" applyNumberFormat="1" applyFont="1" applyBorder="1" applyAlignment="1">
      <alignment horizontal="center" vertical="center" shrinkToFit="1"/>
    </xf>
    <xf numFmtId="1" fontId="6" fillId="0" borderId="2" xfId="3" applyFont="1" applyBorder="1" applyAlignment="1">
      <alignment horizontal="center" vertical="center"/>
    </xf>
  </cellXfs>
  <cellStyles count="4">
    <cellStyle name="標準" xfId="0" builtinId="0"/>
    <cellStyle name="標準 2" xfId="2" xr:uid="{92298298-8B88-4CC6-B861-150B08143F8C}"/>
    <cellStyle name="標準 3" xfId="3" xr:uid="{647ED0CF-3393-4DA6-82F9-A2BEDCF65C12}"/>
    <cellStyle name="標準 4" xfId="1" xr:uid="{7583A49A-8F99-4F42-90E6-B6DBFFF51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18.5</v>
          </cell>
          <cell r="G10">
            <v>155</v>
          </cell>
          <cell r="H10">
            <v>141.4</v>
          </cell>
          <cell r="I10">
            <v>13.6</v>
          </cell>
          <cell r="J10">
            <v>15.8</v>
          </cell>
          <cell r="K10">
            <v>91</v>
          </cell>
          <cell r="L10">
            <v>88.7</v>
          </cell>
          <cell r="M10">
            <v>2.2999999999999998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18.7</v>
          </cell>
          <cell r="G12">
            <v>148.80000000000001</v>
          </cell>
          <cell r="H12">
            <v>138.30000000000001</v>
          </cell>
          <cell r="I12">
            <v>10.5</v>
          </cell>
          <cell r="J12">
            <v>14.5</v>
          </cell>
          <cell r="K12">
            <v>101.8</v>
          </cell>
          <cell r="L12">
            <v>100.1</v>
          </cell>
          <cell r="M12">
            <v>1.7</v>
          </cell>
        </row>
        <row r="13">
          <cell r="C13" t="str">
            <v>製造業</v>
          </cell>
          <cell r="F13">
            <v>17.899999999999999</v>
          </cell>
          <cell r="G13">
            <v>153.6</v>
          </cell>
          <cell r="H13">
            <v>138</v>
          </cell>
          <cell r="I13">
            <v>15.6</v>
          </cell>
          <cell r="J13">
            <v>16</v>
          </cell>
          <cell r="K13">
            <v>98.6</v>
          </cell>
          <cell r="L13">
            <v>94.9</v>
          </cell>
          <cell r="M13">
            <v>3.7</v>
          </cell>
        </row>
        <row r="14">
          <cell r="C14" t="str">
            <v>電気・ガス・熱供給・水道業</v>
          </cell>
          <cell r="F14">
            <v>17.3</v>
          </cell>
          <cell r="G14">
            <v>143.19999999999999</v>
          </cell>
          <cell r="H14">
            <v>128.30000000000001</v>
          </cell>
          <cell r="I14">
            <v>14.9</v>
          </cell>
          <cell r="J14">
            <v>15.6</v>
          </cell>
          <cell r="K14">
            <v>97</v>
          </cell>
          <cell r="L14">
            <v>96.6</v>
          </cell>
          <cell r="M14">
            <v>0.4</v>
          </cell>
        </row>
        <row r="15">
          <cell r="C15" t="str">
            <v>情報通信業</v>
          </cell>
          <cell r="F15">
            <v>17.5</v>
          </cell>
          <cell r="G15">
            <v>151.5</v>
          </cell>
          <cell r="H15">
            <v>137.19999999999999</v>
          </cell>
          <cell r="I15">
            <v>14.3</v>
          </cell>
          <cell r="J15">
            <v>11.9</v>
          </cell>
          <cell r="K15">
            <v>78.2</v>
          </cell>
          <cell r="L15">
            <v>76.5</v>
          </cell>
          <cell r="M15">
            <v>1.7</v>
          </cell>
        </row>
        <row r="16">
          <cell r="C16" t="str">
            <v>運輸業，郵便業</v>
          </cell>
          <cell r="F16">
            <v>19.399999999999999</v>
          </cell>
          <cell r="G16">
            <v>161.5</v>
          </cell>
          <cell r="H16">
            <v>139.80000000000001</v>
          </cell>
          <cell r="I16">
            <v>21.7</v>
          </cell>
          <cell r="J16">
            <v>12.9</v>
          </cell>
          <cell r="K16">
            <v>58.3</v>
          </cell>
          <cell r="L16">
            <v>58.3</v>
          </cell>
          <cell r="M16">
            <v>0</v>
          </cell>
        </row>
        <row r="17">
          <cell r="C17" t="str">
            <v>卸売業，小売業</v>
          </cell>
          <cell r="F17">
            <v>20.100000000000001</v>
          </cell>
          <cell r="G17">
            <v>167</v>
          </cell>
          <cell r="H17">
            <v>151.4</v>
          </cell>
          <cell r="I17">
            <v>15.6</v>
          </cell>
          <cell r="J17">
            <v>17</v>
          </cell>
          <cell r="K17">
            <v>103.8</v>
          </cell>
          <cell r="L17">
            <v>101</v>
          </cell>
          <cell r="M17">
            <v>2.8</v>
          </cell>
        </row>
        <row r="18">
          <cell r="C18" t="str">
            <v>金融業，保険業</v>
          </cell>
          <cell r="F18">
            <v>17.7</v>
          </cell>
          <cell r="G18">
            <v>128.5</v>
          </cell>
          <cell r="H18">
            <v>124.6</v>
          </cell>
          <cell r="I18">
            <v>3.9</v>
          </cell>
          <cell r="J18">
            <v>15.1</v>
          </cell>
          <cell r="K18">
            <v>81.3</v>
          </cell>
          <cell r="L18">
            <v>75.3</v>
          </cell>
          <cell r="M18">
            <v>6</v>
          </cell>
        </row>
        <row r="19">
          <cell r="C19" t="str">
            <v>不動産業，物品賃貸業</v>
          </cell>
          <cell r="F19">
            <v>18.7</v>
          </cell>
          <cell r="G19">
            <v>148.9</v>
          </cell>
          <cell r="H19">
            <v>145.1</v>
          </cell>
          <cell r="I19">
            <v>3.8</v>
          </cell>
          <cell r="J19">
            <v>15.2</v>
          </cell>
          <cell r="K19">
            <v>100.5</v>
          </cell>
          <cell r="L19">
            <v>100.5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16.899999999999999</v>
          </cell>
          <cell r="G20">
            <v>145.69999999999999</v>
          </cell>
          <cell r="H20">
            <v>132.4</v>
          </cell>
          <cell r="I20">
            <v>13.3</v>
          </cell>
          <cell r="J20">
            <v>13.2</v>
          </cell>
          <cell r="K20">
            <v>93.2</v>
          </cell>
          <cell r="L20">
            <v>93.2</v>
          </cell>
          <cell r="M20">
            <v>0</v>
          </cell>
        </row>
        <row r="21">
          <cell r="C21" t="str">
            <v>宿泊業，飲食サービス業</v>
          </cell>
          <cell r="F21">
            <v>20.2</v>
          </cell>
          <cell r="G21">
            <v>175.3</v>
          </cell>
          <cell r="H21">
            <v>156.80000000000001</v>
          </cell>
          <cell r="I21">
            <v>18.5</v>
          </cell>
          <cell r="J21">
            <v>13.4</v>
          </cell>
          <cell r="K21">
            <v>77</v>
          </cell>
          <cell r="L21">
            <v>74.599999999999994</v>
          </cell>
          <cell r="M21">
            <v>2.4</v>
          </cell>
        </row>
        <row r="22">
          <cell r="C22" t="str">
            <v>生活関連サービス業，娯楽業</v>
          </cell>
          <cell r="F22">
            <v>18.8</v>
          </cell>
          <cell r="G22">
            <v>170.7</v>
          </cell>
          <cell r="H22">
            <v>154.4</v>
          </cell>
          <cell r="I22">
            <v>16.3</v>
          </cell>
          <cell r="J22">
            <v>14.2</v>
          </cell>
          <cell r="K22">
            <v>77.8</v>
          </cell>
          <cell r="L22">
            <v>70.3</v>
          </cell>
          <cell r="M22">
            <v>7.5</v>
          </cell>
        </row>
        <row r="23">
          <cell r="C23" t="str">
            <v>教育，学習支援業</v>
          </cell>
          <cell r="F23">
            <v>17.3</v>
          </cell>
          <cell r="G23">
            <v>160.6</v>
          </cell>
          <cell r="H23">
            <v>132.80000000000001</v>
          </cell>
          <cell r="I23">
            <v>27.8</v>
          </cell>
          <cell r="J23">
            <v>13.8</v>
          </cell>
          <cell r="K23">
            <v>76.5</v>
          </cell>
          <cell r="L23">
            <v>76.2</v>
          </cell>
          <cell r="M23">
            <v>0.3</v>
          </cell>
        </row>
        <row r="24">
          <cell r="C24" t="str">
            <v>医療，福祉</v>
          </cell>
          <cell r="F24">
            <v>18.8</v>
          </cell>
          <cell r="G24">
            <v>151.80000000000001</v>
          </cell>
          <cell r="H24">
            <v>145.1</v>
          </cell>
          <cell r="I24">
            <v>6.7</v>
          </cell>
          <cell r="J24">
            <v>16.7</v>
          </cell>
          <cell r="K24">
            <v>93</v>
          </cell>
          <cell r="L24">
            <v>91.6</v>
          </cell>
          <cell r="M24">
            <v>1.4</v>
          </cell>
        </row>
        <row r="25">
          <cell r="C25" t="str">
            <v>複合サービス事業</v>
          </cell>
          <cell r="F25">
            <v>19.399999999999999</v>
          </cell>
          <cell r="G25">
            <v>157</v>
          </cell>
          <cell r="H25">
            <v>151.6</v>
          </cell>
          <cell r="I25">
            <v>5.4</v>
          </cell>
          <cell r="J25">
            <v>20.100000000000001</v>
          </cell>
          <cell r="K25">
            <v>108.9</v>
          </cell>
          <cell r="L25">
            <v>108.7</v>
          </cell>
          <cell r="M25">
            <v>0.2</v>
          </cell>
        </row>
        <row r="26">
          <cell r="C26" t="str">
            <v>サービス業（他に分類されないもの）</v>
          </cell>
          <cell r="F26">
            <v>18.600000000000001</v>
          </cell>
          <cell r="G26">
            <v>158</v>
          </cell>
          <cell r="H26">
            <v>146</v>
          </cell>
          <cell r="I26">
            <v>12</v>
          </cell>
          <cell r="J26">
            <v>15.6</v>
          </cell>
          <cell r="K26">
            <v>82.2</v>
          </cell>
          <cell r="L26">
            <v>80.599999999999994</v>
          </cell>
          <cell r="M26">
            <v>1.6</v>
          </cell>
        </row>
        <row r="27">
          <cell r="C27" t="str">
            <v>食料品・たばこ</v>
          </cell>
          <cell r="F27">
            <v>18.5</v>
          </cell>
          <cell r="G27">
            <v>157.69999999999999</v>
          </cell>
          <cell r="H27">
            <v>142.30000000000001</v>
          </cell>
          <cell r="I27">
            <v>15.4</v>
          </cell>
          <cell r="J27">
            <v>16.399999999999999</v>
          </cell>
          <cell r="K27">
            <v>100.1</v>
          </cell>
          <cell r="L27">
            <v>96.1</v>
          </cell>
          <cell r="M27">
            <v>4</v>
          </cell>
        </row>
        <row r="28">
          <cell r="C28" t="str">
            <v>繊維工業</v>
          </cell>
          <cell r="F28">
            <v>17.8</v>
          </cell>
          <cell r="G28">
            <v>153.5</v>
          </cell>
          <cell r="H28">
            <v>135.19999999999999</v>
          </cell>
          <cell r="I28">
            <v>18.3</v>
          </cell>
          <cell r="J28">
            <v>15.8</v>
          </cell>
          <cell r="K28">
            <v>104.2</v>
          </cell>
          <cell r="L28">
            <v>101.4</v>
          </cell>
          <cell r="M28">
            <v>2.8</v>
          </cell>
        </row>
        <row r="29">
          <cell r="C29" t="str">
            <v>木材・木製品</v>
          </cell>
          <cell r="F29">
            <v>18</v>
          </cell>
          <cell r="G29">
            <v>148.69999999999999</v>
          </cell>
          <cell r="H29">
            <v>137.4</v>
          </cell>
          <cell r="I29">
            <v>11.3</v>
          </cell>
          <cell r="J29">
            <v>15.9</v>
          </cell>
          <cell r="K29">
            <v>76.8</v>
          </cell>
          <cell r="L29">
            <v>76.7</v>
          </cell>
          <cell r="M29">
            <v>0.1</v>
          </cell>
        </row>
        <row r="30">
          <cell r="C30" t="str">
            <v>家具・装備品</v>
          </cell>
          <cell r="F30" t="str">
            <v>#16.8</v>
          </cell>
          <cell r="G30" t="str">
            <v>#133.8</v>
          </cell>
          <cell r="H30" t="str">
            <v>#133.8</v>
          </cell>
          <cell r="I30" t="str">
            <v>#0</v>
          </cell>
          <cell r="J30" t="str">
            <v>#14</v>
          </cell>
          <cell r="K30" t="str">
            <v>#76.4</v>
          </cell>
          <cell r="L30" t="str">
            <v>#76.4</v>
          </cell>
          <cell r="M30" t="str">
            <v>#0</v>
          </cell>
        </row>
        <row r="31">
          <cell r="C31" t="str">
            <v>パルプ・紙</v>
          </cell>
          <cell r="F31" t="str">
            <v>#18.8</v>
          </cell>
          <cell r="G31" t="str">
            <v>#152.6</v>
          </cell>
          <cell r="H31" t="str">
            <v>#139.7</v>
          </cell>
          <cell r="I31" t="str">
            <v>#12.9</v>
          </cell>
          <cell r="J31" t="str">
            <v>#17</v>
          </cell>
          <cell r="K31" t="str">
            <v>#101</v>
          </cell>
          <cell r="L31" t="str">
            <v>#101</v>
          </cell>
          <cell r="M31" t="str">
            <v>#0</v>
          </cell>
        </row>
        <row r="32">
          <cell r="C32" t="str">
            <v>印刷・同関連業</v>
          </cell>
          <cell r="F32">
            <v>18.100000000000001</v>
          </cell>
          <cell r="G32">
            <v>142.1</v>
          </cell>
          <cell r="H32">
            <v>131.4</v>
          </cell>
          <cell r="I32">
            <v>10.7</v>
          </cell>
          <cell r="J32">
            <v>14.7</v>
          </cell>
          <cell r="K32">
            <v>72.599999999999994</v>
          </cell>
          <cell r="L32">
            <v>71.900000000000006</v>
          </cell>
          <cell r="M32">
            <v>0.7</v>
          </cell>
        </row>
        <row r="33">
          <cell r="C33" t="str">
            <v>化学、石油・石炭</v>
          </cell>
          <cell r="F33">
            <v>18.100000000000001</v>
          </cell>
          <cell r="G33">
            <v>153.30000000000001</v>
          </cell>
          <cell r="H33">
            <v>131.9</v>
          </cell>
          <cell r="I33">
            <v>21.4</v>
          </cell>
          <cell r="J33">
            <v>13.4</v>
          </cell>
          <cell r="K33">
            <v>73.5</v>
          </cell>
          <cell r="L33">
            <v>73.400000000000006</v>
          </cell>
          <cell r="M33">
            <v>0.1</v>
          </cell>
        </row>
        <row r="34">
          <cell r="C34" t="str">
            <v>プラスチック製品</v>
          </cell>
          <cell r="F34">
            <v>18.5</v>
          </cell>
          <cell r="G34">
            <v>152.69999999999999</v>
          </cell>
          <cell r="H34">
            <v>138.9</v>
          </cell>
          <cell r="I34">
            <v>13.8</v>
          </cell>
          <cell r="J34">
            <v>15.4</v>
          </cell>
          <cell r="K34">
            <v>101.1</v>
          </cell>
          <cell r="L34">
            <v>100</v>
          </cell>
          <cell r="M34">
            <v>1.1000000000000001</v>
          </cell>
        </row>
        <row r="35">
          <cell r="C35" t="str">
            <v>ゴム製品</v>
          </cell>
          <cell r="F35">
            <v>17.3</v>
          </cell>
          <cell r="G35">
            <v>149.6</v>
          </cell>
          <cell r="H35">
            <v>128.69999999999999</v>
          </cell>
          <cell r="I35">
            <v>20.9</v>
          </cell>
          <cell r="J35">
            <v>17.100000000000001</v>
          </cell>
          <cell r="K35">
            <v>96.7</v>
          </cell>
          <cell r="L35">
            <v>94.9</v>
          </cell>
          <cell r="M35">
            <v>1.8</v>
          </cell>
        </row>
        <row r="36">
          <cell r="C36" t="str">
            <v>窯業・土石製品</v>
          </cell>
          <cell r="F36">
            <v>16.899999999999999</v>
          </cell>
          <cell r="G36">
            <v>141.6</v>
          </cell>
          <cell r="H36">
            <v>130.69999999999999</v>
          </cell>
          <cell r="I36">
            <v>10.9</v>
          </cell>
          <cell r="J36">
            <v>15.6</v>
          </cell>
          <cell r="K36">
            <v>94.5</v>
          </cell>
          <cell r="L36">
            <v>93</v>
          </cell>
          <cell r="M36">
            <v>1.5</v>
          </cell>
        </row>
        <row r="37">
          <cell r="C37" t="str">
            <v>鉄鋼業</v>
          </cell>
          <cell r="F37" t="str">
            <v>#17.9</v>
          </cell>
          <cell r="G37" t="str">
            <v>#163.7</v>
          </cell>
          <cell r="H37" t="str">
            <v>#139.9</v>
          </cell>
          <cell r="I37" t="str">
            <v>#23.8</v>
          </cell>
          <cell r="J37" t="str">
            <v>#12.4</v>
          </cell>
          <cell r="K37" t="str">
            <v>#97.6</v>
          </cell>
          <cell r="L37" t="str">
            <v>#97.6</v>
          </cell>
          <cell r="M37" t="str">
            <v>#0</v>
          </cell>
        </row>
        <row r="38">
          <cell r="C38" t="str">
            <v>非鉄金属製造業</v>
          </cell>
          <cell r="F38" t="str">
            <v>#16.3</v>
          </cell>
          <cell r="G38" t="str">
            <v>#130.2</v>
          </cell>
          <cell r="H38" t="str">
            <v>#128.9</v>
          </cell>
          <cell r="I38" t="str">
            <v>#1.3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19</v>
          </cell>
          <cell r="G39">
            <v>159.19999999999999</v>
          </cell>
          <cell r="H39">
            <v>148.9</v>
          </cell>
          <cell r="I39">
            <v>10.3</v>
          </cell>
          <cell r="J39">
            <v>16</v>
          </cell>
          <cell r="K39">
            <v>134.80000000000001</v>
          </cell>
          <cell r="L39">
            <v>113</v>
          </cell>
          <cell r="M39">
            <v>21.8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16.8</v>
          </cell>
          <cell r="G42">
            <v>143</v>
          </cell>
          <cell r="H42">
            <v>134</v>
          </cell>
          <cell r="I42">
            <v>9</v>
          </cell>
          <cell r="J42">
            <v>15.4</v>
          </cell>
          <cell r="K42">
            <v>95.5</v>
          </cell>
          <cell r="L42">
            <v>95.3</v>
          </cell>
          <cell r="M42">
            <v>0.2</v>
          </cell>
        </row>
        <row r="43">
          <cell r="C43" t="str">
            <v>電子・デバイス</v>
          </cell>
          <cell r="F43">
            <v>18.899999999999999</v>
          </cell>
          <cell r="G43">
            <v>165.2</v>
          </cell>
          <cell r="H43">
            <v>149.19999999999999</v>
          </cell>
          <cell r="I43">
            <v>16</v>
          </cell>
          <cell r="J43">
            <v>15.2</v>
          </cell>
          <cell r="K43">
            <v>85.2</v>
          </cell>
          <cell r="L43">
            <v>84.9</v>
          </cell>
          <cell r="M43">
            <v>0.3</v>
          </cell>
        </row>
        <row r="44">
          <cell r="C44" t="str">
            <v>電気機械器具</v>
          </cell>
          <cell r="F44">
            <v>16.399999999999999</v>
          </cell>
          <cell r="G44">
            <v>134.5</v>
          </cell>
          <cell r="H44">
            <v>127</v>
          </cell>
          <cell r="I44">
            <v>7.5</v>
          </cell>
          <cell r="J44">
            <v>17.2</v>
          </cell>
          <cell r="K44">
            <v>94.4</v>
          </cell>
          <cell r="L44">
            <v>94.4</v>
          </cell>
          <cell r="M44">
            <v>0</v>
          </cell>
        </row>
        <row r="45">
          <cell r="C45" t="str">
            <v>情報通信機械器具</v>
          </cell>
          <cell r="F45" t="str">
            <v>#17.6</v>
          </cell>
          <cell r="G45" t="str">
            <v>#152</v>
          </cell>
          <cell r="H45" t="str">
            <v>#131.6</v>
          </cell>
          <cell r="I45" t="str">
            <v>#20.4</v>
          </cell>
          <cell r="J45" t="str">
            <v>#15.4</v>
          </cell>
          <cell r="K45" t="str">
            <v>#121.2</v>
          </cell>
          <cell r="L45" t="str">
            <v>#106.1</v>
          </cell>
          <cell r="M45" t="str">
            <v>#15.1</v>
          </cell>
        </row>
        <row r="46">
          <cell r="C46" t="str">
            <v>輸送用機械器具</v>
          </cell>
          <cell r="F46">
            <v>15.7</v>
          </cell>
          <cell r="G46">
            <v>145.4</v>
          </cell>
          <cell r="H46">
            <v>126.9</v>
          </cell>
          <cell r="I46">
            <v>18.5</v>
          </cell>
          <cell r="J46">
            <v>18.7</v>
          </cell>
          <cell r="K46">
            <v>97</v>
          </cell>
          <cell r="L46">
            <v>97</v>
          </cell>
          <cell r="M46">
            <v>0</v>
          </cell>
        </row>
        <row r="47">
          <cell r="C47" t="str">
            <v>その他の製造業</v>
          </cell>
          <cell r="F47">
            <v>16.7</v>
          </cell>
          <cell r="G47">
            <v>145.5</v>
          </cell>
          <cell r="H47">
            <v>120.6</v>
          </cell>
          <cell r="I47">
            <v>24.9</v>
          </cell>
          <cell r="J47">
            <v>13</v>
          </cell>
          <cell r="K47">
            <v>74.400000000000006</v>
          </cell>
          <cell r="L47">
            <v>74.400000000000006</v>
          </cell>
          <cell r="M47">
            <v>0</v>
          </cell>
        </row>
        <row r="48">
          <cell r="C48" t="str">
            <v>Ｅ一括分１</v>
          </cell>
          <cell r="F48">
            <v>17.399999999999999</v>
          </cell>
          <cell r="G48">
            <v>153.80000000000001</v>
          </cell>
          <cell r="H48">
            <v>141.6</v>
          </cell>
          <cell r="I48">
            <v>12.2</v>
          </cell>
          <cell r="J48">
            <v>14.4</v>
          </cell>
          <cell r="K48">
            <v>110.5</v>
          </cell>
          <cell r="L48">
            <v>110.5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19.399999999999999</v>
          </cell>
          <cell r="G51">
            <v>161.30000000000001</v>
          </cell>
          <cell r="H51">
            <v>150.69999999999999</v>
          </cell>
          <cell r="I51">
            <v>10.6</v>
          </cell>
          <cell r="J51">
            <v>18.899999999999999</v>
          </cell>
          <cell r="K51">
            <v>139.19999999999999</v>
          </cell>
          <cell r="L51">
            <v>138.80000000000001</v>
          </cell>
          <cell r="M51">
            <v>0.4</v>
          </cell>
        </row>
        <row r="52">
          <cell r="C52" t="str">
            <v>小売業</v>
          </cell>
          <cell r="F52">
            <v>20.6</v>
          </cell>
          <cell r="G52">
            <v>171.7</v>
          </cell>
          <cell r="H52">
            <v>152</v>
          </cell>
          <cell r="I52">
            <v>19.7</v>
          </cell>
          <cell r="J52">
            <v>16.8</v>
          </cell>
          <cell r="K52">
            <v>101</v>
          </cell>
          <cell r="L52">
            <v>98.1</v>
          </cell>
          <cell r="M52">
            <v>2.9</v>
          </cell>
        </row>
        <row r="53">
          <cell r="C53" t="str">
            <v>宿泊業</v>
          </cell>
          <cell r="F53">
            <v>20.5</v>
          </cell>
          <cell r="G53">
            <v>171.2</v>
          </cell>
          <cell r="H53">
            <v>155.19999999999999</v>
          </cell>
          <cell r="I53">
            <v>16</v>
          </cell>
          <cell r="J53">
            <v>17.399999999999999</v>
          </cell>
          <cell r="K53">
            <v>95.3</v>
          </cell>
          <cell r="L53">
            <v>91.1</v>
          </cell>
          <cell r="M53">
            <v>4.2</v>
          </cell>
        </row>
        <row r="54">
          <cell r="C54" t="str">
            <v>Ｍ一括分</v>
          </cell>
          <cell r="F54">
            <v>19.600000000000001</v>
          </cell>
          <cell r="G54">
            <v>185.3</v>
          </cell>
          <cell r="H54">
            <v>160.69999999999999</v>
          </cell>
          <cell r="I54">
            <v>24.6</v>
          </cell>
          <cell r="J54">
            <v>12</v>
          </cell>
          <cell r="K54">
            <v>70.5</v>
          </cell>
          <cell r="L54">
            <v>68.7</v>
          </cell>
          <cell r="M54">
            <v>1.8</v>
          </cell>
        </row>
        <row r="55">
          <cell r="C55" t="str">
            <v>医療業</v>
          </cell>
          <cell r="F55">
            <v>19</v>
          </cell>
          <cell r="G55">
            <v>152.9</v>
          </cell>
          <cell r="H55">
            <v>145.19999999999999</v>
          </cell>
          <cell r="I55">
            <v>7.7</v>
          </cell>
          <cell r="J55">
            <v>16.5</v>
          </cell>
          <cell r="K55">
            <v>99.1</v>
          </cell>
          <cell r="L55">
            <v>97.3</v>
          </cell>
          <cell r="M55">
            <v>1.8</v>
          </cell>
        </row>
        <row r="56">
          <cell r="C56" t="str">
            <v>Ｐ一括分</v>
          </cell>
          <cell r="F56">
            <v>18.7</v>
          </cell>
          <cell r="G56">
            <v>150.4</v>
          </cell>
          <cell r="H56">
            <v>145</v>
          </cell>
          <cell r="I56">
            <v>5.4</v>
          </cell>
          <cell r="J56">
            <v>17</v>
          </cell>
          <cell r="K56">
            <v>84.3</v>
          </cell>
          <cell r="L56">
            <v>83.5</v>
          </cell>
          <cell r="M56">
            <v>0.8</v>
          </cell>
        </row>
        <row r="57">
          <cell r="C57" t="str">
            <v>職業紹介・派遣業</v>
          </cell>
          <cell r="F57">
            <v>17.3</v>
          </cell>
          <cell r="G57">
            <v>149.80000000000001</v>
          </cell>
          <cell r="H57">
            <v>141.1</v>
          </cell>
          <cell r="I57">
            <v>8.6999999999999993</v>
          </cell>
          <cell r="J57">
            <v>15.1</v>
          </cell>
          <cell r="K57">
            <v>95.5</v>
          </cell>
          <cell r="L57">
            <v>93.1</v>
          </cell>
          <cell r="M57">
            <v>2.4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</v>
          </cell>
          <cell r="G59">
            <v>160.9</v>
          </cell>
          <cell r="H59">
            <v>147.80000000000001</v>
          </cell>
          <cell r="I59">
            <v>13.1</v>
          </cell>
          <cell r="J59">
            <v>15.7</v>
          </cell>
          <cell r="K59">
            <v>80.3</v>
          </cell>
          <cell r="L59">
            <v>78.8</v>
          </cell>
          <cell r="M59">
            <v>1.5</v>
          </cell>
        </row>
        <row r="60">
          <cell r="C60" t="str">
            <v>特掲産業１</v>
          </cell>
          <cell r="F60" t="str">
            <v>#17.5</v>
          </cell>
          <cell r="G60" t="str">
            <v>#137.2</v>
          </cell>
          <cell r="H60" t="str">
            <v>#132.3</v>
          </cell>
          <cell r="I60" t="str">
            <v>#4.9</v>
          </cell>
          <cell r="J60" t="str">
            <v>#7.9</v>
          </cell>
          <cell r="K60" t="str">
            <v>#61.9</v>
          </cell>
          <cell r="L60" t="str">
            <v>#57.7</v>
          </cell>
          <cell r="M60" t="str">
            <v>#4.2</v>
          </cell>
        </row>
        <row r="61">
          <cell r="C61" t="str">
            <v>特掲産業２</v>
          </cell>
          <cell r="F61" t="str">
            <v>#16</v>
          </cell>
          <cell r="G61" t="str">
            <v>#147.5</v>
          </cell>
          <cell r="H61" t="str">
            <v>#136.4</v>
          </cell>
          <cell r="I61" t="str">
            <v>#11.1</v>
          </cell>
          <cell r="J61" t="str">
            <v>#13.3</v>
          </cell>
          <cell r="K61" t="str">
            <v>#114</v>
          </cell>
          <cell r="L61" t="str">
            <v>#113.9</v>
          </cell>
          <cell r="M61" t="str">
            <v>#0.1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18.7</v>
          </cell>
          <cell r="G78">
            <v>153.9</v>
          </cell>
          <cell r="H78">
            <v>142</v>
          </cell>
          <cell r="I78">
            <v>11.9</v>
          </cell>
          <cell r="J78">
            <v>14.8</v>
          </cell>
          <cell r="K78">
            <v>84.8</v>
          </cell>
          <cell r="L78">
            <v>82.5</v>
          </cell>
          <cell r="M78">
            <v>2.2999999999999998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18.600000000000001</v>
          </cell>
          <cell r="G80">
            <v>149.9</v>
          </cell>
          <cell r="H80">
            <v>138.30000000000001</v>
          </cell>
          <cell r="I80">
            <v>11.6</v>
          </cell>
          <cell r="J80">
            <v>17.2</v>
          </cell>
          <cell r="K80">
            <v>92</v>
          </cell>
          <cell r="L80">
            <v>91.8</v>
          </cell>
          <cell r="M80">
            <v>0.2</v>
          </cell>
        </row>
        <row r="81">
          <cell r="C81" t="str">
            <v>製造業</v>
          </cell>
          <cell r="F81">
            <v>17.7</v>
          </cell>
          <cell r="G81">
            <v>151.5</v>
          </cell>
          <cell r="H81">
            <v>136.5</v>
          </cell>
          <cell r="I81">
            <v>15</v>
          </cell>
          <cell r="J81">
            <v>16.100000000000001</v>
          </cell>
          <cell r="K81">
            <v>103.5</v>
          </cell>
          <cell r="L81">
            <v>101</v>
          </cell>
          <cell r="M81">
            <v>2.5</v>
          </cell>
        </row>
        <row r="82">
          <cell r="C82" t="str">
            <v>電気・ガス・熱供給・水道業</v>
          </cell>
          <cell r="F82">
            <v>17.3</v>
          </cell>
          <cell r="G82">
            <v>141</v>
          </cell>
          <cell r="H82">
            <v>128.69999999999999</v>
          </cell>
          <cell r="I82">
            <v>12.3</v>
          </cell>
          <cell r="J82">
            <v>15.6</v>
          </cell>
          <cell r="K82">
            <v>97</v>
          </cell>
          <cell r="L82">
            <v>96.6</v>
          </cell>
          <cell r="M82">
            <v>0.4</v>
          </cell>
        </row>
        <row r="83">
          <cell r="C83" t="str">
            <v>情報通信業</v>
          </cell>
          <cell r="F83">
            <v>17.600000000000001</v>
          </cell>
          <cell r="G83">
            <v>149.19999999999999</v>
          </cell>
          <cell r="H83">
            <v>137.1</v>
          </cell>
          <cell r="I83">
            <v>12.1</v>
          </cell>
          <cell r="J83">
            <v>12.8</v>
          </cell>
          <cell r="K83">
            <v>81.099999999999994</v>
          </cell>
          <cell r="L83">
            <v>79.8</v>
          </cell>
          <cell r="M83">
            <v>1.3</v>
          </cell>
        </row>
        <row r="84">
          <cell r="C84" t="str">
            <v>運輸業，郵便業</v>
          </cell>
          <cell r="F84">
            <v>19.2</v>
          </cell>
          <cell r="G84">
            <v>170.9</v>
          </cell>
          <cell r="H84">
            <v>142.19999999999999</v>
          </cell>
          <cell r="I84">
            <v>28.7</v>
          </cell>
          <cell r="J84">
            <v>12.8</v>
          </cell>
          <cell r="K84">
            <v>58.4</v>
          </cell>
          <cell r="L84">
            <v>58.4</v>
          </cell>
          <cell r="M84">
            <v>0</v>
          </cell>
        </row>
        <row r="85">
          <cell r="C85" t="str">
            <v>卸売業，小売業</v>
          </cell>
          <cell r="F85">
            <v>19.600000000000001</v>
          </cell>
          <cell r="G85">
            <v>160.6</v>
          </cell>
          <cell r="H85">
            <v>149.5</v>
          </cell>
          <cell r="I85">
            <v>11.1</v>
          </cell>
          <cell r="J85">
            <v>15.9</v>
          </cell>
          <cell r="K85">
            <v>100.3</v>
          </cell>
          <cell r="L85">
            <v>96.7</v>
          </cell>
          <cell r="M85">
            <v>3.6</v>
          </cell>
        </row>
        <row r="86">
          <cell r="C86" t="str">
            <v>金融業，保険業</v>
          </cell>
          <cell r="F86">
            <v>16.8</v>
          </cell>
          <cell r="G86">
            <v>126.7</v>
          </cell>
          <cell r="H86">
            <v>121.8</v>
          </cell>
          <cell r="I86">
            <v>4.9000000000000004</v>
          </cell>
          <cell r="J86">
            <v>14.4</v>
          </cell>
          <cell r="K86">
            <v>99.6</v>
          </cell>
          <cell r="L86">
            <v>99</v>
          </cell>
          <cell r="M86">
            <v>0.6</v>
          </cell>
        </row>
        <row r="87">
          <cell r="C87" t="str">
            <v>不動産業，物品賃貸業</v>
          </cell>
          <cell r="F87">
            <v>18.5</v>
          </cell>
          <cell r="G87">
            <v>166.6</v>
          </cell>
          <cell r="H87">
            <v>160.9</v>
          </cell>
          <cell r="I87">
            <v>5.7</v>
          </cell>
          <cell r="J87">
            <v>13.4</v>
          </cell>
          <cell r="K87">
            <v>69.900000000000006</v>
          </cell>
          <cell r="L87">
            <v>69.900000000000006</v>
          </cell>
          <cell r="M87">
            <v>0</v>
          </cell>
        </row>
        <row r="88">
          <cell r="C88" t="str">
            <v>学術研究，専門・技術サービス業</v>
          </cell>
          <cell r="F88">
            <v>17.5</v>
          </cell>
          <cell r="G88">
            <v>127.9</v>
          </cell>
          <cell r="H88">
            <v>120.3</v>
          </cell>
          <cell r="I88">
            <v>7.6</v>
          </cell>
          <cell r="J88">
            <v>16.7</v>
          </cell>
          <cell r="K88">
            <v>110.7</v>
          </cell>
          <cell r="L88">
            <v>98.3</v>
          </cell>
          <cell r="M88">
            <v>12.4</v>
          </cell>
        </row>
        <row r="89">
          <cell r="C89" t="str">
            <v>宿泊業，飲食サービス業</v>
          </cell>
          <cell r="F89">
            <v>20.100000000000001</v>
          </cell>
          <cell r="G89">
            <v>164.1</v>
          </cell>
          <cell r="H89">
            <v>152.69999999999999</v>
          </cell>
          <cell r="I89">
            <v>11.4</v>
          </cell>
          <cell r="J89">
            <v>13.9</v>
          </cell>
          <cell r="K89">
            <v>75.599999999999994</v>
          </cell>
          <cell r="L89">
            <v>72.5</v>
          </cell>
          <cell r="M89">
            <v>3.1</v>
          </cell>
        </row>
        <row r="90">
          <cell r="C90" t="str">
            <v>生活関連サービス業，娯楽業</v>
          </cell>
          <cell r="F90">
            <v>19.5</v>
          </cell>
          <cell r="G90">
            <v>162</v>
          </cell>
          <cell r="H90">
            <v>153.1</v>
          </cell>
          <cell r="I90">
            <v>8.9</v>
          </cell>
          <cell r="J90">
            <v>13.2</v>
          </cell>
          <cell r="K90">
            <v>69.099999999999994</v>
          </cell>
          <cell r="L90">
            <v>66.599999999999994</v>
          </cell>
          <cell r="M90">
            <v>2.5</v>
          </cell>
        </row>
        <row r="91">
          <cell r="C91" t="str">
            <v>教育，学習支援業</v>
          </cell>
          <cell r="F91">
            <v>18.2</v>
          </cell>
          <cell r="G91">
            <v>158.5</v>
          </cell>
          <cell r="H91">
            <v>137.6</v>
          </cell>
          <cell r="I91">
            <v>20.9</v>
          </cell>
          <cell r="J91">
            <v>11.8</v>
          </cell>
          <cell r="K91">
            <v>59.5</v>
          </cell>
          <cell r="L91">
            <v>59.3</v>
          </cell>
          <cell r="M91">
            <v>0.2</v>
          </cell>
        </row>
        <row r="92">
          <cell r="C92" t="str">
            <v>医療，福祉</v>
          </cell>
          <cell r="F92">
            <v>19.2</v>
          </cell>
          <cell r="G92">
            <v>153.4</v>
          </cell>
          <cell r="H92">
            <v>147.5</v>
          </cell>
          <cell r="I92">
            <v>5.9</v>
          </cell>
          <cell r="J92">
            <v>14.6</v>
          </cell>
          <cell r="K92">
            <v>77.2</v>
          </cell>
          <cell r="L92">
            <v>76.400000000000006</v>
          </cell>
          <cell r="M92">
            <v>0.8</v>
          </cell>
        </row>
        <row r="93">
          <cell r="C93" t="str">
            <v>複合サービス事業</v>
          </cell>
          <cell r="F93">
            <v>18.3</v>
          </cell>
          <cell r="G93">
            <v>147.1</v>
          </cell>
          <cell r="H93">
            <v>143.1</v>
          </cell>
          <cell r="I93">
            <v>4</v>
          </cell>
          <cell r="J93">
            <v>18.8</v>
          </cell>
          <cell r="K93">
            <v>129.19999999999999</v>
          </cell>
          <cell r="L93">
            <v>129.1</v>
          </cell>
          <cell r="M93">
            <v>0.1</v>
          </cell>
        </row>
        <row r="94">
          <cell r="C94" t="str">
            <v>サービス業（他に分類されないもの）</v>
          </cell>
          <cell r="F94">
            <v>18.399999999999999</v>
          </cell>
          <cell r="G94">
            <v>151.80000000000001</v>
          </cell>
          <cell r="H94">
            <v>141.69999999999999</v>
          </cell>
          <cell r="I94">
            <v>10.1</v>
          </cell>
          <cell r="J94">
            <v>15.3</v>
          </cell>
          <cell r="K94">
            <v>83.1</v>
          </cell>
          <cell r="L94">
            <v>81.7</v>
          </cell>
          <cell r="M94">
            <v>1.4</v>
          </cell>
        </row>
        <row r="95">
          <cell r="C95" t="str">
            <v>食料品・たばこ</v>
          </cell>
          <cell r="F95">
            <v>17.600000000000001</v>
          </cell>
          <cell r="G95">
            <v>151.5</v>
          </cell>
          <cell r="H95">
            <v>137.6</v>
          </cell>
          <cell r="I95">
            <v>13.9</v>
          </cell>
          <cell r="J95">
            <v>15.8</v>
          </cell>
          <cell r="K95">
            <v>101.2</v>
          </cell>
          <cell r="L95">
            <v>99.5</v>
          </cell>
          <cell r="M95">
            <v>1.7</v>
          </cell>
        </row>
        <row r="96">
          <cell r="C96" t="str">
            <v>繊維工業</v>
          </cell>
          <cell r="F96">
            <v>17.899999999999999</v>
          </cell>
          <cell r="G96">
            <v>151.1</v>
          </cell>
          <cell r="H96">
            <v>136.1</v>
          </cell>
          <cell r="I96">
            <v>15</v>
          </cell>
          <cell r="J96">
            <v>15.8</v>
          </cell>
          <cell r="K96">
            <v>104.2</v>
          </cell>
          <cell r="L96">
            <v>101.4</v>
          </cell>
          <cell r="M96">
            <v>2.8</v>
          </cell>
        </row>
        <row r="97">
          <cell r="C97" t="str">
            <v>木材・木製品</v>
          </cell>
          <cell r="F97">
            <v>17.600000000000001</v>
          </cell>
          <cell r="G97">
            <v>141.80000000000001</v>
          </cell>
          <cell r="H97">
            <v>131.19999999999999</v>
          </cell>
          <cell r="I97">
            <v>10.6</v>
          </cell>
          <cell r="J97">
            <v>18.600000000000001</v>
          </cell>
          <cell r="K97">
            <v>123.4</v>
          </cell>
          <cell r="L97">
            <v>119.1</v>
          </cell>
          <cell r="M97">
            <v>4.3</v>
          </cell>
        </row>
        <row r="98">
          <cell r="C98" t="str">
            <v>家具・装備品</v>
          </cell>
          <cell r="F98" t="str">
            <v>#16.8</v>
          </cell>
          <cell r="G98" t="str">
            <v>#133.8</v>
          </cell>
          <cell r="H98" t="str">
            <v>#133.8</v>
          </cell>
          <cell r="I98" t="str">
            <v>#0</v>
          </cell>
          <cell r="J98" t="str">
            <v>#14</v>
          </cell>
          <cell r="K98" t="str">
            <v>#76.4</v>
          </cell>
          <cell r="L98" t="str">
            <v>#76.4</v>
          </cell>
          <cell r="M98" t="str">
            <v>#0</v>
          </cell>
        </row>
        <row r="99">
          <cell r="C99" t="str">
            <v>パルプ・紙</v>
          </cell>
          <cell r="F99">
            <v>19</v>
          </cell>
          <cell r="G99">
            <v>153.1</v>
          </cell>
          <cell r="H99">
            <v>141.30000000000001</v>
          </cell>
          <cell r="I99">
            <v>11.8</v>
          </cell>
          <cell r="J99">
            <v>19.5</v>
          </cell>
          <cell r="K99">
            <v>103</v>
          </cell>
          <cell r="L99">
            <v>103</v>
          </cell>
          <cell r="M99">
            <v>0</v>
          </cell>
        </row>
        <row r="100">
          <cell r="C100" t="str">
            <v>印刷・同関連業</v>
          </cell>
          <cell r="F100">
            <v>19.3</v>
          </cell>
          <cell r="G100">
            <v>155.1</v>
          </cell>
          <cell r="H100">
            <v>143.69999999999999</v>
          </cell>
          <cell r="I100">
            <v>11.4</v>
          </cell>
          <cell r="J100">
            <v>15.3</v>
          </cell>
          <cell r="K100">
            <v>75.8</v>
          </cell>
          <cell r="L100">
            <v>75.3</v>
          </cell>
          <cell r="M100">
            <v>0.5</v>
          </cell>
        </row>
        <row r="101">
          <cell r="C101" t="str">
            <v>化学、石油・石炭</v>
          </cell>
          <cell r="F101">
            <v>18.100000000000001</v>
          </cell>
          <cell r="G101">
            <v>153.30000000000001</v>
          </cell>
          <cell r="H101">
            <v>131.9</v>
          </cell>
          <cell r="I101">
            <v>21.4</v>
          </cell>
          <cell r="J101">
            <v>13.4</v>
          </cell>
          <cell r="K101">
            <v>73.5</v>
          </cell>
          <cell r="L101">
            <v>73.400000000000006</v>
          </cell>
          <cell r="M101">
            <v>0.1</v>
          </cell>
        </row>
        <row r="102">
          <cell r="C102" t="str">
            <v>プラスチック製品</v>
          </cell>
          <cell r="F102">
            <v>18.5</v>
          </cell>
          <cell r="G102">
            <v>152.69999999999999</v>
          </cell>
          <cell r="H102">
            <v>138.9</v>
          </cell>
          <cell r="I102">
            <v>13.8</v>
          </cell>
          <cell r="J102">
            <v>15.4</v>
          </cell>
          <cell r="K102">
            <v>101.1</v>
          </cell>
          <cell r="L102">
            <v>100</v>
          </cell>
          <cell r="M102">
            <v>1.1000000000000001</v>
          </cell>
        </row>
        <row r="103">
          <cell r="C103" t="str">
            <v>ゴム製品</v>
          </cell>
          <cell r="F103">
            <v>17.3</v>
          </cell>
          <cell r="G103">
            <v>149.6</v>
          </cell>
          <cell r="H103">
            <v>128.69999999999999</v>
          </cell>
          <cell r="I103">
            <v>20.9</v>
          </cell>
          <cell r="J103">
            <v>17.100000000000001</v>
          </cell>
          <cell r="K103">
            <v>96.7</v>
          </cell>
          <cell r="L103">
            <v>94.9</v>
          </cell>
          <cell r="M103">
            <v>1.8</v>
          </cell>
        </row>
        <row r="104">
          <cell r="C104" t="str">
            <v>窯業・土石製品</v>
          </cell>
          <cell r="F104">
            <v>15.6</v>
          </cell>
          <cell r="G104">
            <v>136.6</v>
          </cell>
          <cell r="H104">
            <v>123.3</v>
          </cell>
          <cell r="I104">
            <v>13.3</v>
          </cell>
          <cell r="J104">
            <v>15.6</v>
          </cell>
          <cell r="K104">
            <v>94.5</v>
          </cell>
          <cell r="L104">
            <v>93</v>
          </cell>
          <cell r="M104">
            <v>1.5</v>
          </cell>
        </row>
        <row r="105">
          <cell r="C105" t="str">
            <v>鉄鋼業</v>
          </cell>
          <cell r="F105">
            <v>17.899999999999999</v>
          </cell>
          <cell r="G105">
            <v>160.69999999999999</v>
          </cell>
          <cell r="H105">
            <v>140</v>
          </cell>
          <cell r="I105">
            <v>20.7</v>
          </cell>
          <cell r="J105">
            <v>20.100000000000001</v>
          </cell>
          <cell r="K105">
            <v>145</v>
          </cell>
          <cell r="L105">
            <v>139.4</v>
          </cell>
          <cell r="M105">
            <v>5.6</v>
          </cell>
        </row>
        <row r="106">
          <cell r="C106" t="str">
            <v>非鉄金属製造業</v>
          </cell>
          <cell r="F106" t="str">
            <v>#16.3</v>
          </cell>
          <cell r="G106" t="str">
            <v>#130.2</v>
          </cell>
          <cell r="H106" t="str">
            <v>#128.9</v>
          </cell>
          <cell r="I106" t="str">
            <v>#1.3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19.600000000000001</v>
          </cell>
          <cell r="G107">
            <v>161.1</v>
          </cell>
          <cell r="H107">
            <v>149.4</v>
          </cell>
          <cell r="I107">
            <v>11.7</v>
          </cell>
          <cell r="J107">
            <v>17.399999999999999</v>
          </cell>
          <cell r="K107">
            <v>124.5</v>
          </cell>
          <cell r="L107">
            <v>114.7</v>
          </cell>
          <cell r="M107">
            <v>9.8000000000000007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16.8</v>
          </cell>
          <cell r="G110">
            <v>143</v>
          </cell>
          <cell r="H110">
            <v>134</v>
          </cell>
          <cell r="I110">
            <v>9</v>
          </cell>
          <cell r="J110">
            <v>15.4</v>
          </cell>
          <cell r="K110">
            <v>95.5</v>
          </cell>
          <cell r="L110">
            <v>95.3</v>
          </cell>
          <cell r="M110">
            <v>0.2</v>
          </cell>
        </row>
        <row r="111">
          <cell r="C111" t="str">
            <v>電子・デバイス</v>
          </cell>
          <cell r="F111">
            <v>18.899999999999999</v>
          </cell>
          <cell r="G111">
            <v>165.2</v>
          </cell>
          <cell r="H111">
            <v>149.19999999999999</v>
          </cell>
          <cell r="I111">
            <v>16</v>
          </cell>
          <cell r="J111">
            <v>15.2</v>
          </cell>
          <cell r="K111">
            <v>85.2</v>
          </cell>
          <cell r="L111">
            <v>84.9</v>
          </cell>
          <cell r="M111">
            <v>0.3</v>
          </cell>
        </row>
        <row r="112">
          <cell r="C112" t="str">
            <v>電気機械器具</v>
          </cell>
          <cell r="F112">
            <v>16.399999999999999</v>
          </cell>
          <cell r="G112">
            <v>134.5</v>
          </cell>
          <cell r="H112">
            <v>127</v>
          </cell>
          <cell r="I112">
            <v>7.5</v>
          </cell>
          <cell r="J112">
            <v>17.2</v>
          </cell>
          <cell r="K112">
            <v>94.4</v>
          </cell>
          <cell r="L112">
            <v>94.4</v>
          </cell>
          <cell r="M112">
            <v>0</v>
          </cell>
        </row>
        <row r="113">
          <cell r="C113" t="str">
            <v>情報通信機械器具</v>
          </cell>
          <cell r="F113" t="str">
            <v>#17.6</v>
          </cell>
          <cell r="G113" t="str">
            <v>#152</v>
          </cell>
          <cell r="H113" t="str">
            <v>#131.6</v>
          </cell>
          <cell r="I113" t="str">
            <v>#20.4</v>
          </cell>
          <cell r="J113" t="str">
            <v>#15.4</v>
          </cell>
          <cell r="K113" t="str">
            <v>#121.2</v>
          </cell>
          <cell r="L113" t="str">
            <v>#106.1</v>
          </cell>
          <cell r="M113" t="str">
            <v>#15.1</v>
          </cell>
        </row>
        <row r="114">
          <cell r="C114" t="str">
            <v>輸送用機械器具</v>
          </cell>
          <cell r="F114">
            <v>15.7</v>
          </cell>
          <cell r="G114">
            <v>145.4</v>
          </cell>
          <cell r="H114">
            <v>126.9</v>
          </cell>
          <cell r="I114">
            <v>18.5</v>
          </cell>
          <cell r="J114">
            <v>18.7</v>
          </cell>
          <cell r="K114">
            <v>97</v>
          </cell>
          <cell r="L114">
            <v>97</v>
          </cell>
          <cell r="M114">
            <v>0</v>
          </cell>
        </row>
        <row r="115">
          <cell r="C115" t="str">
            <v>その他の製造業</v>
          </cell>
          <cell r="F115">
            <v>16.7</v>
          </cell>
          <cell r="G115">
            <v>145.5</v>
          </cell>
          <cell r="H115">
            <v>120.6</v>
          </cell>
          <cell r="I115">
            <v>24.9</v>
          </cell>
          <cell r="J115">
            <v>13</v>
          </cell>
          <cell r="K115">
            <v>74.400000000000006</v>
          </cell>
          <cell r="L115">
            <v>74.400000000000006</v>
          </cell>
          <cell r="M115">
            <v>0</v>
          </cell>
        </row>
        <row r="116">
          <cell r="C116" t="str">
            <v>Ｅ一括分１</v>
          </cell>
          <cell r="F116">
            <v>18.8</v>
          </cell>
          <cell r="G116">
            <v>165.3</v>
          </cell>
          <cell r="H116">
            <v>144.30000000000001</v>
          </cell>
          <cell r="I116">
            <v>21</v>
          </cell>
          <cell r="J116">
            <v>17.899999999999999</v>
          </cell>
          <cell r="K116">
            <v>131.30000000000001</v>
          </cell>
          <cell r="L116">
            <v>118.8</v>
          </cell>
          <cell r="M116">
            <v>12.5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19.7</v>
          </cell>
          <cell r="G119">
            <v>166.8</v>
          </cell>
          <cell r="H119">
            <v>156.30000000000001</v>
          </cell>
          <cell r="I119">
            <v>10.5</v>
          </cell>
          <cell r="J119">
            <v>18.399999999999999</v>
          </cell>
          <cell r="K119">
            <v>125.6</v>
          </cell>
          <cell r="L119">
            <v>124.8</v>
          </cell>
          <cell r="M119">
            <v>0.8</v>
          </cell>
        </row>
        <row r="120">
          <cell r="C120" t="str">
            <v>小売業</v>
          </cell>
          <cell r="F120">
            <v>19.5</v>
          </cell>
          <cell r="G120">
            <v>156.30000000000001</v>
          </cell>
          <cell r="H120">
            <v>144.80000000000001</v>
          </cell>
          <cell r="I120">
            <v>11.5</v>
          </cell>
          <cell r="J120">
            <v>15.7</v>
          </cell>
          <cell r="K120">
            <v>98.6</v>
          </cell>
          <cell r="L120">
            <v>94.8</v>
          </cell>
          <cell r="M120">
            <v>3.8</v>
          </cell>
        </row>
        <row r="121">
          <cell r="C121" t="str">
            <v>宿泊業</v>
          </cell>
          <cell r="F121">
            <v>19.5</v>
          </cell>
          <cell r="G121">
            <v>152.9</v>
          </cell>
          <cell r="H121">
            <v>141.9</v>
          </cell>
          <cell r="I121">
            <v>11</v>
          </cell>
          <cell r="J121">
            <v>15.1</v>
          </cell>
          <cell r="K121">
            <v>80.5</v>
          </cell>
          <cell r="L121">
            <v>75.599999999999994</v>
          </cell>
          <cell r="M121">
            <v>4.9000000000000004</v>
          </cell>
        </row>
        <row r="122">
          <cell r="C122" t="str">
            <v>Ｍ一括分</v>
          </cell>
          <cell r="F122">
            <v>21.2</v>
          </cell>
          <cell r="G122">
            <v>183.1</v>
          </cell>
          <cell r="H122">
            <v>171.1</v>
          </cell>
          <cell r="I122">
            <v>12</v>
          </cell>
          <cell r="J122">
            <v>13.8</v>
          </cell>
          <cell r="K122">
            <v>75</v>
          </cell>
          <cell r="L122">
            <v>72.099999999999994</v>
          </cell>
          <cell r="M122">
            <v>2.9</v>
          </cell>
        </row>
        <row r="123">
          <cell r="C123" t="str">
            <v>医療業</v>
          </cell>
          <cell r="F123">
            <v>19.100000000000001</v>
          </cell>
          <cell r="G123">
            <v>152.6</v>
          </cell>
          <cell r="H123">
            <v>145.6</v>
          </cell>
          <cell r="I123">
            <v>7</v>
          </cell>
          <cell r="J123">
            <v>16.100000000000001</v>
          </cell>
          <cell r="K123">
            <v>88.8</v>
          </cell>
          <cell r="L123">
            <v>87.4</v>
          </cell>
          <cell r="M123">
            <v>1.4</v>
          </cell>
        </row>
        <row r="124">
          <cell r="C124" t="str">
            <v>Ｐ一括分</v>
          </cell>
          <cell r="F124">
            <v>19.3</v>
          </cell>
          <cell r="G124">
            <v>153.9</v>
          </cell>
          <cell r="H124">
            <v>149.1</v>
          </cell>
          <cell r="I124">
            <v>4.8</v>
          </cell>
          <cell r="J124">
            <v>13.4</v>
          </cell>
          <cell r="K124">
            <v>68.2</v>
          </cell>
          <cell r="L124">
            <v>67.900000000000006</v>
          </cell>
          <cell r="M124">
            <v>0.3</v>
          </cell>
        </row>
        <row r="125">
          <cell r="C125" t="str">
            <v>職業紹介・派遣業</v>
          </cell>
          <cell r="F125">
            <v>17.399999999999999</v>
          </cell>
          <cell r="G125">
            <v>149.1</v>
          </cell>
          <cell r="H125">
            <v>140.69999999999999</v>
          </cell>
          <cell r="I125">
            <v>8.4</v>
          </cell>
          <cell r="J125">
            <v>15.1</v>
          </cell>
          <cell r="K125">
            <v>95.5</v>
          </cell>
          <cell r="L125">
            <v>93.1</v>
          </cell>
          <cell r="M125">
            <v>2.4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18.600000000000001</v>
          </cell>
          <cell r="G127">
            <v>152.5</v>
          </cell>
          <cell r="H127">
            <v>142</v>
          </cell>
          <cell r="I127">
            <v>10.5</v>
          </cell>
          <cell r="J127">
            <v>15.3</v>
          </cell>
          <cell r="K127">
            <v>81.599999999999994</v>
          </cell>
          <cell r="L127">
            <v>80.3</v>
          </cell>
          <cell r="M127">
            <v>1.3</v>
          </cell>
        </row>
        <row r="128">
          <cell r="C128" t="str">
            <v>特掲産業１</v>
          </cell>
          <cell r="F128">
            <v>19</v>
          </cell>
          <cell r="G128">
            <v>145.4</v>
          </cell>
          <cell r="H128">
            <v>139.19999999999999</v>
          </cell>
          <cell r="I128">
            <v>6.2</v>
          </cell>
          <cell r="J128">
            <v>11.3</v>
          </cell>
          <cell r="K128">
            <v>58.2</v>
          </cell>
          <cell r="L128">
            <v>57.2</v>
          </cell>
          <cell r="M128">
            <v>1</v>
          </cell>
        </row>
        <row r="129">
          <cell r="C129" t="str">
            <v>特掲産業２</v>
          </cell>
          <cell r="F129">
            <v>19.8</v>
          </cell>
          <cell r="G129">
            <v>143</v>
          </cell>
          <cell r="H129">
            <v>140.6</v>
          </cell>
          <cell r="I129">
            <v>2.4</v>
          </cell>
          <cell r="J129">
            <v>12.2</v>
          </cell>
          <cell r="K129">
            <v>52.4</v>
          </cell>
          <cell r="L129">
            <v>52.4</v>
          </cell>
          <cell r="M129">
            <v>0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85.1</v>
          </cell>
          <cell r="D198">
            <v>0.4</v>
          </cell>
          <cell r="E198">
            <v>102.3</v>
          </cell>
          <cell r="F198">
            <v>0.5</v>
          </cell>
          <cell r="G198">
            <v>101.1</v>
          </cell>
          <cell r="H198">
            <v>1</v>
          </cell>
          <cell r="I198">
            <v>95.3</v>
          </cell>
          <cell r="J198">
            <v>-1.8</v>
          </cell>
          <cell r="K198">
            <v>93.4</v>
          </cell>
          <cell r="L198">
            <v>-1</v>
          </cell>
          <cell r="M198">
            <v>121.4</v>
          </cell>
          <cell r="N198">
            <v>-9.9</v>
          </cell>
          <cell r="O198">
            <v>93.6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0.66</v>
          </cell>
          <cell r="T198">
            <v>-0.14000000000000001</v>
          </cell>
          <cell r="U198">
            <v>1.07</v>
          </cell>
          <cell r="V198">
            <v>0.08</v>
          </cell>
          <cell r="W198">
            <v>81.400000000000006</v>
          </cell>
          <cell r="X198">
            <v>-3.8</v>
          </cell>
          <cell r="Y198">
            <v>97.9</v>
          </cell>
          <cell r="Z198">
            <v>-3.6</v>
          </cell>
          <cell r="AA198">
            <v>117.5</v>
          </cell>
          <cell r="AB198">
            <v>-5.7</v>
          </cell>
          <cell r="AC198">
            <v>6.2</v>
          </cell>
          <cell r="AD198">
            <v>-8.8000000000000007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60.5</v>
          </cell>
          <cell r="D200">
            <v>-12.8</v>
          </cell>
          <cell r="E200">
            <v>76.5</v>
          </cell>
          <cell r="F200">
            <v>-12.8</v>
          </cell>
          <cell r="G200">
            <v>77.8</v>
          </cell>
          <cell r="H200">
            <v>-11.6</v>
          </cell>
          <cell r="I200">
            <v>90.6</v>
          </cell>
          <cell r="J200">
            <v>-8</v>
          </cell>
          <cell r="K200">
            <v>92.1</v>
          </cell>
          <cell r="L200">
            <v>-5.9</v>
          </cell>
          <cell r="M200">
            <v>74.5</v>
          </cell>
          <cell r="N200">
            <v>-28.6</v>
          </cell>
          <cell r="O200">
            <v>83.1</v>
          </cell>
          <cell r="P200">
            <v>2.7</v>
          </cell>
          <cell r="Q200" t="str">
            <v>-</v>
          </cell>
          <cell r="R200" t="str">
            <v>-</v>
          </cell>
          <cell r="S200">
            <v>0.44</v>
          </cell>
          <cell r="T200">
            <v>0.35</v>
          </cell>
          <cell r="U200">
            <v>1.35</v>
          </cell>
          <cell r="V200">
            <v>1.23</v>
          </cell>
          <cell r="W200">
            <v>57.9</v>
          </cell>
          <cell r="X200">
            <v>-16.5</v>
          </cell>
          <cell r="Y200">
            <v>73.2</v>
          </cell>
          <cell r="Z200">
            <v>-16.3</v>
          </cell>
          <cell r="AA200">
            <v>59.5</v>
          </cell>
          <cell r="AB200">
            <v>-29.5</v>
          </cell>
          <cell r="AC200">
            <v>0</v>
          </cell>
          <cell r="AD200">
            <v>0</v>
          </cell>
        </row>
        <row r="201">
          <cell r="B201" t="str">
            <v>製造業</v>
          </cell>
          <cell r="C201">
            <v>89.1</v>
          </cell>
          <cell r="D201">
            <v>-2.1</v>
          </cell>
          <cell r="E201">
            <v>107.5</v>
          </cell>
          <cell r="F201">
            <v>-1.4</v>
          </cell>
          <cell r="G201">
            <v>104.1</v>
          </cell>
          <cell r="H201">
            <v>-0.5</v>
          </cell>
          <cell r="I201">
            <v>92.8</v>
          </cell>
          <cell r="J201">
            <v>-4</v>
          </cell>
          <cell r="K201">
            <v>90.7</v>
          </cell>
          <cell r="L201">
            <v>-3.4</v>
          </cell>
          <cell r="M201">
            <v>117.3</v>
          </cell>
          <cell r="N201">
            <v>-8.8000000000000007</v>
          </cell>
          <cell r="O201">
            <v>94.2</v>
          </cell>
          <cell r="P201">
            <v>-3.5</v>
          </cell>
          <cell r="Q201" t="str">
            <v>-</v>
          </cell>
          <cell r="R201" t="str">
            <v>-</v>
          </cell>
          <cell r="S201">
            <v>0.7</v>
          </cell>
          <cell r="T201">
            <v>-0.21</v>
          </cell>
          <cell r="U201">
            <v>1.25</v>
          </cell>
          <cell r="V201">
            <v>-0.13</v>
          </cell>
          <cell r="W201">
            <v>85.3</v>
          </cell>
          <cell r="X201">
            <v>-6.1</v>
          </cell>
          <cell r="Y201">
            <v>102.9</v>
          </cell>
          <cell r="Z201">
            <v>-5.4</v>
          </cell>
          <cell r="AA201">
            <v>141.19999999999999</v>
          </cell>
          <cell r="AB201">
            <v>-7.3</v>
          </cell>
          <cell r="AC201">
            <v>4.3</v>
          </cell>
          <cell r="AD201">
            <v>-45.6</v>
          </cell>
        </row>
        <row r="202">
          <cell r="B202" t="str">
            <v>電気・ガス・熱供給・水道業</v>
          </cell>
          <cell r="C202">
            <v>97.1</v>
          </cell>
          <cell r="D202">
            <v>13.8</v>
          </cell>
          <cell r="E202">
            <v>123</v>
          </cell>
          <cell r="F202">
            <v>13.8</v>
          </cell>
          <cell r="G202">
            <v>113.5</v>
          </cell>
          <cell r="H202">
            <v>1.9</v>
          </cell>
          <cell r="I202">
            <v>94.5</v>
          </cell>
          <cell r="J202">
            <v>5.2</v>
          </cell>
          <cell r="K202">
            <v>91.2</v>
          </cell>
          <cell r="L202">
            <v>1.4</v>
          </cell>
          <cell r="M202">
            <v>136.69999999999999</v>
          </cell>
          <cell r="N202">
            <v>55.2</v>
          </cell>
          <cell r="O202">
            <v>107.1</v>
          </cell>
          <cell r="P202">
            <v>2.2000000000000002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0</v>
          </cell>
          <cell r="V202">
            <v>-4.2300000000000004</v>
          </cell>
          <cell r="W202">
            <v>92.9</v>
          </cell>
          <cell r="X202">
            <v>9.1999999999999993</v>
          </cell>
          <cell r="Y202">
            <v>117.7</v>
          </cell>
          <cell r="Z202">
            <v>9.1</v>
          </cell>
          <cell r="AA202">
            <v>238.7</v>
          </cell>
          <cell r="AB202">
            <v>248</v>
          </cell>
          <cell r="AC202">
            <v>0.2</v>
          </cell>
          <cell r="AD202">
            <v>0</v>
          </cell>
        </row>
        <row r="203">
          <cell r="B203" t="str">
            <v>情報通信業</v>
          </cell>
          <cell r="C203">
            <v>110.4</v>
          </cell>
          <cell r="D203">
            <v>-1.3</v>
          </cell>
          <cell r="E203">
            <v>140.19999999999999</v>
          </cell>
          <cell r="F203">
            <v>-1.3</v>
          </cell>
          <cell r="G203">
            <v>134.5</v>
          </cell>
          <cell r="H203">
            <v>-0.4</v>
          </cell>
          <cell r="I203">
            <v>94.1</v>
          </cell>
          <cell r="J203">
            <v>3.9</v>
          </cell>
          <cell r="K203">
            <v>91.8</v>
          </cell>
          <cell r="L203">
            <v>3.5</v>
          </cell>
          <cell r="M203">
            <v>123.3</v>
          </cell>
          <cell r="N203">
            <v>7.5</v>
          </cell>
          <cell r="O203">
            <v>122.5</v>
          </cell>
          <cell r="P203">
            <v>-3.2</v>
          </cell>
          <cell r="Q203" t="str">
            <v>-</v>
          </cell>
          <cell r="R203" t="str">
            <v>-</v>
          </cell>
          <cell r="S203">
            <v>0.3</v>
          </cell>
          <cell r="T203">
            <v>0.06</v>
          </cell>
          <cell r="U203">
            <v>0.3</v>
          </cell>
          <cell r="V203">
            <v>-0.1</v>
          </cell>
          <cell r="W203">
            <v>105.6</v>
          </cell>
          <cell r="X203">
            <v>-5.5</v>
          </cell>
          <cell r="Y203">
            <v>134.19999999999999</v>
          </cell>
          <cell r="Z203">
            <v>-5.4</v>
          </cell>
          <cell r="AA203">
            <v>228.7</v>
          </cell>
          <cell r="AB203">
            <v>-9.4</v>
          </cell>
          <cell r="AC203">
            <v>1.2</v>
          </cell>
          <cell r="AD203">
            <v>50</v>
          </cell>
        </row>
        <row r="204">
          <cell r="B204" t="str">
            <v>運輸業，郵便業</v>
          </cell>
          <cell r="C204">
            <v>70</v>
          </cell>
          <cell r="D204">
            <v>-5.9</v>
          </cell>
          <cell r="E204">
            <v>80.400000000000006</v>
          </cell>
          <cell r="F204">
            <v>-6.1</v>
          </cell>
          <cell r="G204">
            <v>86.2</v>
          </cell>
          <cell r="H204">
            <v>-2.9</v>
          </cell>
          <cell r="I204">
            <v>84.1</v>
          </cell>
          <cell r="J204">
            <v>-7.3</v>
          </cell>
          <cell r="K204">
            <v>89.8</v>
          </cell>
          <cell r="L204">
            <v>-3.5</v>
          </cell>
          <cell r="M204">
            <v>59.8</v>
          </cell>
          <cell r="N204">
            <v>-25.4</v>
          </cell>
          <cell r="O204">
            <v>105.9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0.22</v>
          </cell>
          <cell r="T204">
            <v>-0.42</v>
          </cell>
          <cell r="U204">
            <v>0.84</v>
          </cell>
          <cell r="V204">
            <v>0.25</v>
          </cell>
          <cell r="W204">
            <v>67</v>
          </cell>
          <cell r="X204">
            <v>-9.8000000000000007</v>
          </cell>
          <cell r="Y204">
            <v>76.900000000000006</v>
          </cell>
          <cell r="Z204">
            <v>-10</v>
          </cell>
          <cell r="AA204">
            <v>56.1</v>
          </cell>
          <cell r="AB204">
            <v>-21.8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90.9</v>
          </cell>
          <cell r="D205">
            <v>2.8</v>
          </cell>
          <cell r="E205">
            <v>99.9</v>
          </cell>
          <cell r="F205">
            <v>1.8</v>
          </cell>
          <cell r="G205">
            <v>98.6</v>
          </cell>
          <cell r="H205">
            <v>2.2000000000000002</v>
          </cell>
          <cell r="I205">
            <v>99.5</v>
          </cell>
          <cell r="J205">
            <v>-4.4000000000000004</v>
          </cell>
          <cell r="K205">
            <v>95.6</v>
          </cell>
          <cell r="L205">
            <v>-3.6</v>
          </cell>
          <cell r="M205">
            <v>162.5</v>
          </cell>
          <cell r="N205">
            <v>-12.4</v>
          </cell>
          <cell r="O205">
            <v>81.5</v>
          </cell>
          <cell r="P205">
            <v>-7.9</v>
          </cell>
          <cell r="Q205" t="str">
            <v>-</v>
          </cell>
          <cell r="R205" t="str">
            <v>-</v>
          </cell>
          <cell r="S205">
            <v>0.05</v>
          </cell>
          <cell r="T205">
            <v>-0.06</v>
          </cell>
          <cell r="U205">
            <v>0.85</v>
          </cell>
          <cell r="V205">
            <v>-0.31</v>
          </cell>
          <cell r="W205">
            <v>87</v>
          </cell>
          <cell r="X205">
            <v>-1.4</v>
          </cell>
          <cell r="Y205">
            <v>95.6</v>
          </cell>
          <cell r="Z205">
            <v>-2.2999999999999998</v>
          </cell>
          <cell r="AA205">
            <v>117.1</v>
          </cell>
          <cell r="AB205">
            <v>-3.1</v>
          </cell>
          <cell r="AC205">
            <v>47</v>
          </cell>
          <cell r="AD205">
            <v>14.4</v>
          </cell>
        </row>
        <row r="206">
          <cell r="B206" t="str">
            <v>金融業，保険業</v>
          </cell>
          <cell r="C206">
            <v>90.2</v>
          </cell>
          <cell r="D206">
            <v>-3.8</v>
          </cell>
          <cell r="E206">
            <v>115.8</v>
          </cell>
          <cell r="F206">
            <v>-3.8</v>
          </cell>
          <cell r="G206">
            <v>119.8</v>
          </cell>
          <cell r="H206">
            <v>-1</v>
          </cell>
          <cell r="I206">
            <v>92</v>
          </cell>
          <cell r="J206">
            <v>-7.5</v>
          </cell>
          <cell r="K206">
            <v>92</v>
          </cell>
          <cell r="L206">
            <v>-7</v>
          </cell>
          <cell r="M206">
            <v>92.9</v>
          </cell>
          <cell r="N206">
            <v>-21.9</v>
          </cell>
          <cell r="O206">
            <v>110.7</v>
          </cell>
          <cell r="P206">
            <v>14</v>
          </cell>
          <cell r="Q206" t="str">
            <v>-</v>
          </cell>
          <cell r="R206" t="str">
            <v>-</v>
          </cell>
          <cell r="S206">
            <v>1.9</v>
          </cell>
          <cell r="T206">
            <v>1.29</v>
          </cell>
          <cell r="U206">
            <v>0.31</v>
          </cell>
          <cell r="V206">
            <v>-0.92</v>
          </cell>
          <cell r="W206">
            <v>86.3</v>
          </cell>
          <cell r="X206">
            <v>-7.8</v>
          </cell>
          <cell r="Y206">
            <v>110.8</v>
          </cell>
          <cell r="Z206">
            <v>-7.8</v>
          </cell>
          <cell r="AA206">
            <v>20.6</v>
          </cell>
          <cell r="AB206">
            <v>-80.900000000000006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94.1</v>
          </cell>
          <cell r="D207">
            <v>-1.9</v>
          </cell>
          <cell r="E207">
            <v>118.9</v>
          </cell>
          <cell r="F207">
            <v>-1.9</v>
          </cell>
          <cell r="G207">
            <v>118.2</v>
          </cell>
          <cell r="H207">
            <v>1</v>
          </cell>
          <cell r="I207">
            <v>90.8</v>
          </cell>
          <cell r="J207">
            <v>1.1000000000000001</v>
          </cell>
          <cell r="K207">
            <v>90.3</v>
          </cell>
          <cell r="L207">
            <v>9.1</v>
          </cell>
          <cell r="M207">
            <v>111.8</v>
          </cell>
          <cell r="N207">
            <v>-73.400000000000006</v>
          </cell>
          <cell r="O207">
            <v>104</v>
          </cell>
          <cell r="P207">
            <v>27.8</v>
          </cell>
          <cell r="Q207" t="str">
            <v>-</v>
          </cell>
          <cell r="R207" t="str">
            <v>-</v>
          </cell>
          <cell r="S207">
            <v>0</v>
          </cell>
          <cell r="T207">
            <v>-1.75</v>
          </cell>
          <cell r="U207">
            <v>0</v>
          </cell>
          <cell r="V207">
            <v>-0.8</v>
          </cell>
          <cell r="W207">
            <v>90</v>
          </cell>
          <cell r="X207">
            <v>-6</v>
          </cell>
          <cell r="Y207">
            <v>113.8</v>
          </cell>
          <cell r="Z207">
            <v>-6</v>
          </cell>
          <cell r="AA207">
            <v>146.69999999999999</v>
          </cell>
          <cell r="AB207">
            <v>-49.7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86.5</v>
          </cell>
          <cell r="D208">
            <v>1.1000000000000001</v>
          </cell>
          <cell r="E208">
            <v>105.6</v>
          </cell>
          <cell r="F208">
            <v>1</v>
          </cell>
          <cell r="G208">
            <v>104.9</v>
          </cell>
          <cell r="H208">
            <v>1</v>
          </cell>
          <cell r="I208">
            <v>91.8</v>
          </cell>
          <cell r="J208">
            <v>-3.4</v>
          </cell>
          <cell r="K208">
            <v>91.6</v>
          </cell>
          <cell r="L208">
            <v>-2.2000000000000002</v>
          </cell>
          <cell r="M208">
            <v>93.7</v>
          </cell>
          <cell r="N208">
            <v>-13.6</v>
          </cell>
          <cell r="O208">
            <v>122.6</v>
          </cell>
          <cell r="P208">
            <v>10.199999999999999</v>
          </cell>
          <cell r="Q208" t="str">
            <v>-</v>
          </cell>
          <cell r="R208" t="str">
            <v>-</v>
          </cell>
          <cell r="S208">
            <v>0</v>
          </cell>
          <cell r="T208">
            <v>-0.14000000000000001</v>
          </cell>
          <cell r="U208">
            <v>0.31</v>
          </cell>
          <cell r="V208">
            <v>0.31</v>
          </cell>
          <cell r="W208">
            <v>82.8</v>
          </cell>
          <cell r="X208">
            <v>-3</v>
          </cell>
          <cell r="Y208">
            <v>101.1</v>
          </cell>
          <cell r="Z208">
            <v>-3.2</v>
          </cell>
          <cell r="AA208">
            <v>118</v>
          </cell>
          <cell r="AB208">
            <v>0.5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125.2</v>
          </cell>
          <cell r="D209">
            <v>8.1999999999999993</v>
          </cell>
          <cell r="E209">
            <v>120.1</v>
          </cell>
          <cell r="F209">
            <v>-3.4</v>
          </cell>
          <cell r="G209">
            <v>119.7</v>
          </cell>
          <cell r="H209">
            <v>-4.5999999999999996</v>
          </cell>
          <cell r="I209">
            <v>112.5</v>
          </cell>
          <cell r="J209">
            <v>-2.8</v>
          </cell>
          <cell r="K209">
            <v>107.7</v>
          </cell>
          <cell r="L209">
            <v>-2.8</v>
          </cell>
          <cell r="M209">
            <v>181.4</v>
          </cell>
          <cell r="N209">
            <v>-2.1</v>
          </cell>
          <cell r="O209">
            <v>63.6</v>
          </cell>
          <cell r="P209">
            <v>28.2</v>
          </cell>
          <cell r="Q209" t="str">
            <v>-</v>
          </cell>
          <cell r="R209" t="str">
            <v>-</v>
          </cell>
          <cell r="S209">
            <v>2.72</v>
          </cell>
          <cell r="T209">
            <v>0.62</v>
          </cell>
          <cell r="U209">
            <v>0.53</v>
          </cell>
          <cell r="V209">
            <v>-0.48</v>
          </cell>
          <cell r="W209">
            <v>119.8</v>
          </cell>
          <cell r="X209">
            <v>3.7</v>
          </cell>
          <cell r="Y209">
            <v>114.9</v>
          </cell>
          <cell r="Z209">
            <v>-7.4</v>
          </cell>
          <cell r="AA209">
            <v>124.9</v>
          </cell>
          <cell r="AB209">
            <v>13.1</v>
          </cell>
          <cell r="AC209">
            <v>96.9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76.400000000000006</v>
          </cell>
          <cell r="D210">
            <v>23.8</v>
          </cell>
          <cell r="E210">
            <v>85.6</v>
          </cell>
          <cell r="F210">
            <v>23.3</v>
          </cell>
          <cell r="G210">
            <v>85.4</v>
          </cell>
          <cell r="H210">
            <v>23.2</v>
          </cell>
          <cell r="I210">
            <v>97.2</v>
          </cell>
          <cell r="J210">
            <v>22</v>
          </cell>
          <cell r="K210">
            <v>96.1</v>
          </cell>
          <cell r="L210">
            <v>13.7</v>
          </cell>
          <cell r="M210">
            <v>109.4</v>
          </cell>
          <cell r="N210">
            <v>287.89999999999998</v>
          </cell>
          <cell r="O210">
            <v>124.2</v>
          </cell>
          <cell r="P210">
            <v>25.5</v>
          </cell>
          <cell r="Q210" t="str">
            <v>-</v>
          </cell>
          <cell r="R210" t="str">
            <v>-</v>
          </cell>
          <cell r="S210">
            <v>0.7</v>
          </cell>
          <cell r="T210">
            <v>0.7</v>
          </cell>
          <cell r="U210">
            <v>1.32</v>
          </cell>
          <cell r="V210">
            <v>1.02</v>
          </cell>
          <cell r="W210">
            <v>73.099999999999994</v>
          </cell>
          <cell r="X210">
            <v>18.7</v>
          </cell>
          <cell r="Y210">
            <v>81.900000000000006</v>
          </cell>
          <cell r="Z210">
            <v>18.2</v>
          </cell>
          <cell r="AA210">
            <v>88.1</v>
          </cell>
          <cell r="AB210">
            <v>24.8</v>
          </cell>
          <cell r="AC210">
            <v>1.7</v>
          </cell>
          <cell r="AD210">
            <v>0</v>
          </cell>
        </row>
        <row r="211">
          <cell r="B211" t="str">
            <v>教育，学習支援業</v>
          </cell>
          <cell r="C211">
            <v>85.8</v>
          </cell>
          <cell r="D211">
            <v>0.4</v>
          </cell>
          <cell r="E211">
            <v>106.6</v>
          </cell>
          <cell r="F211">
            <v>0.3</v>
          </cell>
          <cell r="G211">
            <v>109.2</v>
          </cell>
          <cell r="H211">
            <v>0.2</v>
          </cell>
          <cell r="I211">
            <v>102.4</v>
          </cell>
          <cell r="J211">
            <v>-1.6</v>
          </cell>
          <cell r="K211">
            <v>90.5</v>
          </cell>
          <cell r="L211">
            <v>1.2</v>
          </cell>
          <cell r="M211">
            <v>275.2</v>
          </cell>
          <cell r="N211">
            <v>-13.1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0.05</v>
          </cell>
          <cell r="T211">
            <v>-0.09</v>
          </cell>
          <cell r="U211">
            <v>0.04</v>
          </cell>
          <cell r="V211">
            <v>0.02</v>
          </cell>
          <cell r="W211">
            <v>82.1</v>
          </cell>
          <cell r="X211">
            <v>-3.8</v>
          </cell>
          <cell r="Y211">
            <v>102</v>
          </cell>
          <cell r="Z211">
            <v>-3.9</v>
          </cell>
          <cell r="AA211">
            <v>26.2</v>
          </cell>
          <cell r="AB211">
            <v>5.6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82.1</v>
          </cell>
          <cell r="D212">
            <v>2.6</v>
          </cell>
          <cell r="E212">
            <v>101.2</v>
          </cell>
          <cell r="F212">
            <v>2.6</v>
          </cell>
          <cell r="G212">
            <v>97.9</v>
          </cell>
          <cell r="H212">
            <v>2.5</v>
          </cell>
          <cell r="I212">
            <v>96.7</v>
          </cell>
          <cell r="J212">
            <v>1.9</v>
          </cell>
          <cell r="K212">
            <v>95.8</v>
          </cell>
          <cell r="L212">
            <v>1.8</v>
          </cell>
          <cell r="M212">
            <v>124.1</v>
          </cell>
          <cell r="N212">
            <v>6.3</v>
          </cell>
          <cell r="O212">
            <v>85.5</v>
          </cell>
          <cell r="P212">
            <v>1.7</v>
          </cell>
          <cell r="Q212" t="str">
            <v>-</v>
          </cell>
          <cell r="R212" t="str">
            <v>-</v>
          </cell>
          <cell r="S212">
            <v>0.43</v>
          </cell>
          <cell r="T212">
            <v>-0.15</v>
          </cell>
          <cell r="U212">
            <v>1.01</v>
          </cell>
          <cell r="V212">
            <v>0.61</v>
          </cell>
          <cell r="W212">
            <v>78.599999999999994</v>
          </cell>
          <cell r="X212">
            <v>-1.5</v>
          </cell>
          <cell r="Y212">
            <v>96.8</v>
          </cell>
          <cell r="Z212">
            <v>-1.6</v>
          </cell>
          <cell r="AA212">
            <v>187.7</v>
          </cell>
          <cell r="AB212">
            <v>4.3</v>
          </cell>
          <cell r="AC212">
            <v>0.3</v>
          </cell>
          <cell r="AD212">
            <v>200</v>
          </cell>
        </row>
        <row r="213">
          <cell r="B213" t="str">
            <v>複合サービス事業</v>
          </cell>
          <cell r="C213">
            <v>77.5</v>
          </cell>
          <cell r="D213">
            <v>-2.5</v>
          </cell>
          <cell r="E213">
            <v>92.2</v>
          </cell>
          <cell r="F213">
            <v>2.1</v>
          </cell>
          <cell r="G213">
            <v>94.2</v>
          </cell>
          <cell r="H213">
            <v>1.3</v>
          </cell>
          <cell r="I213">
            <v>97.8</v>
          </cell>
          <cell r="J213">
            <v>0.3</v>
          </cell>
          <cell r="K213">
            <v>100.3</v>
          </cell>
          <cell r="L213">
            <v>3.7</v>
          </cell>
          <cell r="M213">
            <v>56.8</v>
          </cell>
          <cell r="N213">
            <v>-48.1</v>
          </cell>
          <cell r="O213">
            <v>94</v>
          </cell>
          <cell r="P213">
            <v>-5.0999999999999996</v>
          </cell>
          <cell r="Q213" t="str">
            <v>-</v>
          </cell>
          <cell r="R213" t="str">
            <v>-</v>
          </cell>
          <cell r="S213">
            <v>7.0000000000000007E-2</v>
          </cell>
          <cell r="T213">
            <v>-0.49</v>
          </cell>
          <cell r="U213">
            <v>0.55000000000000004</v>
          </cell>
          <cell r="V213">
            <v>0.27</v>
          </cell>
          <cell r="W213">
            <v>74.2</v>
          </cell>
          <cell r="X213">
            <v>-6.4</v>
          </cell>
          <cell r="Y213">
            <v>88.2</v>
          </cell>
          <cell r="Z213">
            <v>-2.1</v>
          </cell>
          <cell r="AA213">
            <v>60.5</v>
          </cell>
          <cell r="AB213">
            <v>27.4</v>
          </cell>
          <cell r="AC213">
            <v>10.3</v>
          </cell>
          <cell r="AD213">
            <v>-65.7</v>
          </cell>
        </row>
        <row r="214">
          <cell r="B214" t="str">
            <v>サービス業（他に分類されないもの）</v>
          </cell>
          <cell r="C214">
            <v>91.4</v>
          </cell>
          <cell r="D214">
            <v>2.4</v>
          </cell>
          <cell r="E214">
            <v>98.8</v>
          </cell>
          <cell r="F214">
            <v>2.7</v>
          </cell>
          <cell r="G214">
            <v>98.5</v>
          </cell>
          <cell r="H214">
            <v>3.4</v>
          </cell>
          <cell r="I214">
            <v>99.5</v>
          </cell>
          <cell r="J214">
            <v>0</v>
          </cell>
          <cell r="K214">
            <v>98.3</v>
          </cell>
          <cell r="L214">
            <v>-0.6</v>
          </cell>
          <cell r="M214">
            <v>116.5</v>
          </cell>
          <cell r="N214">
            <v>7.2</v>
          </cell>
          <cell r="O214">
            <v>97</v>
          </cell>
          <cell r="P214">
            <v>-7.8</v>
          </cell>
          <cell r="Q214" t="str">
            <v>-</v>
          </cell>
          <cell r="R214" t="str">
            <v>-</v>
          </cell>
          <cell r="S214">
            <v>2.7</v>
          </cell>
          <cell r="T214">
            <v>-0.5</v>
          </cell>
          <cell r="U214">
            <v>3.08</v>
          </cell>
          <cell r="V214">
            <v>-0.12</v>
          </cell>
          <cell r="W214">
            <v>87.5</v>
          </cell>
          <cell r="X214">
            <v>-1.8</v>
          </cell>
          <cell r="Y214">
            <v>94.5</v>
          </cell>
          <cell r="Z214">
            <v>-1.6</v>
          </cell>
          <cell r="AA214">
            <v>103.1</v>
          </cell>
          <cell r="AB214">
            <v>-4.0999999999999996</v>
          </cell>
          <cell r="AC214">
            <v>40.799999999999997</v>
          </cell>
          <cell r="AD214">
            <v>-1.9</v>
          </cell>
        </row>
        <row r="215">
          <cell r="B215" t="str">
            <v>食料品・たばこ</v>
          </cell>
          <cell r="C215">
            <v>85.7</v>
          </cell>
          <cell r="D215">
            <v>-6.7</v>
          </cell>
          <cell r="E215">
            <v>105.8</v>
          </cell>
          <cell r="F215">
            <v>-6.8</v>
          </cell>
          <cell r="G215">
            <v>102.4</v>
          </cell>
          <cell r="H215">
            <v>-8.5</v>
          </cell>
          <cell r="I215">
            <v>93.3</v>
          </cell>
          <cell r="J215">
            <v>-3</v>
          </cell>
          <cell r="K215">
            <v>91.2</v>
          </cell>
          <cell r="L215">
            <v>-3.3</v>
          </cell>
          <cell r="M215">
            <v>117.6</v>
          </cell>
          <cell r="N215">
            <v>0</v>
          </cell>
          <cell r="O215">
            <v>100.7</v>
          </cell>
          <cell r="P215">
            <v>5.0999999999999996</v>
          </cell>
          <cell r="Q215" t="str">
            <v>-</v>
          </cell>
          <cell r="R215" t="str">
            <v>-</v>
          </cell>
          <cell r="S215">
            <v>0.78</v>
          </cell>
          <cell r="T215">
            <v>0.32</v>
          </cell>
          <cell r="U215">
            <v>1.77</v>
          </cell>
          <cell r="V215">
            <v>0.33</v>
          </cell>
          <cell r="W215">
            <v>82</v>
          </cell>
          <cell r="X215">
            <v>-10.6</v>
          </cell>
          <cell r="Y215">
            <v>101.2</v>
          </cell>
          <cell r="Z215">
            <v>-10.7</v>
          </cell>
          <cell r="AA215">
            <v>145.4</v>
          </cell>
          <cell r="AB215">
            <v>10.1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10.7</v>
          </cell>
          <cell r="E216">
            <v>138.30000000000001</v>
          </cell>
          <cell r="F216">
            <v>10.7</v>
          </cell>
          <cell r="G216">
            <v>122.2</v>
          </cell>
          <cell r="H216">
            <v>4.4000000000000004</v>
          </cell>
          <cell r="I216">
            <v>89.8</v>
          </cell>
          <cell r="J216">
            <v>7</v>
          </cell>
          <cell r="K216">
            <v>83.1</v>
          </cell>
          <cell r="L216">
            <v>2.8</v>
          </cell>
          <cell r="M216">
            <v>217.9</v>
          </cell>
          <cell r="N216">
            <v>52.5</v>
          </cell>
          <cell r="O216">
            <v>99.4</v>
          </cell>
          <cell r="P216">
            <v>-2.2000000000000002</v>
          </cell>
          <cell r="Q216" t="str">
            <v>-</v>
          </cell>
          <cell r="R216" t="str">
            <v>-</v>
          </cell>
          <cell r="S216">
            <v>1.91</v>
          </cell>
          <cell r="T216">
            <v>1.36</v>
          </cell>
          <cell r="U216">
            <v>2.2200000000000002</v>
          </cell>
          <cell r="V216">
            <v>0.4</v>
          </cell>
          <cell r="W216">
            <v>115.5</v>
          </cell>
          <cell r="X216">
            <v>6.2</v>
          </cell>
          <cell r="Y216">
            <v>132.30000000000001</v>
          </cell>
          <cell r="Z216">
            <v>6.1</v>
          </cell>
          <cell r="AA216">
            <v>464.4</v>
          </cell>
          <cell r="AB216">
            <v>63.1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93.9</v>
          </cell>
          <cell r="D217">
            <v>-0.4</v>
          </cell>
          <cell r="E217">
            <v>111</v>
          </cell>
          <cell r="F217">
            <v>-0.3</v>
          </cell>
          <cell r="G217">
            <v>114.5</v>
          </cell>
          <cell r="H217">
            <v>4.0999999999999996</v>
          </cell>
          <cell r="I217">
            <v>79.3</v>
          </cell>
          <cell r="J217">
            <v>-13.2</v>
          </cell>
          <cell r="K217">
            <v>83.5</v>
          </cell>
          <cell r="L217">
            <v>-7.1</v>
          </cell>
          <cell r="M217">
            <v>49.3</v>
          </cell>
          <cell r="N217">
            <v>-51.5</v>
          </cell>
          <cell r="O217">
            <v>100.7</v>
          </cell>
          <cell r="P217">
            <v>-5.4</v>
          </cell>
          <cell r="Q217" t="str">
            <v>-</v>
          </cell>
          <cell r="R217" t="str">
            <v>-</v>
          </cell>
          <cell r="S217">
            <v>0.78</v>
          </cell>
          <cell r="T217">
            <v>-0.1</v>
          </cell>
          <cell r="U217">
            <v>0.6</v>
          </cell>
          <cell r="V217">
            <v>-2.04</v>
          </cell>
          <cell r="W217">
            <v>89.9</v>
          </cell>
          <cell r="X217">
            <v>-4.5</v>
          </cell>
          <cell r="Y217">
            <v>106.2</v>
          </cell>
          <cell r="Z217">
            <v>-4.4000000000000004</v>
          </cell>
          <cell r="AA217">
            <v>82.5</v>
          </cell>
          <cell r="AB217">
            <v>-32</v>
          </cell>
          <cell r="AC217">
            <v>0.4</v>
          </cell>
          <cell r="AD217">
            <v>-55.6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101.7</v>
          </cell>
          <cell r="D220">
            <v>-30.2</v>
          </cell>
          <cell r="E220">
            <v>117.3</v>
          </cell>
          <cell r="F220">
            <v>-30.3</v>
          </cell>
          <cell r="G220">
            <v>108.9</v>
          </cell>
          <cell r="H220">
            <v>-28.7</v>
          </cell>
          <cell r="I220">
            <v>88.5</v>
          </cell>
          <cell r="J220">
            <v>7.1</v>
          </cell>
          <cell r="K220">
            <v>88.4</v>
          </cell>
          <cell r="L220">
            <v>1.3</v>
          </cell>
          <cell r="M220">
            <v>89.2</v>
          </cell>
          <cell r="N220">
            <v>268.60000000000002</v>
          </cell>
          <cell r="O220">
            <v>90.1</v>
          </cell>
          <cell r="P220">
            <v>-2.1</v>
          </cell>
          <cell r="Q220" t="str">
            <v>-</v>
          </cell>
          <cell r="R220" t="str">
            <v>-</v>
          </cell>
          <cell r="S220">
            <v>0</v>
          </cell>
          <cell r="T220">
            <v>-0.28000000000000003</v>
          </cell>
          <cell r="U220">
            <v>1.46</v>
          </cell>
          <cell r="V220">
            <v>-1.36</v>
          </cell>
          <cell r="W220">
            <v>97.3</v>
          </cell>
          <cell r="X220">
            <v>-33.1</v>
          </cell>
          <cell r="Y220">
            <v>112.2</v>
          </cell>
          <cell r="Z220">
            <v>-33.200000000000003</v>
          </cell>
          <cell r="AA220">
            <v>222.8</v>
          </cell>
          <cell r="AB220">
            <v>-38.299999999999997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89.8</v>
          </cell>
          <cell r="D221">
            <v>-2.2999999999999998</v>
          </cell>
          <cell r="E221">
            <v>118.3</v>
          </cell>
          <cell r="F221">
            <v>-2</v>
          </cell>
          <cell r="G221">
            <v>116.2</v>
          </cell>
          <cell r="H221">
            <v>4</v>
          </cell>
          <cell r="I221">
            <v>95.2</v>
          </cell>
          <cell r="J221">
            <v>-6.9</v>
          </cell>
          <cell r="K221">
            <v>90.5</v>
          </cell>
          <cell r="L221">
            <v>-4.9000000000000004</v>
          </cell>
          <cell r="M221">
            <v>138.1</v>
          </cell>
          <cell r="N221">
            <v>-18</v>
          </cell>
          <cell r="O221">
            <v>103.6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0.75</v>
          </cell>
          <cell r="V221">
            <v>0.44</v>
          </cell>
          <cell r="W221">
            <v>85.9</v>
          </cell>
          <cell r="X221">
            <v>-6.3</v>
          </cell>
          <cell r="Y221">
            <v>113.2</v>
          </cell>
          <cell r="Z221">
            <v>-6.1</v>
          </cell>
          <cell r="AA221">
            <v>131.4</v>
          </cell>
          <cell r="AB221">
            <v>-25.8</v>
          </cell>
          <cell r="AC221">
            <v>0.2</v>
          </cell>
          <cell r="AD221">
            <v>-71.400000000000006</v>
          </cell>
        </row>
        <row r="222">
          <cell r="B222" t="str">
            <v>プラスチック製品</v>
          </cell>
          <cell r="C222">
            <v>111.2</v>
          </cell>
          <cell r="D222">
            <v>-4.7</v>
          </cell>
          <cell r="E222">
            <v>121.8</v>
          </cell>
          <cell r="F222">
            <v>-5.2</v>
          </cell>
          <cell r="G222">
            <v>116.2</v>
          </cell>
          <cell r="H222">
            <v>-1.9</v>
          </cell>
          <cell r="I222">
            <v>94.1</v>
          </cell>
          <cell r="J222">
            <v>-4</v>
          </cell>
          <cell r="K222">
            <v>91.5</v>
          </cell>
          <cell r="L222">
            <v>-2.6</v>
          </cell>
          <cell r="M222">
            <v>132.69999999999999</v>
          </cell>
          <cell r="N222">
            <v>-16.399999999999999</v>
          </cell>
          <cell r="O222">
            <v>108</v>
          </cell>
          <cell r="P222">
            <v>-17.2</v>
          </cell>
          <cell r="Q222" t="str">
            <v>-</v>
          </cell>
          <cell r="R222" t="str">
            <v>-</v>
          </cell>
          <cell r="S222">
            <v>0.51</v>
          </cell>
          <cell r="T222">
            <v>-0.51</v>
          </cell>
          <cell r="U222">
            <v>0.44</v>
          </cell>
          <cell r="V222">
            <v>-0.57999999999999996</v>
          </cell>
          <cell r="W222">
            <v>106.4</v>
          </cell>
          <cell r="X222">
            <v>-8.6999999999999993</v>
          </cell>
          <cell r="Y222">
            <v>116.6</v>
          </cell>
          <cell r="Z222">
            <v>-9</v>
          </cell>
          <cell r="AA222">
            <v>190.9</v>
          </cell>
          <cell r="AB222">
            <v>-23.8</v>
          </cell>
          <cell r="AC222">
            <v>1.6</v>
          </cell>
          <cell r="AD222">
            <v>0</v>
          </cell>
        </row>
        <row r="223">
          <cell r="B223" t="str">
            <v>ゴム製品</v>
          </cell>
          <cell r="C223">
            <v>99.5</v>
          </cell>
          <cell r="D223">
            <v>-5.0999999999999996</v>
          </cell>
          <cell r="E223">
            <v>115.6</v>
          </cell>
          <cell r="F223">
            <v>0.7</v>
          </cell>
          <cell r="G223">
            <v>111.2</v>
          </cell>
          <cell r="H223">
            <v>5.2</v>
          </cell>
          <cell r="I223">
            <v>92.5</v>
          </cell>
          <cell r="J223">
            <v>0.8</v>
          </cell>
          <cell r="K223">
            <v>87</v>
          </cell>
          <cell r="L223">
            <v>2.4</v>
          </cell>
          <cell r="M223">
            <v>149.30000000000001</v>
          </cell>
          <cell r="N223">
            <v>-8.6999999999999993</v>
          </cell>
          <cell r="O223">
            <v>99.9</v>
          </cell>
          <cell r="P223">
            <v>0.4</v>
          </cell>
          <cell r="Q223" t="str">
            <v>-</v>
          </cell>
          <cell r="R223" t="str">
            <v>-</v>
          </cell>
          <cell r="S223">
            <v>0.4</v>
          </cell>
          <cell r="T223">
            <v>-0.3</v>
          </cell>
          <cell r="U223">
            <v>1.04</v>
          </cell>
          <cell r="V223">
            <v>-0.31</v>
          </cell>
          <cell r="W223">
            <v>95.2</v>
          </cell>
          <cell r="X223">
            <v>-9.1</v>
          </cell>
          <cell r="Y223">
            <v>110.6</v>
          </cell>
          <cell r="Z223">
            <v>-3.5</v>
          </cell>
          <cell r="AA223">
            <v>140.69999999999999</v>
          </cell>
          <cell r="AB223">
            <v>-15.6</v>
          </cell>
          <cell r="AC223">
            <v>29.1</v>
          </cell>
          <cell r="AD223">
            <v>-38.1</v>
          </cell>
        </row>
        <row r="224">
          <cell r="B224" t="str">
            <v>窯業・土石製品</v>
          </cell>
          <cell r="C224">
            <v>83.5</v>
          </cell>
          <cell r="D224">
            <v>-27.2</v>
          </cell>
          <cell r="E224">
            <v>99.2</v>
          </cell>
          <cell r="F224">
            <v>-4.4000000000000004</v>
          </cell>
          <cell r="G224">
            <v>100.2</v>
          </cell>
          <cell r="H224">
            <v>-5.4</v>
          </cell>
          <cell r="I224">
            <v>84.6</v>
          </cell>
          <cell r="J224">
            <v>-12.3</v>
          </cell>
          <cell r="K224">
            <v>83.9</v>
          </cell>
          <cell r="L224">
            <v>-13.3</v>
          </cell>
          <cell r="M224">
            <v>93.2</v>
          </cell>
          <cell r="N224">
            <v>1.9</v>
          </cell>
          <cell r="O224">
            <v>83.8</v>
          </cell>
          <cell r="P224">
            <v>-1.5</v>
          </cell>
          <cell r="Q224" t="str">
            <v>-</v>
          </cell>
          <cell r="R224" t="str">
            <v>-</v>
          </cell>
          <cell r="S224">
            <v>0.64</v>
          </cell>
          <cell r="T224">
            <v>0.33</v>
          </cell>
          <cell r="U224">
            <v>0</v>
          </cell>
          <cell r="V224">
            <v>-0.93</v>
          </cell>
          <cell r="W224">
            <v>79.900000000000006</v>
          </cell>
          <cell r="X224">
            <v>-30.2</v>
          </cell>
          <cell r="Y224">
            <v>94.9</v>
          </cell>
          <cell r="Z224">
            <v>-8.4</v>
          </cell>
          <cell r="AA224">
            <v>87.1</v>
          </cell>
          <cell r="AB224">
            <v>11.5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86.2</v>
          </cell>
          <cell r="D227">
            <v>18.7</v>
          </cell>
          <cell r="E227">
            <v>95.3</v>
          </cell>
          <cell r="F227">
            <v>17.8</v>
          </cell>
          <cell r="G227">
            <v>94.8</v>
          </cell>
          <cell r="H227">
            <v>22.6</v>
          </cell>
          <cell r="I227">
            <v>91.8</v>
          </cell>
          <cell r="J227">
            <v>2.6</v>
          </cell>
          <cell r="K227">
            <v>92.8</v>
          </cell>
          <cell r="L227">
            <v>4.5</v>
          </cell>
          <cell r="M227">
            <v>79.2</v>
          </cell>
          <cell r="N227">
            <v>-18.899999999999999</v>
          </cell>
          <cell r="O227">
            <v>153.1</v>
          </cell>
          <cell r="P227">
            <v>3.5</v>
          </cell>
          <cell r="Q227" t="str">
            <v>-</v>
          </cell>
          <cell r="R227" t="str">
            <v>-</v>
          </cell>
          <cell r="S227">
            <v>0.51</v>
          </cell>
          <cell r="T227">
            <v>-1.41</v>
          </cell>
          <cell r="U227">
            <v>0.21</v>
          </cell>
          <cell r="V227">
            <v>-1.07</v>
          </cell>
          <cell r="W227">
            <v>82.5</v>
          </cell>
          <cell r="X227">
            <v>13.8</v>
          </cell>
          <cell r="Y227">
            <v>91.2</v>
          </cell>
          <cell r="Z227">
            <v>13</v>
          </cell>
          <cell r="AA227">
            <v>104.5</v>
          </cell>
          <cell r="AB227">
            <v>-29.5</v>
          </cell>
          <cell r="AC227">
            <v>1.6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86.9</v>
          </cell>
          <cell r="D230">
            <v>-2</v>
          </cell>
          <cell r="E230">
            <v>106.1</v>
          </cell>
          <cell r="F230">
            <v>-2</v>
          </cell>
          <cell r="G230">
            <v>105</v>
          </cell>
          <cell r="H230">
            <v>0.2</v>
          </cell>
          <cell r="I230">
            <v>89.4</v>
          </cell>
          <cell r="J230">
            <v>-6.7</v>
          </cell>
          <cell r="K230">
            <v>88.6</v>
          </cell>
          <cell r="L230">
            <v>-5.8</v>
          </cell>
          <cell r="M230">
            <v>102.3</v>
          </cell>
          <cell r="N230">
            <v>-17.399999999999999</v>
          </cell>
          <cell r="O230">
            <v>110.5</v>
          </cell>
          <cell r="P230">
            <v>-7.3</v>
          </cell>
          <cell r="Q230" t="str">
            <v>-</v>
          </cell>
          <cell r="R230" t="str">
            <v>-</v>
          </cell>
          <cell r="S230">
            <v>0.44</v>
          </cell>
          <cell r="T230">
            <v>-0.48</v>
          </cell>
          <cell r="U230">
            <v>0.55000000000000004</v>
          </cell>
          <cell r="V230">
            <v>0.35</v>
          </cell>
          <cell r="W230">
            <v>83.2</v>
          </cell>
          <cell r="X230">
            <v>-6</v>
          </cell>
          <cell r="Y230">
            <v>101.5</v>
          </cell>
          <cell r="Z230">
            <v>-6.1</v>
          </cell>
          <cell r="AA230">
            <v>118.4</v>
          </cell>
          <cell r="AB230">
            <v>-19</v>
          </cell>
          <cell r="AC230">
            <v>0.1</v>
          </cell>
          <cell r="AD230">
            <v>0</v>
          </cell>
        </row>
        <row r="231">
          <cell r="B231" t="str">
            <v>電子・デバイス</v>
          </cell>
          <cell r="C231">
            <v>81.400000000000006</v>
          </cell>
          <cell r="D231">
            <v>5</v>
          </cell>
          <cell r="E231">
            <v>92.9</v>
          </cell>
          <cell r="F231">
            <v>5</v>
          </cell>
          <cell r="G231">
            <v>90.9</v>
          </cell>
          <cell r="H231">
            <v>7.8</v>
          </cell>
          <cell r="I231">
            <v>102.6</v>
          </cell>
          <cell r="J231">
            <v>-3.9</v>
          </cell>
          <cell r="K231">
            <v>102.2</v>
          </cell>
          <cell r="L231">
            <v>-1.6</v>
          </cell>
          <cell r="M231">
            <v>106</v>
          </cell>
          <cell r="N231">
            <v>-21.1</v>
          </cell>
          <cell r="O231">
            <v>74.099999999999994</v>
          </cell>
          <cell r="P231">
            <v>-1.5</v>
          </cell>
          <cell r="Q231" t="str">
            <v>-</v>
          </cell>
          <cell r="R231" t="str">
            <v>-</v>
          </cell>
          <cell r="S231">
            <v>0.53</v>
          </cell>
          <cell r="T231">
            <v>-0.74</v>
          </cell>
          <cell r="U231">
            <v>0.81</v>
          </cell>
          <cell r="V231">
            <v>-0.21</v>
          </cell>
          <cell r="W231">
            <v>77.900000000000006</v>
          </cell>
          <cell r="X231">
            <v>0.8</v>
          </cell>
          <cell r="Y231">
            <v>88.9</v>
          </cell>
          <cell r="Z231">
            <v>0.7</v>
          </cell>
          <cell r="AA231">
            <v>109.1</v>
          </cell>
          <cell r="AB231">
            <v>-11.2</v>
          </cell>
          <cell r="AC231">
            <v>0.3</v>
          </cell>
          <cell r="AD231">
            <v>200</v>
          </cell>
        </row>
        <row r="232">
          <cell r="B232" t="str">
            <v>電気機械器具</v>
          </cell>
          <cell r="C232">
            <v>98.4</v>
          </cell>
          <cell r="D232">
            <v>-2.2000000000000002</v>
          </cell>
          <cell r="E232">
            <v>114.4</v>
          </cell>
          <cell r="F232">
            <v>-2.1</v>
          </cell>
          <cell r="G232">
            <v>114.9</v>
          </cell>
          <cell r="H232">
            <v>0</v>
          </cell>
          <cell r="I232">
            <v>80.5</v>
          </cell>
          <cell r="J232">
            <v>-23.3</v>
          </cell>
          <cell r="K232">
            <v>81.7</v>
          </cell>
          <cell r="L232">
            <v>-20.2</v>
          </cell>
          <cell r="M232">
            <v>64.099999999999994</v>
          </cell>
          <cell r="N232">
            <v>-53.7</v>
          </cell>
          <cell r="O232">
            <v>153.80000000000001</v>
          </cell>
          <cell r="P232">
            <v>5.8</v>
          </cell>
          <cell r="Q232" t="str">
            <v>-</v>
          </cell>
          <cell r="R232" t="str">
            <v>-</v>
          </cell>
          <cell r="S232">
            <v>0.1</v>
          </cell>
          <cell r="T232">
            <v>-0.76</v>
          </cell>
          <cell r="U232">
            <v>0.81</v>
          </cell>
          <cell r="V232">
            <v>0.06</v>
          </cell>
          <cell r="W232">
            <v>94.2</v>
          </cell>
          <cell r="X232">
            <v>-6.2</v>
          </cell>
          <cell r="Y232">
            <v>109.5</v>
          </cell>
          <cell r="Z232">
            <v>-6.2</v>
          </cell>
          <cell r="AA232">
            <v>102.9</v>
          </cell>
          <cell r="AB232">
            <v>-37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85.2</v>
          </cell>
          <cell r="D234">
            <v>-4.4000000000000004</v>
          </cell>
          <cell r="E234">
            <v>111</v>
          </cell>
          <cell r="F234">
            <v>-4.5</v>
          </cell>
          <cell r="G234">
            <v>103.5</v>
          </cell>
          <cell r="H234">
            <v>-3.2</v>
          </cell>
          <cell r="I234">
            <v>92.2</v>
          </cell>
          <cell r="J234">
            <v>-8.8000000000000007</v>
          </cell>
          <cell r="K234">
            <v>87.2</v>
          </cell>
          <cell r="L234">
            <v>-6.5</v>
          </cell>
          <cell r="M234">
            <v>151.6</v>
          </cell>
          <cell r="N234">
            <v>-21.6</v>
          </cell>
          <cell r="O234">
            <v>79.5</v>
          </cell>
          <cell r="P234">
            <v>-1.2</v>
          </cell>
          <cell r="Q234" t="str">
            <v>-</v>
          </cell>
          <cell r="R234" t="str">
            <v>-</v>
          </cell>
          <cell r="S234">
            <v>0.43</v>
          </cell>
          <cell r="T234">
            <v>-3.81</v>
          </cell>
          <cell r="U234">
            <v>2.1800000000000002</v>
          </cell>
          <cell r="V234">
            <v>-2.06</v>
          </cell>
          <cell r="W234">
            <v>81.5</v>
          </cell>
          <cell r="X234">
            <v>-8.3000000000000007</v>
          </cell>
          <cell r="Y234">
            <v>106.2</v>
          </cell>
          <cell r="Z234">
            <v>-8.4</v>
          </cell>
          <cell r="AA234">
            <v>222.9</v>
          </cell>
          <cell r="AB234">
            <v>-12.1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103.8</v>
          </cell>
          <cell r="D235">
            <v>5</v>
          </cell>
          <cell r="E235">
            <v>121</v>
          </cell>
          <cell r="F235">
            <v>5</v>
          </cell>
          <cell r="G235">
            <v>114.2</v>
          </cell>
          <cell r="H235">
            <v>-0.4</v>
          </cell>
          <cell r="I235">
            <v>91.3</v>
          </cell>
          <cell r="J235">
            <v>-0.3</v>
          </cell>
          <cell r="K235">
            <v>81.599999999999994</v>
          </cell>
          <cell r="L235">
            <v>-8.1</v>
          </cell>
          <cell r="M235">
            <v>214.7</v>
          </cell>
          <cell r="N235">
            <v>68.3</v>
          </cell>
          <cell r="O235">
            <v>95.2</v>
          </cell>
          <cell r="P235">
            <v>5.7</v>
          </cell>
          <cell r="Q235" t="str">
            <v>-</v>
          </cell>
          <cell r="R235" t="str">
            <v>-</v>
          </cell>
          <cell r="S235">
            <v>1.48</v>
          </cell>
          <cell r="T235">
            <v>0.83</v>
          </cell>
          <cell r="U235">
            <v>0.42</v>
          </cell>
          <cell r="V235">
            <v>-1.54</v>
          </cell>
          <cell r="W235">
            <v>99.3</v>
          </cell>
          <cell r="X235">
            <v>0.6</v>
          </cell>
          <cell r="Y235">
            <v>115.8</v>
          </cell>
          <cell r="Z235">
            <v>0.7</v>
          </cell>
          <cell r="AA235">
            <v>212.2</v>
          </cell>
          <cell r="AB235">
            <v>73.900000000000006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72</v>
          </cell>
          <cell r="D236">
            <v>-4.5999999999999996</v>
          </cell>
          <cell r="E236">
            <v>86.1</v>
          </cell>
          <cell r="F236">
            <v>-4.7</v>
          </cell>
          <cell r="G236">
            <v>82.7</v>
          </cell>
          <cell r="H236">
            <v>-2.4</v>
          </cell>
          <cell r="I236">
            <v>90.3</v>
          </cell>
          <cell r="J236">
            <v>-9</v>
          </cell>
          <cell r="K236">
            <v>90.1</v>
          </cell>
          <cell r="L236">
            <v>-5.8</v>
          </cell>
          <cell r="M236">
            <v>93.1</v>
          </cell>
          <cell r="N236">
            <v>-34.4</v>
          </cell>
          <cell r="O236">
            <v>106.2</v>
          </cell>
          <cell r="P236">
            <v>-4.8</v>
          </cell>
          <cell r="Q236" t="str">
            <v>-</v>
          </cell>
          <cell r="R236" t="str">
            <v>-</v>
          </cell>
          <cell r="S236">
            <v>0</v>
          </cell>
          <cell r="T236">
            <v>-0.59</v>
          </cell>
          <cell r="U236">
            <v>0.75</v>
          </cell>
          <cell r="V236">
            <v>-0.44</v>
          </cell>
          <cell r="W236">
            <v>68.900000000000006</v>
          </cell>
          <cell r="X236">
            <v>-8.5</v>
          </cell>
          <cell r="Y236">
            <v>82.4</v>
          </cell>
          <cell r="Z236">
            <v>-8.5</v>
          </cell>
          <cell r="AA236">
            <v>123.4</v>
          </cell>
          <cell r="AB236">
            <v>-18.7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84.8</v>
          </cell>
          <cell r="D239">
            <v>0.4</v>
          </cell>
          <cell r="E239">
            <v>104.2</v>
          </cell>
          <cell r="F239">
            <v>-0.4</v>
          </cell>
          <cell r="G239">
            <v>103.8</v>
          </cell>
          <cell r="H239">
            <v>-0.6</v>
          </cell>
          <cell r="I239">
            <v>96.6</v>
          </cell>
          <cell r="J239">
            <v>-1.9</v>
          </cell>
          <cell r="K239">
            <v>94.6</v>
          </cell>
          <cell r="L239">
            <v>-2.2999999999999998</v>
          </cell>
          <cell r="M239">
            <v>137.69999999999999</v>
          </cell>
          <cell r="N239">
            <v>2.9</v>
          </cell>
          <cell r="O239">
            <v>97.7</v>
          </cell>
          <cell r="P239">
            <v>-6.6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1.54</v>
          </cell>
          <cell r="V239">
            <v>0.65</v>
          </cell>
          <cell r="W239">
            <v>81.099999999999994</v>
          </cell>
          <cell r="X239">
            <v>-3.8</v>
          </cell>
          <cell r="Y239">
            <v>99.7</v>
          </cell>
          <cell r="Z239">
            <v>-4.5</v>
          </cell>
          <cell r="AA239">
            <v>110.4</v>
          </cell>
          <cell r="AB239">
            <v>2.7</v>
          </cell>
          <cell r="AC239">
            <v>7.5</v>
          </cell>
          <cell r="AD239">
            <v>33.9</v>
          </cell>
        </row>
        <row r="240">
          <cell r="B240" t="str">
            <v>小売業</v>
          </cell>
          <cell r="C240">
            <v>94.7</v>
          </cell>
          <cell r="D240">
            <v>4.8</v>
          </cell>
          <cell r="E240">
            <v>95.3</v>
          </cell>
          <cell r="F240">
            <v>3.6</v>
          </cell>
          <cell r="G240">
            <v>93.2</v>
          </cell>
          <cell r="H240">
            <v>4.7</v>
          </cell>
          <cell r="I240">
            <v>102</v>
          </cell>
          <cell r="J240">
            <v>-6.2</v>
          </cell>
          <cell r="K240">
            <v>96.4</v>
          </cell>
          <cell r="L240">
            <v>-4.5999999999999996</v>
          </cell>
          <cell r="M240">
            <v>184.1</v>
          </cell>
          <cell r="N240">
            <v>-16.899999999999999</v>
          </cell>
          <cell r="O240">
            <v>71.400000000000006</v>
          </cell>
          <cell r="P240">
            <v>-8.9</v>
          </cell>
          <cell r="Q240" t="str">
            <v>-</v>
          </cell>
          <cell r="R240" t="str">
            <v>-</v>
          </cell>
          <cell r="S240">
            <v>0.1</v>
          </cell>
          <cell r="T240">
            <v>-0.1</v>
          </cell>
          <cell r="U240">
            <v>0.28000000000000003</v>
          </cell>
          <cell r="V240">
            <v>-1.0900000000000001</v>
          </cell>
          <cell r="W240">
            <v>90.6</v>
          </cell>
          <cell r="X240">
            <v>0.4</v>
          </cell>
          <cell r="Y240">
            <v>91.2</v>
          </cell>
          <cell r="Z240">
            <v>-0.7</v>
          </cell>
          <cell r="AA240">
            <v>123.6</v>
          </cell>
          <cell r="AB240">
            <v>-6.4</v>
          </cell>
          <cell r="AC240">
            <v>90.6</v>
          </cell>
          <cell r="AD240">
            <v>12.5</v>
          </cell>
        </row>
        <row r="241">
          <cell r="B241" t="str">
            <v>宿泊業</v>
          </cell>
          <cell r="C241">
            <v>130.30000000000001</v>
          </cell>
          <cell r="D241">
            <v>19.2</v>
          </cell>
          <cell r="E241">
            <v>119</v>
          </cell>
          <cell r="F241">
            <v>1.5</v>
          </cell>
          <cell r="G241">
            <v>121.4</v>
          </cell>
          <cell r="H241">
            <v>1.8</v>
          </cell>
          <cell r="I241">
            <v>113.1</v>
          </cell>
          <cell r="J241">
            <v>-4</v>
          </cell>
          <cell r="K241">
            <v>108.9</v>
          </cell>
          <cell r="L241">
            <v>-3.3</v>
          </cell>
          <cell r="M241">
            <v>179.8</v>
          </cell>
          <cell r="N241">
            <v>-10.6</v>
          </cell>
          <cell r="O241">
            <v>48.4</v>
          </cell>
          <cell r="P241">
            <v>2.8</v>
          </cell>
          <cell r="Q241" t="str">
            <v>-</v>
          </cell>
          <cell r="R241" t="str">
            <v>-</v>
          </cell>
          <cell r="S241">
            <v>0</v>
          </cell>
          <cell r="T241">
            <v>-2.4300000000000002</v>
          </cell>
          <cell r="U241">
            <v>0</v>
          </cell>
          <cell r="V241">
            <v>-1.26</v>
          </cell>
          <cell r="W241">
            <v>124.7</v>
          </cell>
          <cell r="X241">
            <v>14.3</v>
          </cell>
          <cell r="Y241">
            <v>113.9</v>
          </cell>
          <cell r="Z241">
            <v>-2.6</v>
          </cell>
          <cell r="AA241">
            <v>83.9</v>
          </cell>
          <cell r="AB241">
            <v>-5.0999999999999996</v>
          </cell>
          <cell r="AC241">
            <v>47.5</v>
          </cell>
          <cell r="AD241">
            <v>0</v>
          </cell>
        </row>
        <row r="242">
          <cell r="B242" t="str">
            <v>Ｍ一括分</v>
          </cell>
          <cell r="C242">
            <v>107</v>
          </cell>
          <cell r="D242">
            <v>-29.3</v>
          </cell>
          <cell r="E242">
            <v>116</v>
          </cell>
          <cell r="F242">
            <v>-29.3</v>
          </cell>
          <cell r="G242">
            <v>117.7</v>
          </cell>
          <cell r="H242">
            <v>-29.7</v>
          </cell>
          <cell r="I242">
            <v>97.1</v>
          </cell>
          <cell r="J242">
            <v>-3.8</v>
          </cell>
          <cell r="K242">
            <v>94.4</v>
          </cell>
          <cell r="L242">
            <v>-4</v>
          </cell>
          <cell r="M242">
            <v>120</v>
          </cell>
          <cell r="N242">
            <v>-2.4</v>
          </cell>
          <cell r="O242">
            <v>195.8</v>
          </cell>
          <cell r="P242">
            <v>191.8</v>
          </cell>
          <cell r="Q242" t="str">
            <v>-</v>
          </cell>
          <cell r="R242" t="str">
            <v>-</v>
          </cell>
          <cell r="S242">
            <v>9.36</v>
          </cell>
          <cell r="T242">
            <v>9.36</v>
          </cell>
          <cell r="U242">
            <v>1.83</v>
          </cell>
          <cell r="V242">
            <v>2.4500000000000002</v>
          </cell>
          <cell r="W242">
            <v>102.4</v>
          </cell>
          <cell r="X242">
            <v>-32.200000000000003</v>
          </cell>
          <cell r="Y242">
            <v>111</v>
          </cell>
          <cell r="Z242">
            <v>-32.200000000000003</v>
          </cell>
          <cell r="AA242">
            <v>107.8</v>
          </cell>
          <cell r="AB242">
            <v>-27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82.6</v>
          </cell>
          <cell r="D243">
            <v>4.2</v>
          </cell>
          <cell r="E243">
            <v>100.4</v>
          </cell>
          <cell r="F243">
            <v>4.0999999999999996</v>
          </cell>
          <cell r="G243">
            <v>94.9</v>
          </cell>
          <cell r="H243">
            <v>3.3</v>
          </cell>
          <cell r="I243">
            <v>96.8</v>
          </cell>
          <cell r="J243">
            <v>-0.1</v>
          </cell>
          <cell r="K243">
            <v>95</v>
          </cell>
          <cell r="L243">
            <v>-0.7</v>
          </cell>
          <cell r="M243">
            <v>148.1</v>
          </cell>
          <cell r="N243">
            <v>11.6</v>
          </cell>
          <cell r="O243">
            <v>77.400000000000006</v>
          </cell>
          <cell r="P243">
            <v>1</v>
          </cell>
          <cell r="Q243" t="str">
            <v>-</v>
          </cell>
          <cell r="R243" t="str">
            <v>-</v>
          </cell>
          <cell r="S243">
            <v>0.22</v>
          </cell>
          <cell r="T243">
            <v>-0.51</v>
          </cell>
          <cell r="U243">
            <v>1.1599999999999999</v>
          </cell>
          <cell r="V243">
            <v>0.79</v>
          </cell>
          <cell r="W243">
            <v>79</v>
          </cell>
          <cell r="X243">
            <v>-0.1</v>
          </cell>
          <cell r="Y243">
            <v>96.1</v>
          </cell>
          <cell r="Z243">
            <v>-0.1</v>
          </cell>
          <cell r="AA243">
            <v>265.5</v>
          </cell>
          <cell r="AB243">
            <v>15.1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83.8</v>
          </cell>
          <cell r="D244">
            <v>0.5</v>
          </cell>
          <cell r="E244">
            <v>106.4</v>
          </cell>
          <cell r="F244">
            <v>0.5</v>
          </cell>
          <cell r="G244">
            <v>106.9</v>
          </cell>
          <cell r="H244">
            <v>1.4</v>
          </cell>
          <cell r="I244">
            <v>97</v>
          </cell>
          <cell r="J244">
            <v>5.0999999999999996</v>
          </cell>
          <cell r="K244">
            <v>97.2</v>
          </cell>
          <cell r="L244">
            <v>5.3</v>
          </cell>
          <cell r="M244">
            <v>93.1</v>
          </cell>
          <cell r="N244">
            <v>0</v>
          </cell>
          <cell r="O244">
            <v>99.4</v>
          </cell>
          <cell r="P244">
            <v>2.7</v>
          </cell>
          <cell r="Q244" t="str">
            <v>-</v>
          </cell>
          <cell r="R244" t="str">
            <v>-</v>
          </cell>
          <cell r="S244">
            <v>0.71</v>
          </cell>
          <cell r="T244">
            <v>0.31</v>
          </cell>
          <cell r="U244">
            <v>0.83</v>
          </cell>
          <cell r="V244">
            <v>0.38</v>
          </cell>
          <cell r="W244">
            <v>80.2</v>
          </cell>
          <cell r="X244">
            <v>-3.6</v>
          </cell>
          <cell r="Y244">
            <v>101.8</v>
          </cell>
          <cell r="Z244">
            <v>-3.7</v>
          </cell>
          <cell r="AA244">
            <v>94.5</v>
          </cell>
          <cell r="AB244">
            <v>-19.399999999999999</v>
          </cell>
          <cell r="AC244">
            <v>0.7</v>
          </cell>
          <cell r="AD244">
            <v>133.30000000000001</v>
          </cell>
        </row>
        <row r="245">
          <cell r="B245" t="str">
            <v>職業紹介・派遣業</v>
          </cell>
          <cell r="C245">
            <v>96.1</v>
          </cell>
          <cell r="D245">
            <v>1.1000000000000001</v>
          </cell>
          <cell r="E245">
            <v>98.4</v>
          </cell>
          <cell r="F245">
            <v>1.1000000000000001</v>
          </cell>
          <cell r="G245">
            <v>98.4</v>
          </cell>
          <cell r="H245">
            <v>-0.8</v>
          </cell>
          <cell r="I245">
            <v>101.1</v>
          </cell>
          <cell r="J245">
            <v>7</v>
          </cell>
          <cell r="K245">
            <v>101.7</v>
          </cell>
          <cell r="L245">
            <v>6.3</v>
          </cell>
          <cell r="M245">
            <v>91.6</v>
          </cell>
          <cell r="N245">
            <v>20.8</v>
          </cell>
          <cell r="O245">
            <v>137.1</v>
          </cell>
          <cell r="P245">
            <v>5.9</v>
          </cell>
          <cell r="Q245" t="str">
            <v>-</v>
          </cell>
          <cell r="R245" t="str">
            <v>-</v>
          </cell>
          <cell r="S245">
            <v>6.01</v>
          </cell>
          <cell r="T245">
            <v>-3.68</v>
          </cell>
          <cell r="U245">
            <v>6.87</v>
          </cell>
          <cell r="V245">
            <v>-0.88</v>
          </cell>
          <cell r="W245">
            <v>92</v>
          </cell>
          <cell r="X245">
            <v>-3.1</v>
          </cell>
          <cell r="Y245">
            <v>94.2</v>
          </cell>
          <cell r="Z245">
            <v>-3</v>
          </cell>
          <cell r="AA245">
            <v>98.3</v>
          </cell>
          <cell r="AB245">
            <v>23.5</v>
          </cell>
          <cell r="AC245">
            <v>20</v>
          </cell>
          <cell r="AD245">
            <v>-10.7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92.3</v>
          </cell>
          <cell r="D247">
            <v>3.8</v>
          </cell>
          <cell r="E247">
            <v>100.4</v>
          </cell>
          <cell r="F247">
            <v>3.9</v>
          </cell>
          <cell r="G247">
            <v>100</v>
          </cell>
          <cell r="H247">
            <v>5.4</v>
          </cell>
          <cell r="I247">
            <v>99.7</v>
          </cell>
          <cell r="J247">
            <v>-1.5</v>
          </cell>
          <cell r="K247">
            <v>98</v>
          </cell>
          <cell r="L247">
            <v>-2.1</v>
          </cell>
          <cell r="M247">
            <v>124.8</v>
          </cell>
          <cell r="N247">
            <v>5.7</v>
          </cell>
          <cell r="O247">
            <v>87.4</v>
          </cell>
          <cell r="P247">
            <v>-12</v>
          </cell>
          <cell r="Q247" t="str">
            <v>-</v>
          </cell>
          <cell r="R247" t="str">
            <v>-</v>
          </cell>
          <cell r="S247">
            <v>1.49</v>
          </cell>
          <cell r="T247">
            <v>0.2</v>
          </cell>
          <cell r="U247">
            <v>1.7</v>
          </cell>
          <cell r="V247">
            <v>-0.16</v>
          </cell>
          <cell r="W247">
            <v>88.3</v>
          </cell>
          <cell r="X247">
            <v>-0.5</v>
          </cell>
          <cell r="Y247">
            <v>96.1</v>
          </cell>
          <cell r="Z247">
            <v>-0.3</v>
          </cell>
          <cell r="AA247">
            <v>104.6</v>
          </cell>
          <cell r="AB247">
            <v>-9.8000000000000007</v>
          </cell>
          <cell r="AC247">
            <v>45.3</v>
          </cell>
          <cell r="AD247">
            <v>2.7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99.1</v>
          </cell>
          <cell r="D262">
            <v>4.0999999999999996</v>
          </cell>
          <cell r="E262">
            <v>102.4</v>
          </cell>
          <cell r="F262">
            <v>4.5999999999999996</v>
          </cell>
          <cell r="G262">
            <v>101.9</v>
          </cell>
          <cell r="H262">
            <v>5.6</v>
          </cell>
          <cell r="I262">
            <v>97.2</v>
          </cell>
          <cell r="J262">
            <v>-0.4</v>
          </cell>
          <cell r="K262">
            <v>97.2</v>
          </cell>
          <cell r="L262">
            <v>-0.1</v>
          </cell>
          <cell r="M262">
            <v>104.5</v>
          </cell>
          <cell r="N262">
            <v>-11.6</v>
          </cell>
          <cell r="O262">
            <v>99.9</v>
          </cell>
          <cell r="P262">
            <v>1.9</v>
          </cell>
          <cell r="Q262" t="str">
            <v>-</v>
          </cell>
          <cell r="R262" t="str">
            <v>-</v>
          </cell>
          <cell r="S262">
            <v>1.68</v>
          </cell>
          <cell r="T262">
            <v>-0.32</v>
          </cell>
          <cell r="U262">
            <v>1.94</v>
          </cell>
          <cell r="V262">
            <v>-1.19</v>
          </cell>
          <cell r="W262">
            <v>94.8</v>
          </cell>
          <cell r="X262">
            <v>-0.2</v>
          </cell>
          <cell r="Y262">
            <v>98</v>
          </cell>
          <cell r="Z262">
            <v>0.3</v>
          </cell>
          <cell r="AA262">
            <v>126.2</v>
          </cell>
          <cell r="AB262">
            <v>-20.2</v>
          </cell>
          <cell r="AC262">
            <v>11.2</v>
          </cell>
          <cell r="AD262">
            <v>-53.3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97.2</v>
          </cell>
          <cell r="D264">
            <v>-35.1</v>
          </cell>
          <cell r="E264">
            <v>98.9</v>
          </cell>
          <cell r="F264">
            <v>-35</v>
          </cell>
          <cell r="G264">
            <v>96.7</v>
          </cell>
          <cell r="H264">
            <v>-33.4</v>
          </cell>
          <cell r="I264">
            <v>103.8</v>
          </cell>
          <cell r="J264">
            <v>-25.8</v>
          </cell>
          <cell r="K264">
            <v>102.9</v>
          </cell>
          <cell r="L264">
            <v>-23.6</v>
          </cell>
          <cell r="M264">
            <v>188.9</v>
          </cell>
          <cell r="N264">
            <v>-72.599999999999994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-1.9</v>
          </cell>
          <cell r="U264">
            <v>0</v>
          </cell>
          <cell r="V264">
            <v>0</v>
          </cell>
          <cell r="W264">
            <v>93</v>
          </cell>
          <cell r="X264">
            <v>-37.799999999999997</v>
          </cell>
          <cell r="Y264">
            <v>94.6</v>
          </cell>
          <cell r="Z264">
            <v>-37.700000000000003</v>
          </cell>
          <cell r="AA264">
            <v>316.60000000000002</v>
          </cell>
          <cell r="AB264">
            <v>-62.7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90.8</v>
          </cell>
          <cell r="D265">
            <v>-4.5</v>
          </cell>
          <cell r="E265">
            <v>93.6</v>
          </cell>
          <cell r="F265">
            <v>-5</v>
          </cell>
          <cell r="G265">
            <v>93.6</v>
          </cell>
          <cell r="H265">
            <v>-3.2</v>
          </cell>
          <cell r="I265">
            <v>84.7</v>
          </cell>
          <cell r="J265">
            <v>-8.3000000000000007</v>
          </cell>
          <cell r="K265">
            <v>85.3</v>
          </cell>
          <cell r="L265">
            <v>-6.9</v>
          </cell>
          <cell r="M265">
            <v>71.2</v>
          </cell>
          <cell r="N265">
            <v>-32.700000000000003</v>
          </cell>
          <cell r="O265">
            <v>79.599999999999994</v>
          </cell>
          <cell r="P265">
            <v>-1.6</v>
          </cell>
          <cell r="Q265" t="str">
            <v>-</v>
          </cell>
          <cell r="R265" t="str">
            <v>-</v>
          </cell>
          <cell r="S265">
            <v>0.56000000000000005</v>
          </cell>
          <cell r="T265">
            <v>-2.88</v>
          </cell>
          <cell r="U265">
            <v>2.09</v>
          </cell>
          <cell r="V265">
            <v>-1.56</v>
          </cell>
          <cell r="W265">
            <v>86.9</v>
          </cell>
          <cell r="X265">
            <v>-8.4</v>
          </cell>
          <cell r="Y265">
            <v>89.6</v>
          </cell>
          <cell r="Z265">
            <v>-8.9</v>
          </cell>
          <cell r="AA265">
            <v>93</v>
          </cell>
          <cell r="AB265">
            <v>-40.299999999999997</v>
          </cell>
          <cell r="AC265">
            <v>16.8</v>
          </cell>
          <cell r="AD265">
            <v>166.7</v>
          </cell>
        </row>
        <row r="266">
          <cell r="B266" t="str">
            <v>電気・ガス・熱供給・水道業</v>
          </cell>
          <cell r="C266">
            <v>78.099999999999994</v>
          </cell>
          <cell r="D266">
            <v>-10.3</v>
          </cell>
          <cell r="E266">
            <v>86.3</v>
          </cell>
          <cell r="F266">
            <v>-10.4</v>
          </cell>
          <cell r="G266">
            <v>86</v>
          </cell>
          <cell r="H266">
            <v>-10.6</v>
          </cell>
          <cell r="I266">
            <v>86.8</v>
          </cell>
          <cell r="J266">
            <v>-14.3</v>
          </cell>
          <cell r="K266">
            <v>86.7</v>
          </cell>
          <cell r="L266">
            <v>-13.7</v>
          </cell>
          <cell r="M266">
            <v>100</v>
          </cell>
          <cell r="N266">
            <v>-66.7</v>
          </cell>
          <cell r="O266">
            <v>56.3</v>
          </cell>
          <cell r="P266">
            <v>-44.4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1.56</v>
          </cell>
          <cell r="V266">
            <v>0.26</v>
          </cell>
          <cell r="W266">
            <v>74.7</v>
          </cell>
          <cell r="X266">
            <v>-14</v>
          </cell>
          <cell r="Y266">
            <v>82.6</v>
          </cell>
          <cell r="Z266">
            <v>-14</v>
          </cell>
          <cell r="AA266">
            <v>166.4</v>
          </cell>
          <cell r="AB266">
            <v>55.7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87.2</v>
          </cell>
          <cell r="D267">
            <v>-15.3</v>
          </cell>
          <cell r="E267">
            <v>85.9</v>
          </cell>
          <cell r="F267">
            <v>-16.7</v>
          </cell>
          <cell r="G267">
            <v>86.5</v>
          </cell>
          <cell r="H267">
            <v>-8.1999999999999993</v>
          </cell>
          <cell r="I267">
            <v>85.2</v>
          </cell>
          <cell r="J267">
            <v>-12.5</v>
          </cell>
          <cell r="K267">
            <v>84.6</v>
          </cell>
          <cell r="L267">
            <v>-6.9</v>
          </cell>
          <cell r="M267">
            <v>121.4</v>
          </cell>
          <cell r="N267">
            <v>-76.400000000000006</v>
          </cell>
          <cell r="O267">
            <v>13.6</v>
          </cell>
          <cell r="P267">
            <v>-4.2</v>
          </cell>
          <cell r="Q267" t="str">
            <v>-</v>
          </cell>
          <cell r="R267" t="str">
            <v>-</v>
          </cell>
          <cell r="S267">
            <v>0</v>
          </cell>
          <cell r="T267">
            <v>-1.84</v>
          </cell>
          <cell r="U267">
            <v>6.55</v>
          </cell>
          <cell r="V267">
            <v>4.71</v>
          </cell>
          <cell r="W267">
            <v>83.4</v>
          </cell>
          <cell r="X267">
            <v>-18.8</v>
          </cell>
          <cell r="Y267">
            <v>82.2</v>
          </cell>
          <cell r="Z267">
            <v>-20.100000000000001</v>
          </cell>
          <cell r="AA267">
            <v>62.2</v>
          </cell>
          <cell r="AB267">
            <v>-86.4</v>
          </cell>
          <cell r="AC267">
            <v>49.3</v>
          </cell>
          <cell r="AD267">
            <v>56.5</v>
          </cell>
        </row>
        <row r="268">
          <cell r="B268" t="str">
            <v>運輸業，郵便業</v>
          </cell>
          <cell r="C268">
            <v>69.900000000000006</v>
          </cell>
          <cell r="D268">
            <v>-32.5</v>
          </cell>
          <cell r="E268">
            <v>71.900000000000006</v>
          </cell>
          <cell r="F268">
            <v>-32.5</v>
          </cell>
          <cell r="G268">
            <v>77.8</v>
          </cell>
          <cell r="H268">
            <v>-29.3</v>
          </cell>
          <cell r="I268">
            <v>58.6</v>
          </cell>
          <cell r="J268">
            <v>-39</v>
          </cell>
          <cell r="K268">
            <v>61.7</v>
          </cell>
          <cell r="L268">
            <v>-35.200000000000003</v>
          </cell>
          <cell r="M268">
            <v>0</v>
          </cell>
          <cell r="N268">
            <v>-100</v>
          </cell>
          <cell r="O268">
            <v>81.5</v>
          </cell>
          <cell r="P268">
            <v>45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0.65</v>
          </cell>
          <cell r="V268">
            <v>0.65</v>
          </cell>
          <cell r="W268">
            <v>66.900000000000006</v>
          </cell>
          <cell r="X268">
            <v>-35.200000000000003</v>
          </cell>
          <cell r="Y268">
            <v>68.8</v>
          </cell>
          <cell r="Z268">
            <v>-35.299999999999997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110.3</v>
          </cell>
          <cell r="D269">
            <v>5.4</v>
          </cell>
          <cell r="E269">
            <v>112</v>
          </cell>
          <cell r="F269">
            <v>8.5</v>
          </cell>
          <cell r="G269">
            <v>111.5</v>
          </cell>
          <cell r="H269">
            <v>8.3000000000000007</v>
          </cell>
          <cell r="I269">
            <v>99.4</v>
          </cell>
          <cell r="J269">
            <v>1.3</v>
          </cell>
          <cell r="K269">
            <v>98.7</v>
          </cell>
          <cell r="L269">
            <v>1.6</v>
          </cell>
          <cell r="M269">
            <v>140</v>
          </cell>
          <cell r="N269">
            <v>-9.6999999999999993</v>
          </cell>
          <cell r="O269">
            <v>130.69999999999999</v>
          </cell>
          <cell r="P269">
            <v>13.4</v>
          </cell>
          <cell r="Q269" t="str">
            <v>-</v>
          </cell>
          <cell r="R269" t="str">
            <v>-</v>
          </cell>
          <cell r="S269">
            <v>1.05</v>
          </cell>
          <cell r="T269">
            <v>-0.51</v>
          </cell>
          <cell r="U269">
            <v>2.42</v>
          </cell>
          <cell r="V269">
            <v>0.56999999999999995</v>
          </cell>
          <cell r="W269">
            <v>105.6</v>
          </cell>
          <cell r="X269">
            <v>1.1000000000000001</v>
          </cell>
          <cell r="Y269">
            <v>107.2</v>
          </cell>
          <cell r="Z269">
            <v>4.0999999999999996</v>
          </cell>
          <cell r="AA269">
            <v>147.9</v>
          </cell>
          <cell r="AB269">
            <v>28.1</v>
          </cell>
          <cell r="AC269">
            <v>10.1</v>
          </cell>
          <cell r="AD269">
            <v>-94.5</v>
          </cell>
        </row>
        <row r="270">
          <cell r="B270" t="str">
            <v>金融業，保険業</v>
          </cell>
          <cell r="C270">
            <v>64</v>
          </cell>
          <cell r="D270">
            <v>-36</v>
          </cell>
          <cell r="E270">
            <v>66</v>
          </cell>
          <cell r="F270">
            <v>-36</v>
          </cell>
          <cell r="G270">
            <v>69.599999999999994</v>
          </cell>
          <cell r="H270">
            <v>-31.7</v>
          </cell>
          <cell r="I270">
            <v>65.900000000000006</v>
          </cell>
          <cell r="J270">
            <v>-29.3</v>
          </cell>
          <cell r="K270">
            <v>65</v>
          </cell>
          <cell r="L270">
            <v>-29.6</v>
          </cell>
          <cell r="M270">
            <v>72.3</v>
          </cell>
          <cell r="N270">
            <v>-25.9</v>
          </cell>
          <cell r="O270">
            <v>6.7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61.2</v>
          </cell>
          <cell r="X270">
            <v>-38.700000000000003</v>
          </cell>
          <cell r="Y270">
            <v>63.2</v>
          </cell>
          <cell r="Z270">
            <v>-38.6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124.4</v>
          </cell>
          <cell r="D271">
            <v>26.6</v>
          </cell>
          <cell r="E271">
            <v>125.5</v>
          </cell>
          <cell r="F271">
            <v>26.5</v>
          </cell>
          <cell r="G271">
            <v>129.69999999999999</v>
          </cell>
          <cell r="H271">
            <v>29.6</v>
          </cell>
          <cell r="I271">
            <v>89.5</v>
          </cell>
          <cell r="J271">
            <v>5.7</v>
          </cell>
          <cell r="K271">
            <v>91.8</v>
          </cell>
          <cell r="L271">
            <v>7.9</v>
          </cell>
          <cell r="M271">
            <v>0</v>
          </cell>
          <cell r="N271">
            <v>-100</v>
          </cell>
          <cell r="O271">
            <v>78.900000000000006</v>
          </cell>
          <cell r="P271">
            <v>-37.200000000000003</v>
          </cell>
          <cell r="Q271" t="str">
            <v>-</v>
          </cell>
          <cell r="R271" t="str">
            <v>-</v>
          </cell>
          <cell r="S271">
            <v>0</v>
          </cell>
          <cell r="T271">
            <v>-0.41</v>
          </cell>
          <cell r="U271">
            <v>1.33</v>
          </cell>
          <cell r="V271">
            <v>-2.37</v>
          </cell>
          <cell r="W271">
            <v>119</v>
          </cell>
          <cell r="X271">
            <v>21.3</v>
          </cell>
          <cell r="Y271">
            <v>120.1</v>
          </cell>
          <cell r="Z271">
            <v>21.3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66.7</v>
          </cell>
          <cell r="D272">
            <v>-32.9</v>
          </cell>
          <cell r="E272">
            <v>71.8</v>
          </cell>
          <cell r="F272">
            <v>-32.9</v>
          </cell>
          <cell r="G272">
            <v>74.8</v>
          </cell>
          <cell r="H272">
            <v>-30.9</v>
          </cell>
          <cell r="I272">
            <v>74.400000000000006</v>
          </cell>
          <cell r="J272">
            <v>-25.6</v>
          </cell>
          <cell r="K272">
            <v>78.599999999999994</v>
          </cell>
          <cell r="L272">
            <v>-19.100000000000001</v>
          </cell>
          <cell r="M272">
            <v>0</v>
          </cell>
          <cell r="N272">
            <v>-100</v>
          </cell>
          <cell r="O272">
            <v>30.1</v>
          </cell>
          <cell r="P272">
            <v>-44.4</v>
          </cell>
          <cell r="Q272" t="str">
            <v>-</v>
          </cell>
          <cell r="R272" t="str">
            <v>-</v>
          </cell>
          <cell r="S272">
            <v>0</v>
          </cell>
          <cell r="T272">
            <v>0</v>
          </cell>
          <cell r="U272">
            <v>4.3899999999999997</v>
          </cell>
          <cell r="V272">
            <v>3.42</v>
          </cell>
          <cell r="W272">
            <v>63.8</v>
          </cell>
          <cell r="X272">
            <v>-35.700000000000003</v>
          </cell>
          <cell r="Y272">
            <v>68.7</v>
          </cell>
          <cell r="Z272">
            <v>-35.700000000000003</v>
          </cell>
          <cell r="AA272">
            <v>2.8</v>
          </cell>
          <cell r="AB272">
            <v>-96.5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101.3</v>
          </cell>
          <cell r="D273">
            <v>5.9</v>
          </cell>
          <cell r="E273">
            <v>99.5</v>
          </cell>
          <cell r="F273">
            <v>3.8</v>
          </cell>
          <cell r="G273">
            <v>98.1</v>
          </cell>
          <cell r="H273">
            <v>3.4</v>
          </cell>
          <cell r="I273">
            <v>99.7</v>
          </cell>
          <cell r="J273">
            <v>3.4</v>
          </cell>
          <cell r="K273">
            <v>98.3</v>
          </cell>
          <cell r="L273">
            <v>3.9</v>
          </cell>
          <cell r="M273">
            <v>184.6</v>
          </cell>
          <cell r="N273">
            <v>-7.7</v>
          </cell>
          <cell r="O273">
            <v>97.5</v>
          </cell>
          <cell r="P273">
            <v>-6.3</v>
          </cell>
          <cell r="Q273" t="str">
            <v>-</v>
          </cell>
          <cell r="R273" t="str">
            <v>-</v>
          </cell>
          <cell r="S273">
            <v>1.84</v>
          </cell>
          <cell r="T273">
            <v>0.9</v>
          </cell>
          <cell r="U273">
            <v>1.69</v>
          </cell>
          <cell r="V273">
            <v>-0.91</v>
          </cell>
          <cell r="W273">
            <v>96.9</v>
          </cell>
          <cell r="X273">
            <v>1.5</v>
          </cell>
          <cell r="Y273">
            <v>95.2</v>
          </cell>
          <cell r="Z273">
            <v>-0.5</v>
          </cell>
          <cell r="AA273">
            <v>178.3</v>
          </cell>
          <cell r="AB273">
            <v>18.2</v>
          </cell>
          <cell r="AC273">
            <v>204.9</v>
          </cell>
          <cell r="AD273">
            <v>0</v>
          </cell>
        </row>
        <row r="274">
          <cell r="B274" t="str">
            <v>生活関連サービス業，娯楽業</v>
          </cell>
          <cell r="C274">
            <v>152.30000000000001</v>
          </cell>
          <cell r="D274">
            <v>100.9</v>
          </cell>
          <cell r="E274">
            <v>152.4</v>
          </cell>
          <cell r="F274">
            <v>101.1</v>
          </cell>
          <cell r="G274">
            <v>157.80000000000001</v>
          </cell>
          <cell r="H274">
            <v>99</v>
          </cell>
          <cell r="I274">
            <v>115.4</v>
          </cell>
          <cell r="J274">
            <v>40.4</v>
          </cell>
          <cell r="K274">
            <v>104.6</v>
          </cell>
          <cell r="L274">
            <v>27.1</v>
          </cell>
          <cell r="M274">
            <v>2500</v>
          </cell>
          <cell r="N274">
            <v>7407.5</v>
          </cell>
          <cell r="O274">
            <v>63.2</v>
          </cell>
          <cell r="P274">
            <v>-20.7</v>
          </cell>
          <cell r="Q274" t="str">
            <v>-</v>
          </cell>
          <cell r="R274" t="str">
            <v>-</v>
          </cell>
          <cell r="S274">
            <v>1.07</v>
          </cell>
          <cell r="T274">
            <v>-0.42</v>
          </cell>
          <cell r="U274">
            <v>1.82</v>
          </cell>
          <cell r="V274">
            <v>1.82</v>
          </cell>
          <cell r="W274">
            <v>145.69999999999999</v>
          </cell>
          <cell r="X274">
            <v>92.7</v>
          </cell>
          <cell r="Y274">
            <v>145.80000000000001</v>
          </cell>
          <cell r="Z274">
            <v>92.9</v>
          </cell>
          <cell r="AA274">
            <v>58</v>
          </cell>
          <cell r="AB274">
            <v>281.60000000000002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139.4</v>
          </cell>
          <cell r="D275">
            <v>18.2</v>
          </cell>
          <cell r="E275">
            <v>140.9</v>
          </cell>
          <cell r="F275">
            <v>16.7</v>
          </cell>
          <cell r="G275">
            <v>141.4</v>
          </cell>
          <cell r="H275">
            <v>16.899999999999999</v>
          </cell>
          <cell r="I275">
            <v>162.1</v>
          </cell>
          <cell r="J275">
            <v>13.4</v>
          </cell>
          <cell r="K275">
            <v>163.5</v>
          </cell>
          <cell r="L275">
            <v>13.5</v>
          </cell>
          <cell r="M275">
            <v>60</v>
          </cell>
          <cell r="N275">
            <v>-25</v>
          </cell>
          <cell r="O275">
            <v>92.3</v>
          </cell>
          <cell r="P275">
            <v>12.8</v>
          </cell>
          <cell r="Q275" t="str">
            <v>-</v>
          </cell>
          <cell r="R275" t="str">
            <v>-</v>
          </cell>
          <cell r="S275">
            <v>0.44</v>
          </cell>
          <cell r="T275">
            <v>0.19</v>
          </cell>
          <cell r="U275">
            <v>0.33</v>
          </cell>
          <cell r="V275">
            <v>0.12</v>
          </cell>
          <cell r="W275">
            <v>133.4</v>
          </cell>
          <cell r="X275">
            <v>13.3</v>
          </cell>
          <cell r="Y275">
            <v>134.80000000000001</v>
          </cell>
          <cell r="Z275">
            <v>11.9</v>
          </cell>
          <cell r="AA275">
            <v>72</v>
          </cell>
          <cell r="AB275">
            <v>-6.9</v>
          </cell>
          <cell r="AC275">
            <v>25.6</v>
          </cell>
          <cell r="AD275">
            <v>0</v>
          </cell>
        </row>
        <row r="276">
          <cell r="B276" t="str">
            <v>医療，福祉</v>
          </cell>
          <cell r="C276">
            <v>81.599999999999994</v>
          </cell>
          <cell r="D276">
            <v>5.2</v>
          </cell>
          <cell r="E276">
            <v>89</v>
          </cell>
          <cell r="F276">
            <v>5.0999999999999996</v>
          </cell>
          <cell r="G276">
            <v>85.4</v>
          </cell>
          <cell r="H276">
            <v>6.5</v>
          </cell>
          <cell r="I276">
            <v>92.4</v>
          </cell>
          <cell r="J276">
            <v>-1.3</v>
          </cell>
          <cell r="K276">
            <v>91.9</v>
          </cell>
          <cell r="L276">
            <v>-1.6</v>
          </cell>
          <cell r="M276">
            <v>140</v>
          </cell>
          <cell r="N276">
            <v>16.7</v>
          </cell>
          <cell r="O276">
            <v>98</v>
          </cell>
          <cell r="P276">
            <v>-5.0999999999999996</v>
          </cell>
          <cell r="Q276" t="str">
            <v>-</v>
          </cell>
          <cell r="R276" t="str">
            <v>-</v>
          </cell>
          <cell r="S276">
            <v>1.71</v>
          </cell>
          <cell r="T276">
            <v>-0.82</v>
          </cell>
          <cell r="U276">
            <v>0.69</v>
          </cell>
          <cell r="V276">
            <v>-4.22</v>
          </cell>
          <cell r="W276">
            <v>78.099999999999994</v>
          </cell>
          <cell r="X276">
            <v>0.9</v>
          </cell>
          <cell r="Y276">
            <v>85.2</v>
          </cell>
          <cell r="Z276">
            <v>0.8</v>
          </cell>
          <cell r="AA276">
            <v>297.89999999999998</v>
          </cell>
          <cell r="AB276">
            <v>-13.9</v>
          </cell>
          <cell r="AC276">
            <v>0.8</v>
          </cell>
          <cell r="AD276">
            <v>700</v>
          </cell>
        </row>
        <row r="277">
          <cell r="B277" t="str">
            <v>複合サービス事業</v>
          </cell>
          <cell r="C277">
            <v>80.3</v>
          </cell>
          <cell r="D277">
            <v>-22.9</v>
          </cell>
          <cell r="E277">
            <v>86.8</v>
          </cell>
          <cell r="F277">
            <v>-15.2</v>
          </cell>
          <cell r="G277">
            <v>90.2</v>
          </cell>
          <cell r="H277">
            <v>-13.2</v>
          </cell>
          <cell r="I277">
            <v>94.6</v>
          </cell>
          <cell r="J277">
            <v>-3.6</v>
          </cell>
          <cell r="K277">
            <v>98.5</v>
          </cell>
          <cell r="L277">
            <v>-1.8</v>
          </cell>
          <cell r="M277">
            <v>4.3</v>
          </cell>
          <cell r="N277">
            <v>-90.8</v>
          </cell>
          <cell r="O277">
            <v>131.9</v>
          </cell>
          <cell r="P277">
            <v>24.6</v>
          </cell>
          <cell r="Q277" t="str">
            <v>-</v>
          </cell>
          <cell r="R277" t="str">
            <v>-</v>
          </cell>
          <cell r="S277">
            <v>7.53</v>
          </cell>
          <cell r="T277">
            <v>6.74</v>
          </cell>
          <cell r="U277">
            <v>0</v>
          </cell>
          <cell r="V277">
            <v>-0.79</v>
          </cell>
          <cell r="W277">
            <v>76.8</v>
          </cell>
          <cell r="X277">
            <v>-26.2</v>
          </cell>
          <cell r="Y277">
            <v>83.1</v>
          </cell>
          <cell r="Z277">
            <v>-18.600000000000001</v>
          </cell>
          <cell r="AA277">
            <v>17.399999999999999</v>
          </cell>
          <cell r="AB277">
            <v>-74.7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91.4</v>
          </cell>
          <cell r="D278">
            <v>-10</v>
          </cell>
          <cell r="E278">
            <v>93.2</v>
          </cell>
          <cell r="F278">
            <v>-9.9</v>
          </cell>
          <cell r="G278">
            <v>94.3</v>
          </cell>
          <cell r="H278">
            <v>-7.9</v>
          </cell>
          <cell r="I278">
            <v>90.9</v>
          </cell>
          <cell r="J278">
            <v>-7.2</v>
          </cell>
          <cell r="K278">
            <v>92.2</v>
          </cell>
          <cell r="L278">
            <v>-5.3</v>
          </cell>
          <cell r="M278">
            <v>51.6</v>
          </cell>
          <cell r="N278">
            <v>-54.3</v>
          </cell>
          <cell r="O278">
            <v>105.9</v>
          </cell>
          <cell r="P278">
            <v>9.1999999999999993</v>
          </cell>
          <cell r="Q278" t="str">
            <v>-</v>
          </cell>
          <cell r="R278" t="str">
            <v>-</v>
          </cell>
          <cell r="S278">
            <v>4.87</v>
          </cell>
          <cell r="T278">
            <v>1.1399999999999999</v>
          </cell>
          <cell r="U278">
            <v>4.1500000000000004</v>
          </cell>
          <cell r="V278">
            <v>-1.61</v>
          </cell>
          <cell r="W278">
            <v>87.5</v>
          </cell>
          <cell r="X278">
            <v>-13.7</v>
          </cell>
          <cell r="Y278">
            <v>89.2</v>
          </cell>
          <cell r="Z278">
            <v>-13.6</v>
          </cell>
          <cell r="AA278">
            <v>62.4</v>
          </cell>
          <cell r="AB278">
            <v>-52.6</v>
          </cell>
          <cell r="AC278">
            <v>0.7</v>
          </cell>
          <cell r="AD278">
            <v>-93.4</v>
          </cell>
        </row>
        <row r="279">
          <cell r="B279" t="str">
            <v>食料品・たばこ</v>
          </cell>
          <cell r="C279">
            <v>86.6</v>
          </cell>
          <cell r="D279">
            <v>-7.1</v>
          </cell>
          <cell r="E279">
            <v>89.8</v>
          </cell>
          <cell r="F279">
            <v>-6.9</v>
          </cell>
          <cell r="G279">
            <v>91.5</v>
          </cell>
          <cell r="H279">
            <v>-4.0999999999999996</v>
          </cell>
          <cell r="I279">
            <v>79.599999999999994</v>
          </cell>
          <cell r="J279">
            <v>-10.1</v>
          </cell>
          <cell r="K279">
            <v>81.5</v>
          </cell>
          <cell r="L279">
            <v>-8.3000000000000007</v>
          </cell>
          <cell r="M279">
            <v>51.9</v>
          </cell>
          <cell r="N279">
            <v>-37.5</v>
          </cell>
          <cell r="O279">
            <v>73.2</v>
          </cell>
          <cell r="P279">
            <v>-21.7</v>
          </cell>
          <cell r="Q279" t="str">
            <v>-</v>
          </cell>
          <cell r="R279" t="str">
            <v>-</v>
          </cell>
          <cell r="S279">
            <v>0.05</v>
          </cell>
          <cell r="T279">
            <v>-4.38</v>
          </cell>
          <cell r="U279">
            <v>2.33</v>
          </cell>
          <cell r="V279">
            <v>-2.17</v>
          </cell>
          <cell r="W279">
            <v>82.9</v>
          </cell>
          <cell r="X279">
            <v>-10.9</v>
          </cell>
          <cell r="Y279">
            <v>85.9</v>
          </cell>
          <cell r="Z279">
            <v>-10.8</v>
          </cell>
          <cell r="AA279">
            <v>46.2</v>
          </cell>
          <cell r="AB279">
            <v>-62.9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112.4</v>
          </cell>
          <cell r="D280">
            <v>60.1</v>
          </cell>
          <cell r="E280">
            <v>116.7</v>
          </cell>
          <cell r="F280">
            <v>60.1</v>
          </cell>
          <cell r="G280">
            <v>114</v>
          </cell>
          <cell r="H280">
            <v>54.3</v>
          </cell>
          <cell r="I280">
            <v>97.6</v>
          </cell>
          <cell r="J280">
            <v>36.9</v>
          </cell>
          <cell r="K280">
            <v>95.8</v>
          </cell>
          <cell r="L280">
            <v>33.200000000000003</v>
          </cell>
          <cell r="M280">
            <v>280</v>
          </cell>
          <cell r="N280">
            <v>0</v>
          </cell>
          <cell r="O280">
            <v>67.7</v>
          </cell>
          <cell r="P280">
            <v>41.3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0</v>
          </cell>
          <cell r="V280">
            <v>-7.07</v>
          </cell>
          <cell r="W280">
            <v>107.6</v>
          </cell>
          <cell r="X280">
            <v>53.5</v>
          </cell>
          <cell r="Y280">
            <v>111.7</v>
          </cell>
          <cell r="Z280">
            <v>53.4</v>
          </cell>
          <cell r="AA280">
            <v>293.60000000000002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133.6</v>
          </cell>
          <cell r="D281">
            <v>-7</v>
          </cell>
          <cell r="E281">
            <v>139</v>
          </cell>
          <cell r="F281">
            <v>-6.4</v>
          </cell>
          <cell r="G281">
            <v>136.19999999999999</v>
          </cell>
          <cell r="H281">
            <v>-8.6999999999999993</v>
          </cell>
          <cell r="I281">
            <v>110.8</v>
          </cell>
          <cell r="J281">
            <v>-16.3</v>
          </cell>
          <cell r="K281">
            <v>113</v>
          </cell>
          <cell r="L281">
            <v>-14.7</v>
          </cell>
          <cell r="M281">
            <v>7.1</v>
          </cell>
          <cell r="N281">
            <v>-94.5</v>
          </cell>
          <cell r="O281">
            <v>91.6</v>
          </cell>
          <cell r="P281">
            <v>206.4</v>
          </cell>
          <cell r="Q281" t="str">
            <v>-</v>
          </cell>
          <cell r="R281" t="str">
            <v>-</v>
          </cell>
          <cell r="S281">
            <v>0</v>
          </cell>
          <cell r="T281">
            <v>-10.87</v>
          </cell>
          <cell r="U281">
            <v>6.67</v>
          </cell>
          <cell r="V281">
            <v>-4.2</v>
          </cell>
          <cell r="W281">
            <v>127.8</v>
          </cell>
          <cell r="X281">
            <v>-10.8</v>
          </cell>
          <cell r="Y281">
            <v>133</v>
          </cell>
          <cell r="Z281">
            <v>-10.3</v>
          </cell>
          <cell r="AA281">
            <v>243.7</v>
          </cell>
          <cell r="AB281">
            <v>88.6</v>
          </cell>
          <cell r="AC281">
            <v>1.3</v>
          </cell>
          <cell r="AD281">
            <v>-84.3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</v>
          </cell>
          <cell r="D284">
            <v>-2.2000000000000002</v>
          </cell>
          <cell r="E284">
            <v>57.3</v>
          </cell>
          <cell r="F284">
            <v>-2.2000000000000002</v>
          </cell>
          <cell r="G284">
            <v>58.6</v>
          </cell>
          <cell r="H284">
            <v>-3.1</v>
          </cell>
          <cell r="I284">
            <v>54.8</v>
          </cell>
          <cell r="J284">
            <v>1.7</v>
          </cell>
          <cell r="K284">
            <v>56</v>
          </cell>
          <cell r="L284">
            <v>0.9</v>
          </cell>
          <cell r="M284">
            <v>17.5</v>
          </cell>
          <cell r="N284">
            <v>600</v>
          </cell>
          <cell r="O284">
            <v>190.6</v>
          </cell>
          <cell r="P284">
            <v>-1.7</v>
          </cell>
          <cell r="Q284" t="str">
            <v>-</v>
          </cell>
          <cell r="R284" t="str">
            <v>-</v>
          </cell>
          <cell r="S284">
            <v>5.17</v>
          </cell>
          <cell r="T284">
            <v>2.67</v>
          </cell>
          <cell r="U284">
            <v>0.86</v>
          </cell>
          <cell r="V284">
            <v>0.86</v>
          </cell>
          <cell r="W284">
            <v>45.9</v>
          </cell>
          <cell r="X284">
            <v>-6.3</v>
          </cell>
          <cell r="Y284">
            <v>54.8</v>
          </cell>
          <cell r="Z284">
            <v>-6.3</v>
          </cell>
          <cell r="AA284">
            <v>19.399999999999999</v>
          </cell>
          <cell r="AB284">
            <v>781.8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53.5</v>
          </cell>
          <cell r="D285">
            <v>-13.7</v>
          </cell>
          <cell r="E285">
            <v>60.4</v>
          </cell>
          <cell r="F285">
            <v>-13.7</v>
          </cell>
          <cell r="G285">
            <v>63.2</v>
          </cell>
          <cell r="H285">
            <v>-5.4</v>
          </cell>
          <cell r="I285">
            <v>77.099999999999994</v>
          </cell>
          <cell r="J285">
            <v>-16.3</v>
          </cell>
          <cell r="K285">
            <v>78</v>
          </cell>
          <cell r="L285">
            <v>-11</v>
          </cell>
          <cell r="M285">
            <v>6.7</v>
          </cell>
          <cell r="N285">
            <v>-98.1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10.81</v>
          </cell>
          <cell r="V285">
            <v>10.81</v>
          </cell>
          <cell r="W285">
            <v>51.2</v>
          </cell>
          <cell r="X285">
            <v>-17.3</v>
          </cell>
          <cell r="Y285">
            <v>57.8</v>
          </cell>
          <cell r="Z285">
            <v>-17.3</v>
          </cell>
          <cell r="AA285">
            <v>5.2</v>
          </cell>
          <cell r="AB285">
            <v>-96.2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118.8</v>
          </cell>
          <cell r="D286">
            <v>-0.4</v>
          </cell>
          <cell r="E286">
            <v>120.3</v>
          </cell>
          <cell r="F286">
            <v>-5.3</v>
          </cell>
          <cell r="G286">
            <v>118.6</v>
          </cell>
          <cell r="H286">
            <v>4.4000000000000004</v>
          </cell>
          <cell r="I286">
            <v>134.4</v>
          </cell>
          <cell r="J286">
            <v>-20.3</v>
          </cell>
          <cell r="K286">
            <v>133.9</v>
          </cell>
          <cell r="L286">
            <v>-16.5</v>
          </cell>
          <cell r="M286">
            <v>183.3</v>
          </cell>
          <cell r="N286">
            <v>-84.3</v>
          </cell>
          <cell r="O286">
            <v>441.3</v>
          </cell>
          <cell r="P286">
            <v>681.1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113.7</v>
          </cell>
          <cell r="X286">
            <v>-4.5</v>
          </cell>
          <cell r="Y286">
            <v>115.1</v>
          </cell>
          <cell r="Z286">
            <v>-9.1999999999999993</v>
          </cell>
          <cell r="AA286">
            <v>323.5</v>
          </cell>
          <cell r="AB286">
            <v>-82.5</v>
          </cell>
          <cell r="AC286">
            <v>23.6</v>
          </cell>
          <cell r="AD286">
            <v>0</v>
          </cell>
        </row>
        <row r="287">
          <cell r="B287" t="str">
            <v>ゴム製品</v>
          </cell>
          <cell r="C287">
            <v>125.1</v>
          </cell>
          <cell r="D287">
            <v>-1.5</v>
          </cell>
          <cell r="E287">
            <v>130.6</v>
          </cell>
          <cell r="F287">
            <v>2.9</v>
          </cell>
          <cell r="G287">
            <v>130.9</v>
          </cell>
          <cell r="H287">
            <v>3.6</v>
          </cell>
          <cell r="I287">
            <v>99.5</v>
          </cell>
          <cell r="J287">
            <v>6.9</v>
          </cell>
          <cell r="K287">
            <v>98.2</v>
          </cell>
          <cell r="L287">
            <v>6.4</v>
          </cell>
          <cell r="M287">
            <v>225</v>
          </cell>
          <cell r="N287">
            <v>38.5</v>
          </cell>
          <cell r="O287">
            <v>53.4</v>
          </cell>
          <cell r="P287">
            <v>-26.2</v>
          </cell>
          <cell r="Q287" t="str">
            <v>-</v>
          </cell>
          <cell r="R287" t="str">
            <v>-</v>
          </cell>
          <cell r="S287">
            <v>0</v>
          </cell>
          <cell r="T287">
            <v>-5</v>
          </cell>
          <cell r="U287">
            <v>0</v>
          </cell>
          <cell r="V287">
            <v>0</v>
          </cell>
          <cell r="W287">
            <v>119.7</v>
          </cell>
          <cell r="X287">
            <v>-5.5</v>
          </cell>
          <cell r="Y287">
            <v>125</v>
          </cell>
          <cell r="Z287">
            <v>-1.3</v>
          </cell>
          <cell r="AA287">
            <v>70.900000000000006</v>
          </cell>
          <cell r="AB287">
            <v>-52.4</v>
          </cell>
          <cell r="AC287">
            <v>38.799999999999997</v>
          </cell>
          <cell r="AD287">
            <v>-39.700000000000003</v>
          </cell>
        </row>
        <row r="288">
          <cell r="B288" t="str">
            <v>窯業・土石製品</v>
          </cell>
          <cell r="C288">
            <v>104.8</v>
          </cell>
          <cell r="D288">
            <v>0.6</v>
          </cell>
          <cell r="E288">
            <v>109.2</v>
          </cell>
          <cell r="F288">
            <v>9.1999999999999993</v>
          </cell>
          <cell r="G288">
            <v>110.6</v>
          </cell>
          <cell r="H288">
            <v>9.1999999999999993</v>
          </cell>
          <cell r="I288">
            <v>98.6</v>
          </cell>
          <cell r="J288">
            <v>0.9</v>
          </cell>
          <cell r="K288">
            <v>99.6</v>
          </cell>
          <cell r="L288">
            <v>0.8</v>
          </cell>
          <cell r="M288">
            <v>65.2</v>
          </cell>
          <cell r="N288">
            <v>15.4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1.69</v>
          </cell>
          <cell r="V288">
            <v>1.69</v>
          </cell>
          <cell r="W288">
            <v>100.3</v>
          </cell>
          <cell r="X288">
            <v>-3.6</v>
          </cell>
          <cell r="Y288">
            <v>104.5</v>
          </cell>
          <cell r="Z288">
            <v>4.7</v>
          </cell>
          <cell r="AA288">
            <v>63.5</v>
          </cell>
          <cell r="AB288">
            <v>15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129.80000000000001</v>
          </cell>
          <cell r="D291">
            <v>30.3</v>
          </cell>
          <cell r="E291">
            <v>131.30000000000001</v>
          </cell>
          <cell r="F291">
            <v>28.2</v>
          </cell>
          <cell r="G291">
            <v>109.3</v>
          </cell>
          <cell r="H291">
            <v>21.4</v>
          </cell>
          <cell r="I291">
            <v>125.5</v>
          </cell>
          <cell r="J291">
            <v>9.1</v>
          </cell>
          <cell r="K291">
            <v>105.4</v>
          </cell>
          <cell r="L291">
            <v>2.5</v>
          </cell>
          <cell r="M291">
            <v>7266.7</v>
          </cell>
          <cell r="N291">
            <v>63.9</v>
          </cell>
          <cell r="O291">
            <v>160.19999999999999</v>
          </cell>
          <cell r="P291">
            <v>10.3</v>
          </cell>
          <cell r="Q291" t="str">
            <v>-</v>
          </cell>
          <cell r="R291" t="str">
            <v>-</v>
          </cell>
          <cell r="S291">
            <v>6.22</v>
          </cell>
          <cell r="T291">
            <v>5.68</v>
          </cell>
          <cell r="U291">
            <v>0</v>
          </cell>
          <cell r="V291">
            <v>0</v>
          </cell>
          <cell r="W291">
            <v>124.2</v>
          </cell>
          <cell r="X291">
            <v>24.9</v>
          </cell>
          <cell r="Y291">
            <v>125.6</v>
          </cell>
          <cell r="Z291">
            <v>22.9</v>
          </cell>
          <cell r="AA291">
            <v>1489.6</v>
          </cell>
          <cell r="AB291">
            <v>71.900000000000006</v>
          </cell>
          <cell r="AC291">
            <v>13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99.2</v>
          </cell>
          <cell r="D294">
            <v>-17.5</v>
          </cell>
          <cell r="E294">
            <v>108.2</v>
          </cell>
          <cell r="F294">
            <v>-17.5</v>
          </cell>
          <cell r="G294">
            <v>107.9</v>
          </cell>
          <cell r="H294">
            <v>-14.6</v>
          </cell>
          <cell r="I294">
            <v>88.9</v>
          </cell>
          <cell r="J294">
            <v>-24</v>
          </cell>
          <cell r="K294">
            <v>88.7</v>
          </cell>
          <cell r="L294">
            <v>-19.399999999999999</v>
          </cell>
          <cell r="M294">
            <v>0</v>
          </cell>
          <cell r="N294">
            <v>0</v>
          </cell>
          <cell r="O294">
            <v>151.6</v>
          </cell>
          <cell r="P294">
            <v>63.5</v>
          </cell>
          <cell r="Q294" t="str">
            <v>-</v>
          </cell>
          <cell r="R294" t="str">
            <v>-</v>
          </cell>
          <cell r="S294">
            <v>1.08</v>
          </cell>
          <cell r="T294">
            <v>1.08</v>
          </cell>
          <cell r="U294">
            <v>0</v>
          </cell>
          <cell r="V294">
            <v>-1.71</v>
          </cell>
          <cell r="W294">
            <v>94.9</v>
          </cell>
          <cell r="X294">
            <v>-21</v>
          </cell>
          <cell r="Y294">
            <v>103.5</v>
          </cell>
          <cell r="Z294">
            <v>-20.9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2.6</v>
          </cell>
          <cell r="E295">
            <v>92.2</v>
          </cell>
          <cell r="F295">
            <v>2.6</v>
          </cell>
          <cell r="G295">
            <v>94</v>
          </cell>
          <cell r="H295">
            <v>3.1</v>
          </cell>
          <cell r="I295">
            <v>90</v>
          </cell>
          <cell r="J295">
            <v>-7.9</v>
          </cell>
          <cell r="K295">
            <v>91.5</v>
          </cell>
          <cell r="L295">
            <v>-7.5</v>
          </cell>
          <cell r="M295">
            <v>15.8</v>
          </cell>
          <cell r="N295">
            <v>-57.1</v>
          </cell>
          <cell r="O295">
            <v>332.4</v>
          </cell>
          <cell r="P295">
            <v>44</v>
          </cell>
          <cell r="Q295" t="str">
            <v>-</v>
          </cell>
          <cell r="R295" t="str">
            <v>-</v>
          </cell>
          <cell r="S295">
            <v>0</v>
          </cell>
          <cell r="T295">
            <v>-2.33</v>
          </cell>
          <cell r="U295">
            <v>4.76</v>
          </cell>
          <cell r="V295">
            <v>1.85</v>
          </cell>
          <cell r="W295">
            <v>84.5</v>
          </cell>
          <cell r="X295">
            <v>-1.6</v>
          </cell>
          <cell r="Y295">
            <v>88.2</v>
          </cell>
          <cell r="Z295">
            <v>-1.7</v>
          </cell>
          <cell r="AA295">
            <v>16.100000000000001</v>
          </cell>
          <cell r="AB295">
            <v>-55.4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85.4</v>
          </cell>
          <cell r="D296">
            <v>11.8</v>
          </cell>
          <cell r="E296">
            <v>85.5</v>
          </cell>
          <cell r="F296">
            <v>11.8</v>
          </cell>
          <cell r="G296">
            <v>85.8</v>
          </cell>
          <cell r="H296">
            <v>13.6</v>
          </cell>
          <cell r="I296">
            <v>79.5</v>
          </cell>
          <cell r="J296">
            <v>-1.5</v>
          </cell>
          <cell r="K296">
            <v>79.7</v>
          </cell>
          <cell r="L296">
            <v>-0.1</v>
          </cell>
          <cell r="M296">
            <v>0</v>
          </cell>
          <cell r="N296">
            <v>-100</v>
          </cell>
          <cell r="O296">
            <v>5.3</v>
          </cell>
          <cell r="P296">
            <v>-75.5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-0.74</v>
          </cell>
          <cell r="W296">
            <v>81.7</v>
          </cell>
          <cell r="X296">
            <v>7.2</v>
          </cell>
          <cell r="Y296">
            <v>81.8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75.099999999999994</v>
          </cell>
          <cell r="D298">
            <v>-14.4</v>
          </cell>
          <cell r="E298">
            <v>78.2</v>
          </cell>
          <cell r="F298">
            <v>-14.3</v>
          </cell>
          <cell r="G298">
            <v>79.7</v>
          </cell>
          <cell r="H298">
            <v>-13.4</v>
          </cell>
          <cell r="I298">
            <v>94.8</v>
          </cell>
          <cell r="J298">
            <v>6.9</v>
          </cell>
          <cell r="K298">
            <v>96.7</v>
          </cell>
          <cell r="L298">
            <v>7.9</v>
          </cell>
          <cell r="M298">
            <v>0</v>
          </cell>
          <cell r="N298">
            <v>-100</v>
          </cell>
          <cell r="O298">
            <v>3.6</v>
          </cell>
          <cell r="P298">
            <v>-62.5</v>
          </cell>
          <cell r="Q298" t="str">
            <v>-</v>
          </cell>
          <cell r="R298" t="str">
            <v>-</v>
          </cell>
          <cell r="S298">
            <v>0</v>
          </cell>
          <cell r="T298">
            <v>-15.38</v>
          </cell>
          <cell r="U298">
            <v>0</v>
          </cell>
          <cell r="V298">
            <v>0</v>
          </cell>
          <cell r="W298">
            <v>71.900000000000006</v>
          </cell>
          <cell r="X298">
            <v>-17.8</v>
          </cell>
          <cell r="Y298">
            <v>74.8</v>
          </cell>
          <cell r="Z298">
            <v>-17.899999999999999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86.9</v>
          </cell>
          <cell r="D299">
            <v>-9.8000000000000007</v>
          </cell>
          <cell r="E299">
            <v>88.7</v>
          </cell>
          <cell r="F299">
            <v>-9.6999999999999993</v>
          </cell>
          <cell r="G299">
            <v>90.7</v>
          </cell>
          <cell r="H299">
            <v>-8.6999999999999993</v>
          </cell>
          <cell r="I299">
            <v>72.7</v>
          </cell>
          <cell r="J299">
            <v>-23.3</v>
          </cell>
          <cell r="K299">
            <v>73.7</v>
          </cell>
          <cell r="L299">
            <v>-22.5</v>
          </cell>
          <cell r="M299">
            <v>0</v>
          </cell>
          <cell r="N299">
            <v>-100</v>
          </cell>
          <cell r="O299">
            <v>41.8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-1.23</v>
          </cell>
          <cell r="U299">
            <v>0</v>
          </cell>
          <cell r="V299">
            <v>-2.4700000000000002</v>
          </cell>
          <cell r="W299">
            <v>83.2</v>
          </cell>
          <cell r="X299">
            <v>-13.4</v>
          </cell>
          <cell r="Y299">
            <v>84.9</v>
          </cell>
          <cell r="Z299">
            <v>-13.4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82.3</v>
          </cell>
          <cell r="D300">
            <v>-30.2</v>
          </cell>
          <cell r="E300">
            <v>89.5</v>
          </cell>
          <cell r="F300">
            <v>-30.2</v>
          </cell>
          <cell r="G300">
            <v>89.6</v>
          </cell>
          <cell r="H300">
            <v>-30.1</v>
          </cell>
          <cell r="I300">
            <v>111.4</v>
          </cell>
          <cell r="J300">
            <v>0.1</v>
          </cell>
          <cell r="K300">
            <v>111.5</v>
          </cell>
          <cell r="L300">
            <v>0.4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78.8</v>
          </cell>
          <cell r="X300">
            <v>-33.1</v>
          </cell>
          <cell r="Y300">
            <v>85.6</v>
          </cell>
          <cell r="Z300">
            <v>-33.1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209.1</v>
          </cell>
          <cell r="D303">
            <v>55.8</v>
          </cell>
          <cell r="E303">
            <v>217.3</v>
          </cell>
          <cell r="F303">
            <v>56.6</v>
          </cell>
          <cell r="G303">
            <v>222.4</v>
          </cell>
          <cell r="H303">
            <v>60.2</v>
          </cell>
          <cell r="I303">
            <v>149.19999999999999</v>
          </cell>
          <cell r="J303">
            <v>23.2</v>
          </cell>
          <cell r="K303">
            <v>151.69999999999999</v>
          </cell>
          <cell r="L303">
            <v>25.7</v>
          </cell>
          <cell r="M303">
            <v>22.2</v>
          </cell>
          <cell r="N303">
            <v>-84.6</v>
          </cell>
          <cell r="O303">
            <v>133.69999999999999</v>
          </cell>
          <cell r="P303">
            <v>37</v>
          </cell>
          <cell r="Q303" t="str">
            <v>-</v>
          </cell>
          <cell r="R303" t="str">
            <v>-</v>
          </cell>
          <cell r="S303">
            <v>2.29</v>
          </cell>
          <cell r="T303">
            <v>7.0000000000000007E-2</v>
          </cell>
          <cell r="U303">
            <v>1.77</v>
          </cell>
          <cell r="V303">
            <v>-0.45</v>
          </cell>
          <cell r="W303">
            <v>200.1</v>
          </cell>
          <cell r="X303">
            <v>49.4</v>
          </cell>
          <cell r="Y303">
            <v>207.9</v>
          </cell>
          <cell r="Z303">
            <v>50.1</v>
          </cell>
          <cell r="AA303">
            <v>23.6</v>
          </cell>
          <cell r="AB303">
            <v>-82.9</v>
          </cell>
          <cell r="AC303">
            <v>0</v>
          </cell>
          <cell r="AD303">
            <v>-100</v>
          </cell>
        </row>
        <row r="304">
          <cell r="B304" t="str">
            <v>小売業</v>
          </cell>
          <cell r="C304">
            <v>104.2</v>
          </cell>
          <cell r="D304">
            <v>1.4</v>
          </cell>
          <cell r="E304">
            <v>105.6</v>
          </cell>
          <cell r="F304">
            <v>4.3</v>
          </cell>
          <cell r="G304">
            <v>104.9</v>
          </cell>
          <cell r="H304">
            <v>3.9</v>
          </cell>
          <cell r="I304">
            <v>96</v>
          </cell>
          <cell r="J304">
            <v>-0.7</v>
          </cell>
          <cell r="K304">
            <v>95.1</v>
          </cell>
          <cell r="L304">
            <v>-0.4</v>
          </cell>
          <cell r="M304">
            <v>145</v>
          </cell>
          <cell r="N304">
            <v>-6.5</v>
          </cell>
          <cell r="O304">
            <v>131.69999999999999</v>
          </cell>
          <cell r="P304">
            <v>11.9</v>
          </cell>
          <cell r="Q304" t="str">
            <v>-</v>
          </cell>
          <cell r="R304" t="str">
            <v>-</v>
          </cell>
          <cell r="S304">
            <v>0.96</v>
          </cell>
          <cell r="T304">
            <v>-0.56000000000000005</v>
          </cell>
          <cell r="U304">
            <v>2.4700000000000002</v>
          </cell>
          <cell r="V304">
            <v>0.64</v>
          </cell>
          <cell r="W304">
            <v>99.7</v>
          </cell>
          <cell r="X304">
            <v>-2.8</v>
          </cell>
          <cell r="Y304">
            <v>101.1</v>
          </cell>
          <cell r="Z304">
            <v>0.1</v>
          </cell>
          <cell r="AA304">
            <v>162.30000000000001</v>
          </cell>
          <cell r="AB304">
            <v>42.4</v>
          </cell>
          <cell r="AC304">
            <v>11.6</v>
          </cell>
          <cell r="AD304">
            <v>-94.3</v>
          </cell>
        </row>
        <row r="305">
          <cell r="B305" t="str">
            <v>宿泊業</v>
          </cell>
          <cell r="C305">
            <v>144.69999999999999</v>
          </cell>
          <cell r="D305">
            <v>7.3</v>
          </cell>
          <cell r="E305">
            <v>137.19999999999999</v>
          </cell>
          <cell r="F305">
            <v>1.1000000000000001</v>
          </cell>
          <cell r="G305">
            <v>134.4</v>
          </cell>
          <cell r="H305">
            <v>1</v>
          </cell>
          <cell r="I305">
            <v>146.6</v>
          </cell>
          <cell r="J305">
            <v>0</v>
          </cell>
          <cell r="K305">
            <v>142.1</v>
          </cell>
          <cell r="L305">
            <v>-0.4</v>
          </cell>
          <cell r="M305">
            <v>350</v>
          </cell>
          <cell r="N305">
            <v>7.7</v>
          </cell>
          <cell r="O305">
            <v>97.7</v>
          </cell>
          <cell r="P305">
            <v>6.7</v>
          </cell>
          <cell r="Q305" t="str">
            <v>-</v>
          </cell>
          <cell r="R305" t="str">
            <v>-</v>
          </cell>
          <cell r="S305">
            <v>0.82</v>
          </cell>
          <cell r="T305">
            <v>-0.08</v>
          </cell>
          <cell r="U305">
            <v>3.26</v>
          </cell>
          <cell r="V305">
            <v>3.26</v>
          </cell>
          <cell r="W305">
            <v>138.5</v>
          </cell>
          <cell r="X305">
            <v>3</v>
          </cell>
          <cell r="Y305">
            <v>131.30000000000001</v>
          </cell>
          <cell r="Z305">
            <v>-3</v>
          </cell>
          <cell r="AA305">
            <v>270.8</v>
          </cell>
          <cell r="AB305">
            <v>3.4</v>
          </cell>
          <cell r="AC305">
            <v>203</v>
          </cell>
          <cell r="AD305">
            <v>0</v>
          </cell>
        </row>
        <row r="306">
          <cell r="B306" t="str">
            <v>Ｍ一括分</v>
          </cell>
          <cell r="C306">
            <v>88.2</v>
          </cell>
          <cell r="D306">
            <v>3.2</v>
          </cell>
          <cell r="E306">
            <v>88.2</v>
          </cell>
          <cell r="F306">
            <v>3.2</v>
          </cell>
          <cell r="G306">
            <v>87.2</v>
          </cell>
          <cell r="H306">
            <v>2.6</v>
          </cell>
          <cell r="I306">
            <v>86.7</v>
          </cell>
          <cell r="J306">
            <v>3.2</v>
          </cell>
          <cell r="K306">
            <v>86</v>
          </cell>
          <cell r="L306">
            <v>4</v>
          </cell>
          <cell r="M306">
            <v>128.6</v>
          </cell>
          <cell r="N306">
            <v>-18.100000000000001</v>
          </cell>
          <cell r="O306">
            <v>97.6</v>
          </cell>
          <cell r="P306">
            <v>-10</v>
          </cell>
          <cell r="Q306" t="str">
            <v>-</v>
          </cell>
          <cell r="R306" t="str">
            <v>-</v>
          </cell>
          <cell r="S306">
            <v>2.21</v>
          </cell>
          <cell r="T306">
            <v>1.26</v>
          </cell>
          <cell r="U306">
            <v>1.1200000000000001</v>
          </cell>
          <cell r="V306">
            <v>-2.2200000000000002</v>
          </cell>
          <cell r="W306">
            <v>84.4</v>
          </cell>
          <cell r="X306">
            <v>-1.1000000000000001</v>
          </cell>
          <cell r="Y306">
            <v>84.4</v>
          </cell>
          <cell r="Z306">
            <v>-1.1000000000000001</v>
          </cell>
          <cell r="AA306">
            <v>143.69999999999999</v>
          </cell>
          <cell r="AB306">
            <v>22.3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72.2</v>
          </cell>
          <cell r="D307">
            <v>10.199999999999999</v>
          </cell>
          <cell r="E307">
            <v>79.599999999999994</v>
          </cell>
          <cell r="F307">
            <v>10.199999999999999</v>
          </cell>
          <cell r="G307">
            <v>75.3</v>
          </cell>
          <cell r="H307">
            <v>11.9</v>
          </cell>
          <cell r="I307">
            <v>92.8</v>
          </cell>
          <cell r="J307">
            <v>1.5</v>
          </cell>
          <cell r="K307">
            <v>92.7</v>
          </cell>
          <cell r="L307">
            <v>1.3</v>
          </cell>
          <cell r="M307">
            <v>100</v>
          </cell>
          <cell r="N307">
            <v>20</v>
          </cell>
          <cell r="O307">
            <v>78.2</v>
          </cell>
          <cell r="P307">
            <v>-15.6</v>
          </cell>
          <cell r="Q307" t="str">
            <v>-</v>
          </cell>
          <cell r="R307" t="str">
            <v>-</v>
          </cell>
          <cell r="S307">
            <v>1.68</v>
          </cell>
          <cell r="T307">
            <v>1.49</v>
          </cell>
          <cell r="U307">
            <v>1.04</v>
          </cell>
          <cell r="V307">
            <v>-3.37</v>
          </cell>
          <cell r="W307">
            <v>69.099999999999994</v>
          </cell>
          <cell r="X307">
            <v>5.7</v>
          </cell>
          <cell r="Y307">
            <v>76.2</v>
          </cell>
          <cell r="Z307">
            <v>5.7</v>
          </cell>
          <cell r="AA307">
            <v>247.7</v>
          </cell>
          <cell r="AB307">
            <v>-5.4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92.6</v>
          </cell>
          <cell r="D308">
            <v>1.8</v>
          </cell>
          <cell r="E308">
            <v>98.9</v>
          </cell>
          <cell r="F308">
            <v>1.4</v>
          </cell>
          <cell r="G308">
            <v>97.9</v>
          </cell>
          <cell r="H308">
            <v>1.3</v>
          </cell>
          <cell r="I308">
            <v>89.2</v>
          </cell>
          <cell r="J308">
            <v>-3.8</v>
          </cell>
          <cell r="K308">
            <v>88.5</v>
          </cell>
          <cell r="L308">
            <v>-4.3</v>
          </cell>
          <cell r="M308">
            <v>400</v>
          </cell>
          <cell r="N308">
            <v>100</v>
          </cell>
          <cell r="O308">
            <v>118.1</v>
          </cell>
          <cell r="P308">
            <v>14.9</v>
          </cell>
          <cell r="Q308" t="str">
            <v>-</v>
          </cell>
          <cell r="R308" t="str">
            <v>-</v>
          </cell>
          <cell r="S308">
            <v>1.76</v>
          </cell>
          <cell r="T308">
            <v>-5.52</v>
          </cell>
          <cell r="U308">
            <v>0.19</v>
          </cell>
          <cell r="V308">
            <v>-5.72</v>
          </cell>
          <cell r="W308">
            <v>88.6</v>
          </cell>
          <cell r="X308">
            <v>-2.4</v>
          </cell>
          <cell r="Y308">
            <v>94.6</v>
          </cell>
          <cell r="Z308">
            <v>-2.8</v>
          </cell>
          <cell r="AA308">
            <v>779.7</v>
          </cell>
          <cell r="AB308">
            <v>17.7</v>
          </cell>
          <cell r="AC308">
            <v>3.3</v>
          </cell>
          <cell r="AD308">
            <v>1000</v>
          </cell>
        </row>
        <row r="309">
          <cell r="B309" t="str">
            <v>職業紹介・派遣業</v>
          </cell>
          <cell r="C309">
            <v>99.9</v>
          </cell>
          <cell r="D309">
            <v>0.1</v>
          </cell>
          <cell r="E309">
            <v>100.1</v>
          </cell>
          <cell r="F309">
            <v>0.5</v>
          </cell>
          <cell r="G309">
            <v>100.8</v>
          </cell>
          <cell r="H309">
            <v>1.5</v>
          </cell>
          <cell r="I309">
            <v>89.6</v>
          </cell>
          <cell r="J309">
            <v>-4.4000000000000004</v>
          </cell>
          <cell r="K309">
            <v>89.5</v>
          </cell>
          <cell r="L309">
            <v>-4.2</v>
          </cell>
          <cell r="M309">
            <v>88.9</v>
          </cell>
          <cell r="N309">
            <v>-14.3</v>
          </cell>
          <cell r="O309">
            <v>94.8</v>
          </cell>
          <cell r="P309">
            <v>-22.4</v>
          </cell>
          <cell r="Q309" t="str">
            <v>-</v>
          </cell>
          <cell r="R309" t="str">
            <v>-</v>
          </cell>
          <cell r="S309">
            <v>7.43</v>
          </cell>
          <cell r="T309">
            <v>0.53</v>
          </cell>
          <cell r="U309">
            <v>10.08</v>
          </cell>
          <cell r="V309">
            <v>-0.88</v>
          </cell>
          <cell r="W309">
            <v>95.6</v>
          </cell>
          <cell r="X309">
            <v>-4</v>
          </cell>
          <cell r="Y309">
            <v>95.8</v>
          </cell>
          <cell r="Z309">
            <v>-3.6</v>
          </cell>
          <cell r="AA309">
            <v>82.6</v>
          </cell>
          <cell r="AB309">
            <v>-22.4</v>
          </cell>
          <cell r="AC309">
            <v>30.5</v>
          </cell>
          <cell r="AD309">
            <v>-82.4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90.2</v>
          </cell>
          <cell r="D311">
            <v>-10.7</v>
          </cell>
          <cell r="E311">
            <v>92.4</v>
          </cell>
          <cell r="F311">
            <v>-10.6</v>
          </cell>
          <cell r="G311">
            <v>93.6</v>
          </cell>
          <cell r="H311">
            <v>-8.3000000000000007</v>
          </cell>
          <cell r="I311">
            <v>91.6</v>
          </cell>
          <cell r="J311">
            <v>-6.7</v>
          </cell>
          <cell r="K311">
            <v>93.1</v>
          </cell>
          <cell r="L311">
            <v>-4.5</v>
          </cell>
          <cell r="M311">
            <v>48.4</v>
          </cell>
          <cell r="N311">
            <v>-58.3</v>
          </cell>
          <cell r="O311">
            <v>107.5</v>
          </cell>
          <cell r="P311">
            <v>15.8</v>
          </cell>
          <cell r="Q311" t="str">
            <v>-</v>
          </cell>
          <cell r="R311" t="str">
            <v>-</v>
          </cell>
          <cell r="S311">
            <v>4.5</v>
          </cell>
          <cell r="T311">
            <v>1.47</v>
          </cell>
          <cell r="U311">
            <v>3.27</v>
          </cell>
          <cell r="V311">
            <v>-1.35</v>
          </cell>
          <cell r="W311">
            <v>86.3</v>
          </cell>
          <cell r="X311">
            <v>-14.4</v>
          </cell>
          <cell r="Y311">
            <v>88.4</v>
          </cell>
          <cell r="Z311">
            <v>-14.3</v>
          </cell>
          <cell r="AA311">
            <v>58.9</v>
          </cell>
          <cell r="AB311">
            <v>-57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86.2</v>
          </cell>
          <cell r="D518">
            <v>0.7</v>
          </cell>
          <cell r="E518">
            <v>101.6</v>
          </cell>
          <cell r="F518">
            <v>1</v>
          </cell>
          <cell r="G518">
            <v>101.4</v>
          </cell>
          <cell r="H518">
            <v>1.2</v>
          </cell>
          <cell r="I518">
            <v>93.4</v>
          </cell>
          <cell r="J518">
            <v>-1.8</v>
          </cell>
          <cell r="K518">
            <v>92.4</v>
          </cell>
          <cell r="L518">
            <v>-1.9</v>
          </cell>
          <cell r="M518">
            <v>107.2</v>
          </cell>
          <cell r="N518">
            <v>-0.8</v>
          </cell>
          <cell r="O518">
            <v>96</v>
          </cell>
          <cell r="P518">
            <v>-3.1</v>
          </cell>
          <cell r="Q518" t="str">
            <v>-</v>
          </cell>
          <cell r="R518" t="str">
            <v>-</v>
          </cell>
          <cell r="S518">
            <v>1</v>
          </cell>
          <cell r="T518">
            <v>0.21</v>
          </cell>
          <cell r="U518">
            <v>0.91</v>
          </cell>
          <cell r="V518">
            <v>-0.22</v>
          </cell>
          <cell r="W518">
            <v>82.5</v>
          </cell>
          <cell r="X518">
            <v>-3.4</v>
          </cell>
          <cell r="Y518">
            <v>97.2</v>
          </cell>
          <cell r="Z518">
            <v>-3.2</v>
          </cell>
          <cell r="AA518">
            <v>105</v>
          </cell>
          <cell r="AB518">
            <v>-0.3</v>
          </cell>
          <cell r="AC518">
            <v>5.8</v>
          </cell>
          <cell r="AD518">
            <v>-27.5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77</v>
          </cell>
          <cell r="D520">
            <v>1.2</v>
          </cell>
          <cell r="E520">
            <v>93.3</v>
          </cell>
          <cell r="F520">
            <v>1.3</v>
          </cell>
          <cell r="G520">
            <v>92.9</v>
          </cell>
          <cell r="H520">
            <v>-0.2</v>
          </cell>
          <cell r="I520">
            <v>90.2</v>
          </cell>
          <cell r="J520">
            <v>-8</v>
          </cell>
          <cell r="K520">
            <v>88</v>
          </cell>
          <cell r="L520">
            <v>-9.6999999999999993</v>
          </cell>
          <cell r="M520">
            <v>130.30000000000001</v>
          </cell>
          <cell r="N520">
            <v>22.1</v>
          </cell>
          <cell r="O520">
            <v>92.4</v>
          </cell>
          <cell r="P520">
            <v>0.7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-0.13</v>
          </cell>
          <cell r="U520">
            <v>0.41</v>
          </cell>
          <cell r="V520">
            <v>0.37</v>
          </cell>
          <cell r="W520">
            <v>73.7</v>
          </cell>
          <cell r="X520">
            <v>-2.9</v>
          </cell>
          <cell r="Y520">
            <v>89.3</v>
          </cell>
          <cell r="Z520">
            <v>-2.8</v>
          </cell>
          <cell r="AA520">
            <v>99.8</v>
          </cell>
          <cell r="AB520">
            <v>33.6</v>
          </cell>
          <cell r="AC520">
            <v>0.2</v>
          </cell>
          <cell r="AD520">
            <v>-50</v>
          </cell>
        </row>
        <row r="521">
          <cell r="B521" t="str">
            <v>製造業</v>
          </cell>
          <cell r="C521">
            <v>90</v>
          </cell>
          <cell r="D521">
            <v>-2.8</v>
          </cell>
          <cell r="E521">
            <v>107.1</v>
          </cell>
          <cell r="F521">
            <v>-2.5</v>
          </cell>
          <cell r="G521">
            <v>104</v>
          </cell>
          <cell r="H521">
            <v>-2.1</v>
          </cell>
          <cell r="I521">
            <v>91.7</v>
          </cell>
          <cell r="J521">
            <v>-5.0999999999999996</v>
          </cell>
          <cell r="K521">
            <v>89.3</v>
          </cell>
          <cell r="L521">
            <v>-5</v>
          </cell>
          <cell r="M521">
            <v>122</v>
          </cell>
          <cell r="N521">
            <v>-5.0999999999999996</v>
          </cell>
          <cell r="O521">
            <v>94.2</v>
          </cell>
          <cell r="P521">
            <v>-5.5</v>
          </cell>
          <cell r="Q521" t="str">
            <v>-</v>
          </cell>
          <cell r="R521" t="str">
            <v>-</v>
          </cell>
          <cell r="S521">
            <v>0.72</v>
          </cell>
          <cell r="T521">
            <v>-0.18</v>
          </cell>
          <cell r="U521">
            <v>1.52</v>
          </cell>
          <cell r="V521">
            <v>0.3</v>
          </cell>
          <cell r="W521">
            <v>86.1</v>
          </cell>
          <cell r="X521">
            <v>-6.8</v>
          </cell>
          <cell r="Y521">
            <v>102.5</v>
          </cell>
          <cell r="Z521">
            <v>-6.6</v>
          </cell>
          <cell r="AA521">
            <v>139.9</v>
          </cell>
          <cell r="AB521">
            <v>-6.4</v>
          </cell>
          <cell r="AC521">
            <v>5.5</v>
          </cell>
          <cell r="AD521">
            <v>-22.5</v>
          </cell>
        </row>
        <row r="522">
          <cell r="B522" t="str">
            <v>電気・ガス・熱供給・水道業</v>
          </cell>
          <cell r="C522">
            <v>97.4</v>
          </cell>
          <cell r="D522">
            <v>8.6999999999999993</v>
          </cell>
          <cell r="E522">
            <v>123.4</v>
          </cell>
          <cell r="F522">
            <v>8.6</v>
          </cell>
          <cell r="G522">
            <v>115.8</v>
          </cell>
          <cell r="H522">
            <v>2.6</v>
          </cell>
          <cell r="I522">
            <v>93</v>
          </cell>
          <cell r="J522">
            <v>2.4</v>
          </cell>
          <cell r="K522">
            <v>91.5</v>
          </cell>
          <cell r="L522">
            <v>1.9</v>
          </cell>
          <cell r="M522">
            <v>112.8</v>
          </cell>
          <cell r="N522">
            <v>8.8000000000000007</v>
          </cell>
          <cell r="O522">
            <v>210.3</v>
          </cell>
          <cell r="P522">
            <v>1.7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0</v>
          </cell>
          <cell r="V522">
            <v>-3.05</v>
          </cell>
          <cell r="W522">
            <v>93.2</v>
          </cell>
          <cell r="X522">
            <v>4.3</v>
          </cell>
          <cell r="Y522">
            <v>118.1</v>
          </cell>
          <cell r="Z522">
            <v>4.0999999999999996</v>
          </cell>
          <cell r="AA522">
            <v>215.1</v>
          </cell>
          <cell r="AB522">
            <v>75.7</v>
          </cell>
          <cell r="AC522">
            <v>0.2</v>
          </cell>
          <cell r="AD522">
            <v>0</v>
          </cell>
        </row>
        <row r="523">
          <cell r="B523" t="str">
            <v>情報通信業</v>
          </cell>
          <cell r="C523">
            <v>107.8</v>
          </cell>
          <cell r="D523">
            <v>-1</v>
          </cell>
          <cell r="E523">
            <v>131.80000000000001</v>
          </cell>
          <cell r="F523">
            <v>-1.1000000000000001</v>
          </cell>
          <cell r="G523">
            <v>129.69999999999999</v>
          </cell>
          <cell r="H523">
            <v>-0.7</v>
          </cell>
          <cell r="I523">
            <v>95.4</v>
          </cell>
          <cell r="J523">
            <v>1.4</v>
          </cell>
          <cell r="K523">
            <v>95.7</v>
          </cell>
          <cell r="L523">
            <v>1.2</v>
          </cell>
          <cell r="M523">
            <v>91.7</v>
          </cell>
          <cell r="N523">
            <v>4.3</v>
          </cell>
          <cell r="O523">
            <v>107.2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0.05</v>
          </cell>
          <cell r="U523">
            <v>0.66</v>
          </cell>
          <cell r="V523">
            <v>0.36</v>
          </cell>
          <cell r="W523">
            <v>103.2</v>
          </cell>
          <cell r="X523">
            <v>-5.0999999999999996</v>
          </cell>
          <cell r="Y523">
            <v>126.1</v>
          </cell>
          <cell r="Z523">
            <v>-5.2</v>
          </cell>
          <cell r="AA523">
            <v>159.9</v>
          </cell>
          <cell r="AB523">
            <v>-5.3</v>
          </cell>
          <cell r="AC523">
            <v>1.1000000000000001</v>
          </cell>
          <cell r="AD523">
            <v>37.5</v>
          </cell>
        </row>
        <row r="524">
          <cell r="B524" t="str">
            <v>運輸業，郵便業</v>
          </cell>
          <cell r="C524">
            <v>71.599999999999994</v>
          </cell>
          <cell r="D524">
            <v>-8.8000000000000007</v>
          </cell>
          <cell r="E524">
            <v>81.2</v>
          </cell>
          <cell r="F524">
            <v>-8.5</v>
          </cell>
          <cell r="G524">
            <v>88.8</v>
          </cell>
          <cell r="H524">
            <v>-2.6</v>
          </cell>
          <cell r="I524">
            <v>84.6</v>
          </cell>
          <cell r="J524">
            <v>-7.9</v>
          </cell>
          <cell r="K524">
            <v>88.4</v>
          </cell>
          <cell r="L524">
            <v>-6.2</v>
          </cell>
          <cell r="M524">
            <v>69.8</v>
          </cell>
          <cell r="N524">
            <v>-16.100000000000001</v>
          </cell>
          <cell r="O524">
            <v>110.6</v>
          </cell>
          <cell r="P524">
            <v>-0.1</v>
          </cell>
          <cell r="Q524" t="str">
            <v>-</v>
          </cell>
          <cell r="R524" t="str">
            <v>-</v>
          </cell>
          <cell r="S524">
            <v>0.14000000000000001</v>
          </cell>
          <cell r="T524">
            <v>-0.28999999999999998</v>
          </cell>
          <cell r="U524">
            <v>0.51</v>
          </cell>
          <cell r="V524">
            <v>0.11</v>
          </cell>
          <cell r="W524">
            <v>68.5</v>
          </cell>
          <cell r="X524">
            <v>-12.5</v>
          </cell>
          <cell r="Y524">
            <v>77.7</v>
          </cell>
          <cell r="Z524">
            <v>-12.2</v>
          </cell>
          <cell r="AA524">
            <v>49.1</v>
          </cell>
          <cell r="AB524">
            <v>-37.5</v>
          </cell>
          <cell r="AC524">
            <v>0.4</v>
          </cell>
          <cell r="AD524">
            <v>-82.6</v>
          </cell>
        </row>
        <row r="525">
          <cell r="B525" t="str">
            <v>卸売業，小売業</v>
          </cell>
          <cell r="C525">
            <v>95.6</v>
          </cell>
          <cell r="D525">
            <v>3.5</v>
          </cell>
          <cell r="E525">
            <v>106.3</v>
          </cell>
          <cell r="F525">
            <v>4.0999999999999996</v>
          </cell>
          <cell r="G525">
            <v>106.1</v>
          </cell>
          <cell r="H525">
            <v>2.8</v>
          </cell>
          <cell r="I525">
            <v>92.9</v>
          </cell>
          <cell r="J525">
            <v>3.2</v>
          </cell>
          <cell r="K525">
            <v>92.3</v>
          </cell>
          <cell r="L525">
            <v>1.5</v>
          </cell>
          <cell r="M525">
            <v>100.9</v>
          </cell>
          <cell r="N525">
            <v>32.1</v>
          </cell>
          <cell r="O525">
            <v>90.8</v>
          </cell>
          <cell r="P525">
            <v>-7.3</v>
          </cell>
          <cell r="Q525" t="str">
            <v>-</v>
          </cell>
          <cell r="R525" t="str">
            <v>-</v>
          </cell>
          <cell r="S525">
            <v>1.68</v>
          </cell>
          <cell r="T525">
            <v>1.61</v>
          </cell>
          <cell r="U525">
            <v>0.59</v>
          </cell>
          <cell r="V525">
            <v>-1.57</v>
          </cell>
          <cell r="W525">
            <v>91.5</v>
          </cell>
          <cell r="X525">
            <v>-0.8</v>
          </cell>
          <cell r="Y525">
            <v>101.7</v>
          </cell>
          <cell r="Z525">
            <v>-0.2</v>
          </cell>
          <cell r="AA525">
            <v>111.1</v>
          </cell>
          <cell r="AB525">
            <v>34.5</v>
          </cell>
          <cell r="AC525">
            <v>20</v>
          </cell>
          <cell r="AD525">
            <v>-16.3</v>
          </cell>
        </row>
        <row r="526">
          <cell r="B526" t="str">
            <v>金融業，保険業</v>
          </cell>
          <cell r="C526">
            <v>84.3</v>
          </cell>
          <cell r="D526">
            <v>10.199999999999999</v>
          </cell>
          <cell r="E526">
            <v>103.9</v>
          </cell>
          <cell r="F526">
            <v>8.6999999999999993</v>
          </cell>
          <cell r="G526">
            <v>106.3</v>
          </cell>
          <cell r="H526">
            <v>8.5</v>
          </cell>
          <cell r="I526">
            <v>84.9</v>
          </cell>
          <cell r="J526">
            <v>2.7</v>
          </cell>
          <cell r="K526">
            <v>84.7</v>
          </cell>
          <cell r="L526">
            <v>0.4</v>
          </cell>
          <cell r="M526">
            <v>89.1</v>
          </cell>
          <cell r="N526">
            <v>122.8</v>
          </cell>
          <cell r="O526">
            <v>93.1</v>
          </cell>
          <cell r="P526">
            <v>0.4</v>
          </cell>
          <cell r="Q526" t="str">
            <v>-</v>
          </cell>
          <cell r="R526" t="str">
            <v>-</v>
          </cell>
          <cell r="S526">
            <v>1.19</v>
          </cell>
          <cell r="T526">
            <v>0.96</v>
          </cell>
          <cell r="U526">
            <v>1.01</v>
          </cell>
          <cell r="V526">
            <v>-0.91</v>
          </cell>
          <cell r="W526">
            <v>80.7</v>
          </cell>
          <cell r="X526">
            <v>5.8</v>
          </cell>
          <cell r="Y526">
            <v>99.4</v>
          </cell>
          <cell r="Z526">
            <v>4.2</v>
          </cell>
          <cell r="AA526">
            <v>49.5</v>
          </cell>
          <cell r="AB526">
            <v>19.3</v>
          </cell>
          <cell r="AC526">
            <v>5.3</v>
          </cell>
          <cell r="AD526">
            <v>0</v>
          </cell>
        </row>
        <row r="527">
          <cell r="B527" t="str">
            <v>不動産業，物品賃貸業</v>
          </cell>
          <cell r="C527">
            <v>96.6</v>
          </cell>
          <cell r="D527">
            <v>4.0999999999999996</v>
          </cell>
          <cell r="E527">
            <v>115.2</v>
          </cell>
          <cell r="F527">
            <v>5.7</v>
          </cell>
          <cell r="G527">
            <v>118.6</v>
          </cell>
          <cell r="H527">
            <v>10.8</v>
          </cell>
          <cell r="I527">
            <v>101.6</v>
          </cell>
          <cell r="J527">
            <v>11.4</v>
          </cell>
          <cell r="K527">
            <v>103.9</v>
          </cell>
          <cell r="L527">
            <v>19.399999999999999</v>
          </cell>
          <cell r="M527">
            <v>63.3</v>
          </cell>
          <cell r="N527">
            <v>-61</v>
          </cell>
          <cell r="O527">
            <v>64.8</v>
          </cell>
          <cell r="P527">
            <v>-50.7</v>
          </cell>
          <cell r="Q527" t="str">
            <v>-</v>
          </cell>
          <cell r="R527" t="str">
            <v>-</v>
          </cell>
          <cell r="S527">
            <v>0</v>
          </cell>
          <cell r="T527">
            <v>-1.64</v>
          </cell>
          <cell r="U527">
            <v>0</v>
          </cell>
          <cell r="V527">
            <v>-1.64</v>
          </cell>
          <cell r="W527">
            <v>92.4</v>
          </cell>
          <cell r="X527">
            <v>-0.2</v>
          </cell>
          <cell r="Y527">
            <v>110.2</v>
          </cell>
          <cell r="Z527">
            <v>1.3</v>
          </cell>
          <cell r="AA527">
            <v>59.3</v>
          </cell>
          <cell r="AB527">
            <v>-58.2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73.2</v>
          </cell>
          <cell r="D528">
            <v>-5.7</v>
          </cell>
          <cell r="E528">
            <v>92.9</v>
          </cell>
          <cell r="F528">
            <v>-6</v>
          </cell>
          <cell r="G528">
            <v>92</v>
          </cell>
          <cell r="H528">
            <v>-8.3000000000000007</v>
          </cell>
          <cell r="I528">
            <v>78.8</v>
          </cell>
          <cell r="J528">
            <v>-13.4</v>
          </cell>
          <cell r="K528">
            <v>78.8</v>
          </cell>
          <cell r="L528">
            <v>-13.5</v>
          </cell>
          <cell r="M528">
            <v>79.2</v>
          </cell>
          <cell r="N528">
            <v>-11.6</v>
          </cell>
          <cell r="O528">
            <v>117.8</v>
          </cell>
          <cell r="P528">
            <v>16.7</v>
          </cell>
          <cell r="Q528" t="str">
            <v>-</v>
          </cell>
          <cell r="R528" t="str">
            <v>-</v>
          </cell>
          <cell r="S528">
            <v>1.1399999999999999</v>
          </cell>
          <cell r="T528">
            <v>-0.99</v>
          </cell>
          <cell r="U528">
            <v>0.09</v>
          </cell>
          <cell r="V528">
            <v>-2.36</v>
          </cell>
          <cell r="W528">
            <v>70</v>
          </cell>
          <cell r="X528">
            <v>-9.6</v>
          </cell>
          <cell r="Y528">
            <v>88.9</v>
          </cell>
          <cell r="Z528">
            <v>-9.8000000000000007</v>
          </cell>
          <cell r="AA528">
            <v>112.2</v>
          </cell>
          <cell r="AB528">
            <v>70</v>
          </cell>
          <cell r="AC528">
            <v>0.8</v>
          </cell>
          <cell r="AD528">
            <v>300</v>
          </cell>
        </row>
        <row r="529">
          <cell r="B529" t="str">
            <v>宿泊業，飲食サービス業</v>
          </cell>
          <cell r="C529">
            <v>98.8</v>
          </cell>
          <cell r="D529">
            <v>0.2</v>
          </cell>
          <cell r="E529">
            <v>97.1</v>
          </cell>
          <cell r="F529">
            <v>-0.3</v>
          </cell>
          <cell r="G529">
            <v>98.2</v>
          </cell>
          <cell r="H529">
            <v>-1</v>
          </cell>
          <cell r="I529">
            <v>100.5</v>
          </cell>
          <cell r="J529">
            <v>-3.8</v>
          </cell>
          <cell r="K529">
            <v>100.1</v>
          </cell>
          <cell r="L529">
            <v>-7.7</v>
          </cell>
          <cell r="M529">
            <v>105.6</v>
          </cell>
          <cell r="N529">
            <v>115.1</v>
          </cell>
          <cell r="O529">
            <v>50</v>
          </cell>
          <cell r="P529">
            <v>-44.1</v>
          </cell>
          <cell r="Q529" t="str">
            <v>-</v>
          </cell>
          <cell r="R529" t="str">
            <v>-</v>
          </cell>
          <cell r="S529">
            <v>1.57</v>
          </cell>
          <cell r="T529">
            <v>1.04</v>
          </cell>
          <cell r="U529">
            <v>0.31</v>
          </cell>
          <cell r="V529">
            <v>0.08</v>
          </cell>
          <cell r="W529">
            <v>94.5</v>
          </cell>
          <cell r="X529">
            <v>-4</v>
          </cell>
          <cell r="Y529">
            <v>92.9</v>
          </cell>
          <cell r="Z529">
            <v>-4.4000000000000004</v>
          </cell>
          <cell r="AA529">
            <v>81.099999999999994</v>
          </cell>
          <cell r="AB529">
            <v>15.2</v>
          </cell>
          <cell r="AC529">
            <v>84.2</v>
          </cell>
          <cell r="AD529">
            <v>6.9</v>
          </cell>
        </row>
        <row r="530">
          <cell r="B530" t="str">
            <v>生活関連サービス業，娯楽業</v>
          </cell>
          <cell r="C530">
            <v>89.5</v>
          </cell>
          <cell r="D530">
            <v>10.1</v>
          </cell>
          <cell r="E530">
            <v>96.5</v>
          </cell>
          <cell r="F530">
            <v>10.4</v>
          </cell>
          <cell r="G530">
            <v>100.3</v>
          </cell>
          <cell r="H530">
            <v>9.6999999999999993</v>
          </cell>
          <cell r="I530">
            <v>95.3</v>
          </cell>
          <cell r="J530">
            <v>5.4</v>
          </cell>
          <cell r="K530">
            <v>99.3</v>
          </cell>
          <cell r="L530">
            <v>3.8</v>
          </cell>
          <cell r="M530">
            <v>56.3</v>
          </cell>
          <cell r="N530">
            <v>45.9</v>
          </cell>
          <cell r="O530">
            <v>102.1</v>
          </cell>
          <cell r="P530">
            <v>-9.6999999999999993</v>
          </cell>
          <cell r="Q530" t="str">
            <v>-</v>
          </cell>
          <cell r="R530" t="str">
            <v>-</v>
          </cell>
          <cell r="S530">
            <v>1.67</v>
          </cell>
          <cell r="T530">
            <v>0.42</v>
          </cell>
          <cell r="U530">
            <v>1.98</v>
          </cell>
          <cell r="V530">
            <v>0.6</v>
          </cell>
          <cell r="W530">
            <v>85.6</v>
          </cell>
          <cell r="X530">
            <v>5.5</v>
          </cell>
          <cell r="Y530">
            <v>92.3</v>
          </cell>
          <cell r="Z530">
            <v>5.8</v>
          </cell>
          <cell r="AA530">
            <v>49.1</v>
          </cell>
          <cell r="AB530">
            <v>32.700000000000003</v>
          </cell>
          <cell r="AC530">
            <v>1.4</v>
          </cell>
          <cell r="AD530">
            <v>-48.1</v>
          </cell>
        </row>
        <row r="531">
          <cell r="B531" t="str">
            <v>教育，学習支援業</v>
          </cell>
          <cell r="C531">
            <v>79.2</v>
          </cell>
          <cell r="D531">
            <v>-5.5</v>
          </cell>
          <cell r="E531">
            <v>98.1</v>
          </cell>
          <cell r="F531">
            <v>-5.4</v>
          </cell>
          <cell r="G531">
            <v>98</v>
          </cell>
          <cell r="H531">
            <v>-4.5999999999999996</v>
          </cell>
          <cell r="I531">
            <v>100.7</v>
          </cell>
          <cell r="J531">
            <v>-0.8</v>
          </cell>
          <cell r="K531">
            <v>92.6</v>
          </cell>
          <cell r="L531">
            <v>2.5</v>
          </cell>
          <cell r="M531">
            <v>237.5</v>
          </cell>
          <cell r="N531">
            <v>-18.399999999999999</v>
          </cell>
          <cell r="O531">
            <v>104.6</v>
          </cell>
          <cell r="P531">
            <v>-3.1</v>
          </cell>
          <cell r="Q531" t="str">
            <v>-</v>
          </cell>
          <cell r="R531" t="str">
            <v>-</v>
          </cell>
          <cell r="S531">
            <v>0.5</v>
          </cell>
          <cell r="T531">
            <v>0.42</v>
          </cell>
          <cell r="U531">
            <v>0.32</v>
          </cell>
          <cell r="V531">
            <v>0.31</v>
          </cell>
          <cell r="W531">
            <v>75.8</v>
          </cell>
          <cell r="X531">
            <v>-9.3000000000000007</v>
          </cell>
          <cell r="Y531">
            <v>93.9</v>
          </cell>
          <cell r="Z531">
            <v>-9.3000000000000007</v>
          </cell>
          <cell r="AA531">
            <v>102.6</v>
          </cell>
          <cell r="AB531">
            <v>-32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85.3</v>
          </cell>
          <cell r="D532">
            <v>4</v>
          </cell>
          <cell r="E532">
            <v>103.1</v>
          </cell>
          <cell r="F532">
            <v>4.7</v>
          </cell>
          <cell r="G532">
            <v>101.1</v>
          </cell>
          <cell r="H532">
            <v>4.2</v>
          </cell>
          <cell r="I532">
            <v>97.7</v>
          </cell>
          <cell r="J532">
            <v>1.1000000000000001</v>
          </cell>
          <cell r="K532">
            <v>97.1</v>
          </cell>
          <cell r="L532">
            <v>0.5</v>
          </cell>
          <cell r="M532">
            <v>115.7</v>
          </cell>
          <cell r="N532">
            <v>20.399999999999999</v>
          </cell>
          <cell r="O532">
            <v>96.1</v>
          </cell>
          <cell r="P532">
            <v>3.8</v>
          </cell>
          <cell r="Q532" t="str">
            <v>-</v>
          </cell>
          <cell r="R532" t="str">
            <v>-</v>
          </cell>
          <cell r="S532">
            <v>0.92</v>
          </cell>
          <cell r="T532">
            <v>0.09</v>
          </cell>
          <cell r="U532">
            <v>0.62</v>
          </cell>
          <cell r="V532">
            <v>-0.1</v>
          </cell>
          <cell r="W532">
            <v>81.599999999999994</v>
          </cell>
          <cell r="X532">
            <v>-0.2</v>
          </cell>
          <cell r="Y532">
            <v>98.7</v>
          </cell>
          <cell r="Z532">
            <v>0.4</v>
          </cell>
          <cell r="AA532">
            <v>157</v>
          </cell>
          <cell r="AB532">
            <v>12.6</v>
          </cell>
          <cell r="AC532">
            <v>2.6</v>
          </cell>
          <cell r="AD532">
            <v>-48</v>
          </cell>
        </row>
        <row r="533">
          <cell r="B533" t="str">
            <v>複合サービス事業</v>
          </cell>
          <cell r="C533">
            <v>81.2</v>
          </cell>
          <cell r="D533">
            <v>-3.1</v>
          </cell>
          <cell r="E533">
            <v>93.9</v>
          </cell>
          <cell r="F533">
            <v>-3.2</v>
          </cell>
          <cell r="G533">
            <v>96.8</v>
          </cell>
          <cell r="H533">
            <v>-3.7</v>
          </cell>
          <cell r="I533">
            <v>92.7</v>
          </cell>
          <cell r="J533">
            <v>-2</v>
          </cell>
          <cell r="K533">
            <v>95.4</v>
          </cell>
          <cell r="L533">
            <v>0.3</v>
          </cell>
          <cell r="M533">
            <v>46</v>
          </cell>
          <cell r="N533">
            <v>-45.9</v>
          </cell>
          <cell r="O533">
            <v>92.9</v>
          </cell>
          <cell r="P533">
            <v>-4.5999999999999996</v>
          </cell>
          <cell r="Q533" t="str">
            <v>-</v>
          </cell>
          <cell r="R533" t="str">
            <v>-</v>
          </cell>
          <cell r="S533">
            <v>0.05</v>
          </cell>
          <cell r="T533">
            <v>-0.34</v>
          </cell>
          <cell r="U533">
            <v>0.38</v>
          </cell>
          <cell r="V533">
            <v>0.19</v>
          </cell>
          <cell r="W533">
            <v>77.7</v>
          </cell>
          <cell r="X533">
            <v>-7.1</v>
          </cell>
          <cell r="Y533">
            <v>89.9</v>
          </cell>
          <cell r="Z533">
            <v>-7.1</v>
          </cell>
          <cell r="AA533">
            <v>44.8</v>
          </cell>
          <cell r="AB533">
            <v>18.5</v>
          </cell>
          <cell r="AC533">
            <v>21.8</v>
          </cell>
          <cell r="AD533">
            <v>-1.8</v>
          </cell>
        </row>
        <row r="534">
          <cell r="B534" t="str">
            <v>サービス業（他に分類されないもの）</v>
          </cell>
          <cell r="C534">
            <v>82.2</v>
          </cell>
          <cell r="D534">
            <v>-0.7</v>
          </cell>
          <cell r="E534">
            <v>91.6</v>
          </cell>
          <cell r="F534">
            <v>1.3</v>
          </cell>
          <cell r="G534">
            <v>93.8</v>
          </cell>
          <cell r="H534">
            <v>2.5</v>
          </cell>
          <cell r="I534">
            <v>93.9</v>
          </cell>
          <cell r="J534">
            <v>-2.7</v>
          </cell>
          <cell r="K534">
            <v>94.3</v>
          </cell>
          <cell r="L534">
            <v>-3</v>
          </cell>
          <cell r="M534">
            <v>87.1</v>
          </cell>
          <cell r="N534">
            <v>1</v>
          </cell>
          <cell r="O534">
            <v>96.3</v>
          </cell>
          <cell r="P534">
            <v>-5.4</v>
          </cell>
          <cell r="Q534" t="str">
            <v>-</v>
          </cell>
          <cell r="R534" t="str">
            <v>-</v>
          </cell>
          <cell r="S534">
            <v>2.52</v>
          </cell>
          <cell r="T534">
            <v>-0.63</v>
          </cell>
          <cell r="U534">
            <v>3.04</v>
          </cell>
          <cell r="V534">
            <v>0.41</v>
          </cell>
          <cell r="W534">
            <v>78.7</v>
          </cell>
          <cell r="X534">
            <v>-4.7</v>
          </cell>
          <cell r="Y534">
            <v>87.7</v>
          </cell>
          <cell r="Z534">
            <v>-2.8</v>
          </cell>
          <cell r="AA534">
            <v>68.8</v>
          </cell>
          <cell r="AB534">
            <v>-13.1</v>
          </cell>
          <cell r="AC534">
            <v>21.7</v>
          </cell>
          <cell r="AD534">
            <v>-35.4</v>
          </cell>
        </row>
        <row r="535">
          <cell r="B535" t="str">
            <v>食料品・たばこ</v>
          </cell>
          <cell r="C535">
            <v>82</v>
          </cell>
          <cell r="D535">
            <v>-12.3</v>
          </cell>
          <cell r="E535">
            <v>98.7</v>
          </cell>
          <cell r="F535">
            <v>-13.1</v>
          </cell>
          <cell r="G535">
            <v>96.3</v>
          </cell>
          <cell r="H535">
            <v>-15.3</v>
          </cell>
          <cell r="I535">
            <v>89.2</v>
          </cell>
          <cell r="J535">
            <v>-5.5</v>
          </cell>
          <cell r="K535">
            <v>87.8</v>
          </cell>
          <cell r="L535">
            <v>-6.5</v>
          </cell>
          <cell r="M535">
            <v>106.9</v>
          </cell>
          <cell r="N535">
            <v>6.9</v>
          </cell>
          <cell r="O535">
            <v>99.1</v>
          </cell>
          <cell r="P535">
            <v>-0.9</v>
          </cell>
          <cell r="Q535" t="str">
            <v>-</v>
          </cell>
          <cell r="R535" t="str">
            <v>-</v>
          </cell>
          <cell r="S535">
            <v>0.62</v>
          </cell>
          <cell r="T535">
            <v>0.27</v>
          </cell>
          <cell r="U535">
            <v>1.42</v>
          </cell>
          <cell r="V535">
            <v>0.33</v>
          </cell>
          <cell r="W535">
            <v>78.5</v>
          </cell>
          <cell r="X535">
            <v>-15.9</v>
          </cell>
          <cell r="Y535">
            <v>94.4</v>
          </cell>
          <cell r="Z535">
            <v>-16.8</v>
          </cell>
          <cell r="AA535">
            <v>128</v>
          </cell>
          <cell r="AB535">
            <v>13.8</v>
          </cell>
          <cell r="AC535">
            <v>3.3</v>
          </cell>
          <cell r="AD535">
            <v>1550</v>
          </cell>
        </row>
        <row r="536">
          <cell r="B536" t="str">
            <v>繊維工業</v>
          </cell>
          <cell r="C536">
            <v>113.3</v>
          </cell>
          <cell r="D536">
            <v>2.2000000000000002</v>
          </cell>
          <cell r="E536">
            <v>127.7</v>
          </cell>
          <cell r="F536">
            <v>2.2000000000000002</v>
          </cell>
          <cell r="G536">
            <v>115.4</v>
          </cell>
          <cell r="H536">
            <v>-1.5</v>
          </cell>
          <cell r="I536">
            <v>88.2</v>
          </cell>
          <cell r="J536">
            <v>5.4</v>
          </cell>
          <cell r="K536">
            <v>83.6</v>
          </cell>
          <cell r="L536">
            <v>3.6</v>
          </cell>
          <cell r="M536">
            <v>176.5</v>
          </cell>
          <cell r="N536">
            <v>25</v>
          </cell>
          <cell r="O536">
            <v>101.9</v>
          </cell>
          <cell r="P536">
            <v>16.899999999999999</v>
          </cell>
          <cell r="Q536" t="str">
            <v>-</v>
          </cell>
          <cell r="R536" t="str">
            <v>-</v>
          </cell>
          <cell r="S536">
            <v>1.53</v>
          </cell>
          <cell r="T536">
            <v>0.98</v>
          </cell>
          <cell r="U536">
            <v>5.71</v>
          </cell>
          <cell r="V536">
            <v>3.89</v>
          </cell>
          <cell r="W536">
            <v>108.4</v>
          </cell>
          <cell r="X536">
            <v>-2.1</v>
          </cell>
          <cell r="Y536">
            <v>122.2</v>
          </cell>
          <cell r="Z536">
            <v>-2.1</v>
          </cell>
          <cell r="AA536">
            <v>371.6</v>
          </cell>
          <cell r="AB536">
            <v>33.799999999999997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105.5</v>
          </cell>
          <cell r="D537">
            <v>6.4</v>
          </cell>
          <cell r="E537">
            <v>123.4</v>
          </cell>
          <cell r="F537">
            <v>6.5</v>
          </cell>
          <cell r="G537">
            <v>130.4</v>
          </cell>
          <cell r="H537">
            <v>15.5</v>
          </cell>
          <cell r="I537">
            <v>81.7</v>
          </cell>
          <cell r="J537">
            <v>-20.100000000000001</v>
          </cell>
          <cell r="K537">
            <v>83</v>
          </cell>
          <cell r="L537">
            <v>-15.1</v>
          </cell>
          <cell r="M537">
            <v>68.400000000000006</v>
          </cell>
          <cell r="N537">
            <v>-53.7</v>
          </cell>
          <cell r="O537">
            <v>83.8</v>
          </cell>
          <cell r="P537">
            <v>-16.399999999999999</v>
          </cell>
          <cell r="Q537" t="str">
            <v>-</v>
          </cell>
          <cell r="R537" t="str">
            <v>-</v>
          </cell>
          <cell r="S537">
            <v>3.53</v>
          </cell>
          <cell r="T537">
            <v>3.08</v>
          </cell>
          <cell r="U537">
            <v>0.34</v>
          </cell>
          <cell r="V537">
            <v>-1.24</v>
          </cell>
          <cell r="W537">
            <v>101</v>
          </cell>
          <cell r="X537">
            <v>2</v>
          </cell>
          <cell r="Y537">
            <v>118.1</v>
          </cell>
          <cell r="Z537">
            <v>2.1</v>
          </cell>
          <cell r="AA537">
            <v>58.3</v>
          </cell>
          <cell r="AB537">
            <v>-59.5</v>
          </cell>
          <cell r="AC537">
            <v>0.3</v>
          </cell>
          <cell r="AD537">
            <v>-50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68.3</v>
          </cell>
          <cell r="D539">
            <v>-1.6</v>
          </cell>
          <cell r="E539">
            <v>90.4</v>
          </cell>
          <cell r="F539">
            <v>-1.6</v>
          </cell>
          <cell r="G539">
            <v>95</v>
          </cell>
          <cell r="H539">
            <v>1.8</v>
          </cell>
          <cell r="I539">
            <v>101.1</v>
          </cell>
          <cell r="J539">
            <v>-2.8</v>
          </cell>
          <cell r="K539">
            <v>104.5</v>
          </cell>
          <cell r="L539">
            <v>-0.5</v>
          </cell>
          <cell r="M539">
            <v>73.3</v>
          </cell>
          <cell r="N539">
            <v>-23.4</v>
          </cell>
          <cell r="O539">
            <v>114.3</v>
          </cell>
          <cell r="P539">
            <v>3.7</v>
          </cell>
          <cell r="Q539" t="str">
            <v>-</v>
          </cell>
          <cell r="R539" t="str">
            <v>-</v>
          </cell>
          <cell r="S539">
            <v>0.64</v>
          </cell>
          <cell r="T539">
            <v>0.12</v>
          </cell>
          <cell r="U539">
            <v>0</v>
          </cell>
          <cell r="V539">
            <v>-0.26</v>
          </cell>
          <cell r="W539">
            <v>65.400000000000006</v>
          </cell>
          <cell r="X539">
            <v>-5.6</v>
          </cell>
          <cell r="Y539">
            <v>86.5</v>
          </cell>
          <cell r="Z539">
            <v>-5.7</v>
          </cell>
          <cell r="AA539">
            <v>60.9</v>
          </cell>
          <cell r="AB539">
            <v>-26.6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101.5</v>
          </cell>
          <cell r="D540">
            <v>-20.8</v>
          </cell>
          <cell r="E540">
            <v>111.1</v>
          </cell>
          <cell r="F540">
            <v>-20.9</v>
          </cell>
          <cell r="G540">
            <v>105.1</v>
          </cell>
          <cell r="H540">
            <v>-19.3</v>
          </cell>
          <cell r="I540">
            <v>98.3</v>
          </cell>
          <cell r="J540">
            <v>14.7</v>
          </cell>
          <cell r="K540">
            <v>95.5</v>
          </cell>
          <cell r="L540">
            <v>11</v>
          </cell>
          <cell r="M540">
            <v>156.19999999999999</v>
          </cell>
          <cell r="N540">
            <v>93.3</v>
          </cell>
          <cell r="O540">
            <v>91.9</v>
          </cell>
          <cell r="P540">
            <v>4.9000000000000004</v>
          </cell>
          <cell r="Q540" t="str">
            <v>-</v>
          </cell>
          <cell r="R540" t="str">
            <v>-</v>
          </cell>
          <cell r="S540">
            <v>0</v>
          </cell>
          <cell r="T540">
            <v>-1.74</v>
          </cell>
          <cell r="U540">
            <v>0.68</v>
          </cell>
          <cell r="V540">
            <v>-0.77</v>
          </cell>
          <cell r="W540">
            <v>97.1</v>
          </cell>
          <cell r="X540">
            <v>-24.1</v>
          </cell>
          <cell r="Y540">
            <v>106.3</v>
          </cell>
          <cell r="Z540">
            <v>-24.1</v>
          </cell>
          <cell r="AA540">
            <v>233</v>
          </cell>
          <cell r="AB540">
            <v>-33.200000000000003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90.1</v>
          </cell>
          <cell r="D541">
            <v>-2.2999999999999998</v>
          </cell>
          <cell r="E541">
            <v>118.2</v>
          </cell>
          <cell r="F541">
            <v>-2</v>
          </cell>
          <cell r="G541">
            <v>116.2</v>
          </cell>
          <cell r="H541">
            <v>4</v>
          </cell>
          <cell r="I541">
            <v>94.9</v>
          </cell>
          <cell r="J541">
            <v>-7</v>
          </cell>
          <cell r="K541">
            <v>90.5</v>
          </cell>
          <cell r="L541">
            <v>-4.9000000000000004</v>
          </cell>
          <cell r="M541">
            <v>134.6</v>
          </cell>
          <cell r="N541">
            <v>-18</v>
          </cell>
          <cell r="O541">
            <v>98.7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0.39</v>
          </cell>
          <cell r="T541">
            <v>0.12</v>
          </cell>
          <cell r="U541">
            <v>0.75</v>
          </cell>
          <cell r="V541">
            <v>0.44</v>
          </cell>
          <cell r="W541">
            <v>86.2</v>
          </cell>
          <cell r="X541">
            <v>-6.3</v>
          </cell>
          <cell r="Y541">
            <v>113.1</v>
          </cell>
          <cell r="Z541">
            <v>-6.1</v>
          </cell>
          <cell r="AA541">
            <v>130.5</v>
          </cell>
          <cell r="AB541">
            <v>-25.8</v>
          </cell>
          <cell r="AC541">
            <v>0.3</v>
          </cell>
          <cell r="AD541">
            <v>-57.1</v>
          </cell>
        </row>
        <row r="542">
          <cell r="B542" t="str">
            <v>プラスチック製品</v>
          </cell>
          <cell r="C542">
            <v>111.2</v>
          </cell>
          <cell r="D542">
            <v>4.3</v>
          </cell>
          <cell r="E542">
            <v>121.8</v>
          </cell>
          <cell r="F542">
            <v>3.8</v>
          </cell>
          <cell r="G542">
            <v>116.2</v>
          </cell>
          <cell r="H542">
            <v>8.3000000000000007</v>
          </cell>
          <cell r="I542">
            <v>94.1</v>
          </cell>
          <cell r="J542">
            <v>-4.3</v>
          </cell>
          <cell r="K542">
            <v>91.5</v>
          </cell>
          <cell r="L542">
            <v>-1.8</v>
          </cell>
          <cell r="M542">
            <v>132.69999999999999</v>
          </cell>
          <cell r="N542">
            <v>-23.3</v>
          </cell>
          <cell r="O542">
            <v>127.1</v>
          </cell>
          <cell r="P542">
            <v>-44.5</v>
          </cell>
          <cell r="Q542" t="str">
            <v>-</v>
          </cell>
          <cell r="R542" t="str">
            <v>-</v>
          </cell>
          <cell r="S542">
            <v>0.51</v>
          </cell>
          <cell r="T542">
            <v>-0.17</v>
          </cell>
          <cell r="U542">
            <v>0.44</v>
          </cell>
          <cell r="V542">
            <v>-0.96</v>
          </cell>
          <cell r="W542">
            <v>106.4</v>
          </cell>
          <cell r="X542">
            <v>0</v>
          </cell>
          <cell r="Y542">
            <v>116.6</v>
          </cell>
          <cell r="Z542">
            <v>-0.4</v>
          </cell>
          <cell r="AA542">
            <v>190.9</v>
          </cell>
          <cell r="AB542">
            <v>-20.399999999999999</v>
          </cell>
          <cell r="AC542">
            <v>1.6</v>
          </cell>
          <cell r="AD542">
            <v>0</v>
          </cell>
        </row>
        <row r="543">
          <cell r="B543" t="str">
            <v>ゴム製品</v>
          </cell>
          <cell r="C543">
            <v>99.8</v>
          </cell>
          <cell r="D543">
            <v>-5.0999999999999996</v>
          </cell>
          <cell r="E543">
            <v>115.9</v>
          </cell>
          <cell r="F543">
            <v>0.7</v>
          </cell>
          <cell r="G543">
            <v>111.4</v>
          </cell>
          <cell r="H543">
            <v>5.2</v>
          </cell>
          <cell r="I543">
            <v>92.6</v>
          </cell>
          <cell r="J543">
            <v>0.7</v>
          </cell>
          <cell r="K543">
            <v>87.2</v>
          </cell>
          <cell r="L543">
            <v>2.2999999999999998</v>
          </cell>
          <cell r="M543">
            <v>150.4</v>
          </cell>
          <cell r="N543">
            <v>-8.6999999999999993</v>
          </cell>
          <cell r="O543">
            <v>98.8</v>
          </cell>
          <cell r="P543">
            <v>0.4</v>
          </cell>
          <cell r="Q543" t="str">
            <v>-</v>
          </cell>
          <cell r="R543" t="str">
            <v>-</v>
          </cell>
          <cell r="S543">
            <v>0.4</v>
          </cell>
          <cell r="T543">
            <v>-0.3</v>
          </cell>
          <cell r="U543">
            <v>1.04</v>
          </cell>
          <cell r="V543">
            <v>-0.31</v>
          </cell>
          <cell r="W543">
            <v>95.5</v>
          </cell>
          <cell r="X543">
            <v>-9</v>
          </cell>
          <cell r="Y543">
            <v>110.9</v>
          </cell>
          <cell r="Z543">
            <v>-3.5</v>
          </cell>
          <cell r="AA543">
            <v>141.5</v>
          </cell>
          <cell r="AB543">
            <v>-15.6</v>
          </cell>
          <cell r="AC543">
            <v>29.3</v>
          </cell>
          <cell r="AD543">
            <v>-37.9</v>
          </cell>
        </row>
        <row r="544">
          <cell r="B544" t="str">
            <v>窯業・土石製品</v>
          </cell>
          <cell r="C544">
            <v>101</v>
          </cell>
          <cell r="D544">
            <v>3.3</v>
          </cell>
          <cell r="E544">
            <v>116.5</v>
          </cell>
          <cell r="F544">
            <v>11</v>
          </cell>
          <cell r="G544">
            <v>112.1</v>
          </cell>
          <cell r="H544">
            <v>6.1</v>
          </cell>
          <cell r="I544">
            <v>82.4</v>
          </cell>
          <cell r="J544">
            <v>-0.2</v>
          </cell>
          <cell r="K544">
            <v>77.7</v>
          </cell>
          <cell r="L544">
            <v>-5.8</v>
          </cell>
          <cell r="M544">
            <v>187.3</v>
          </cell>
          <cell r="N544">
            <v>125.4</v>
          </cell>
          <cell r="O544">
            <v>108.6</v>
          </cell>
          <cell r="P544">
            <v>10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1.95</v>
          </cell>
          <cell r="V544">
            <v>1.76</v>
          </cell>
          <cell r="W544">
            <v>96.7</v>
          </cell>
          <cell r="X544">
            <v>-0.9</v>
          </cell>
          <cell r="Y544">
            <v>111.5</v>
          </cell>
          <cell r="Z544">
            <v>6.4</v>
          </cell>
          <cell r="AA544">
            <v>201.7</v>
          </cell>
          <cell r="AB544">
            <v>121.9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>
            <v>149.30000000000001</v>
          </cell>
          <cell r="D545">
            <v>13.8</v>
          </cell>
          <cell r="E545">
            <v>160.30000000000001</v>
          </cell>
          <cell r="F545">
            <v>13.7</v>
          </cell>
          <cell r="G545">
            <v>134.30000000000001</v>
          </cell>
          <cell r="H545">
            <v>9.6</v>
          </cell>
          <cell r="I545">
            <v>102.3</v>
          </cell>
          <cell r="J545">
            <v>1.7</v>
          </cell>
          <cell r="K545">
            <v>89.4</v>
          </cell>
          <cell r="L545">
            <v>0.7</v>
          </cell>
          <cell r="M545">
            <v>2070</v>
          </cell>
          <cell r="N545">
            <v>9.5</v>
          </cell>
          <cell r="O545">
            <v>732.5</v>
          </cell>
          <cell r="P545">
            <v>3.2</v>
          </cell>
          <cell r="Q545" t="str">
            <v>-</v>
          </cell>
          <cell r="R545" t="str">
            <v>-</v>
          </cell>
          <cell r="S545">
            <v>2.08</v>
          </cell>
          <cell r="T545">
            <v>0.66</v>
          </cell>
          <cell r="U545">
            <v>0.69</v>
          </cell>
          <cell r="V545">
            <v>-0.02</v>
          </cell>
          <cell r="W545">
            <v>142.9</v>
          </cell>
          <cell r="X545">
            <v>9.1999999999999993</v>
          </cell>
          <cell r="Y545">
            <v>153.4</v>
          </cell>
          <cell r="Z545">
            <v>9</v>
          </cell>
          <cell r="AA545">
            <v>5291.1</v>
          </cell>
          <cell r="AB545">
            <v>39.9</v>
          </cell>
          <cell r="AC545">
            <v>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87.8</v>
          </cell>
          <cell r="D547">
            <v>22.6</v>
          </cell>
          <cell r="E547">
            <v>97.4</v>
          </cell>
          <cell r="F547">
            <v>22.1</v>
          </cell>
          <cell r="G547">
            <v>99.2</v>
          </cell>
          <cell r="H547">
            <v>28.5</v>
          </cell>
          <cell r="I547">
            <v>92.9</v>
          </cell>
          <cell r="J547">
            <v>-2.8</v>
          </cell>
          <cell r="K547">
            <v>93.1</v>
          </cell>
          <cell r="L547">
            <v>-2.6</v>
          </cell>
          <cell r="M547">
            <v>90</v>
          </cell>
          <cell r="N547">
            <v>-4.9000000000000004</v>
          </cell>
          <cell r="O547">
            <v>247</v>
          </cell>
          <cell r="P547">
            <v>7.4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-0.91</v>
          </cell>
          <cell r="U547">
            <v>0.13</v>
          </cell>
          <cell r="V547">
            <v>-0.68</v>
          </cell>
          <cell r="W547">
            <v>84</v>
          </cell>
          <cell r="X547">
            <v>17.5</v>
          </cell>
          <cell r="Y547">
            <v>93.2</v>
          </cell>
          <cell r="Z547">
            <v>17.100000000000001</v>
          </cell>
          <cell r="AA547">
            <v>64.2</v>
          </cell>
          <cell r="AB547">
            <v>-49.7</v>
          </cell>
          <cell r="AC547">
            <v>1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86.9</v>
          </cell>
          <cell r="D550">
            <v>-2</v>
          </cell>
          <cell r="E550">
            <v>106.1</v>
          </cell>
          <cell r="F550">
            <v>-2</v>
          </cell>
          <cell r="G550">
            <v>105</v>
          </cell>
          <cell r="H550">
            <v>0.2</v>
          </cell>
          <cell r="I550">
            <v>89.4</v>
          </cell>
          <cell r="J550">
            <v>-6.7</v>
          </cell>
          <cell r="K550">
            <v>88.6</v>
          </cell>
          <cell r="L550">
            <v>-5.8</v>
          </cell>
          <cell r="M550">
            <v>102.3</v>
          </cell>
          <cell r="N550">
            <v>-17.399999999999999</v>
          </cell>
          <cell r="O550">
            <v>110.7</v>
          </cell>
          <cell r="P550">
            <v>-7.4</v>
          </cell>
          <cell r="Q550" t="str">
            <v>-</v>
          </cell>
          <cell r="R550" t="str">
            <v>-</v>
          </cell>
          <cell r="S550">
            <v>0.44</v>
          </cell>
          <cell r="T550">
            <v>-0.48</v>
          </cell>
          <cell r="U550">
            <v>0.55000000000000004</v>
          </cell>
          <cell r="V550">
            <v>0.35</v>
          </cell>
          <cell r="W550">
            <v>83.2</v>
          </cell>
          <cell r="X550">
            <v>-6</v>
          </cell>
          <cell r="Y550">
            <v>101.5</v>
          </cell>
          <cell r="Z550">
            <v>-6.1</v>
          </cell>
          <cell r="AA550">
            <v>118.4</v>
          </cell>
          <cell r="AB550">
            <v>-19</v>
          </cell>
          <cell r="AC550">
            <v>0.1</v>
          </cell>
          <cell r="AD550">
            <v>0</v>
          </cell>
        </row>
        <row r="551">
          <cell r="B551" t="str">
            <v>電子・デバイス</v>
          </cell>
          <cell r="C551">
            <v>81.3</v>
          </cell>
          <cell r="D551">
            <v>4.9000000000000004</v>
          </cell>
          <cell r="E551">
            <v>93.1</v>
          </cell>
          <cell r="F551">
            <v>5.0999999999999996</v>
          </cell>
          <cell r="G551">
            <v>90.9</v>
          </cell>
          <cell r="H551">
            <v>7.8</v>
          </cell>
          <cell r="I551">
            <v>102.4</v>
          </cell>
          <cell r="J551">
            <v>-3.9</v>
          </cell>
          <cell r="K551">
            <v>101.9</v>
          </cell>
          <cell r="L551">
            <v>-1.6</v>
          </cell>
          <cell r="M551">
            <v>107.4</v>
          </cell>
          <cell r="N551">
            <v>-21.1</v>
          </cell>
          <cell r="O551">
            <v>72.599999999999994</v>
          </cell>
          <cell r="P551">
            <v>-1.5</v>
          </cell>
          <cell r="Q551" t="str">
            <v>-</v>
          </cell>
          <cell r="R551" t="str">
            <v>-</v>
          </cell>
          <cell r="S551">
            <v>0.53</v>
          </cell>
          <cell r="T551">
            <v>-0.74</v>
          </cell>
          <cell r="U551">
            <v>0.81</v>
          </cell>
          <cell r="V551">
            <v>-0.21</v>
          </cell>
          <cell r="W551">
            <v>77.8</v>
          </cell>
          <cell r="X551">
            <v>0.6</v>
          </cell>
          <cell r="Y551">
            <v>89.1</v>
          </cell>
          <cell r="Z551">
            <v>0.8</v>
          </cell>
          <cell r="AA551">
            <v>110.9</v>
          </cell>
          <cell r="AB551">
            <v>-11.1</v>
          </cell>
          <cell r="AC551">
            <v>0.3</v>
          </cell>
          <cell r="AD551">
            <v>200</v>
          </cell>
        </row>
        <row r="552">
          <cell r="B552" t="str">
            <v>電気機械器具</v>
          </cell>
          <cell r="C552">
            <v>107.3</v>
          </cell>
          <cell r="D552">
            <v>-8.3000000000000007</v>
          </cell>
          <cell r="E552">
            <v>121.7</v>
          </cell>
          <cell r="F552">
            <v>-8.3000000000000007</v>
          </cell>
          <cell r="G552">
            <v>121.3</v>
          </cell>
          <cell r="H552">
            <v>-6.8</v>
          </cell>
          <cell r="I552">
            <v>86.1</v>
          </cell>
          <cell r="J552">
            <v>-22.3</v>
          </cell>
          <cell r="K552">
            <v>86.3</v>
          </cell>
          <cell r="L552">
            <v>-19.7</v>
          </cell>
          <cell r="M552">
            <v>83.3</v>
          </cell>
          <cell r="N552">
            <v>-49.7</v>
          </cell>
          <cell r="O552">
            <v>118.6</v>
          </cell>
          <cell r="P552">
            <v>-18</v>
          </cell>
          <cell r="Q552" t="str">
            <v>-</v>
          </cell>
          <cell r="R552" t="str">
            <v>-</v>
          </cell>
          <cell r="S552">
            <v>0.1</v>
          </cell>
          <cell r="T552">
            <v>-0.56999999999999995</v>
          </cell>
          <cell r="U552">
            <v>0.81</v>
          </cell>
          <cell r="V552">
            <v>0.23</v>
          </cell>
          <cell r="W552">
            <v>102.7</v>
          </cell>
          <cell r="X552">
            <v>-12.1</v>
          </cell>
          <cell r="Y552">
            <v>116.5</v>
          </cell>
          <cell r="Z552">
            <v>-12</v>
          </cell>
          <cell r="AA552">
            <v>133.5</v>
          </cell>
          <cell r="AB552">
            <v>-34.700000000000003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85.2</v>
          </cell>
          <cell r="D554">
            <v>-4.4000000000000004</v>
          </cell>
          <cell r="E554">
            <v>111</v>
          </cell>
          <cell r="F554">
            <v>-4.5</v>
          </cell>
          <cell r="G554">
            <v>103.5</v>
          </cell>
          <cell r="H554">
            <v>-3.2</v>
          </cell>
          <cell r="I554">
            <v>92.2</v>
          </cell>
          <cell r="J554">
            <v>-8.8000000000000007</v>
          </cell>
          <cell r="K554">
            <v>87.2</v>
          </cell>
          <cell r="L554">
            <v>-6.5</v>
          </cell>
          <cell r="M554">
            <v>151.6</v>
          </cell>
          <cell r="N554">
            <v>-21.6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0.43</v>
          </cell>
          <cell r="T554">
            <v>-3.81</v>
          </cell>
          <cell r="U554">
            <v>2.1800000000000002</v>
          </cell>
          <cell r="V554">
            <v>-2.06</v>
          </cell>
          <cell r="W554">
            <v>81.5</v>
          </cell>
          <cell r="X554">
            <v>-8.3000000000000007</v>
          </cell>
          <cell r="Y554">
            <v>106.2</v>
          </cell>
          <cell r="Z554">
            <v>-8.4</v>
          </cell>
          <cell r="AA554">
            <v>222.9</v>
          </cell>
          <cell r="AB554">
            <v>-12.1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104.4</v>
          </cell>
          <cell r="D555">
            <v>21.3</v>
          </cell>
          <cell r="E555">
            <v>121.8</v>
          </cell>
          <cell r="F555">
            <v>21.2</v>
          </cell>
          <cell r="G555">
            <v>114.7</v>
          </cell>
          <cell r="H555">
            <v>15.5</v>
          </cell>
          <cell r="I555">
            <v>90.8</v>
          </cell>
          <cell r="J555">
            <v>-3.5</v>
          </cell>
          <cell r="K555">
            <v>81.099999999999994</v>
          </cell>
          <cell r="L555">
            <v>-11.6</v>
          </cell>
          <cell r="M555">
            <v>216.5</v>
          </cell>
          <cell r="N555">
            <v>74.2</v>
          </cell>
          <cell r="O555">
            <v>83.9</v>
          </cell>
          <cell r="P555">
            <v>-39.700000000000003</v>
          </cell>
          <cell r="Q555" t="str">
            <v>-</v>
          </cell>
          <cell r="R555" t="str">
            <v>-</v>
          </cell>
          <cell r="S555">
            <v>1.48</v>
          </cell>
          <cell r="T555">
            <v>-1.77</v>
          </cell>
          <cell r="U555">
            <v>0.42</v>
          </cell>
          <cell r="V555">
            <v>-3.58</v>
          </cell>
          <cell r="W555">
            <v>99.9</v>
          </cell>
          <cell r="X555">
            <v>16.3</v>
          </cell>
          <cell r="Y555">
            <v>116.6</v>
          </cell>
          <cell r="Z555">
            <v>16.3</v>
          </cell>
          <cell r="AA555">
            <v>218.2</v>
          </cell>
          <cell r="AB555">
            <v>87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93.5</v>
          </cell>
          <cell r="D556">
            <v>13.2</v>
          </cell>
          <cell r="E556">
            <v>105.9</v>
          </cell>
          <cell r="F556">
            <v>12.1</v>
          </cell>
          <cell r="G556">
            <v>95.7</v>
          </cell>
          <cell r="H556">
            <v>11.4</v>
          </cell>
          <cell r="I556">
            <v>101.8</v>
          </cell>
          <cell r="J556">
            <v>-2.1</v>
          </cell>
          <cell r="K556">
            <v>93.8</v>
          </cell>
          <cell r="L556">
            <v>-4</v>
          </cell>
          <cell r="M556">
            <v>247.1</v>
          </cell>
          <cell r="N556">
            <v>12.9</v>
          </cell>
          <cell r="O556">
            <v>118.2</v>
          </cell>
          <cell r="P556">
            <v>32.799999999999997</v>
          </cell>
          <cell r="Q556" t="str">
            <v>-</v>
          </cell>
          <cell r="R556" t="str">
            <v>-</v>
          </cell>
          <cell r="S556">
            <v>0</v>
          </cell>
          <cell r="T556">
            <v>-0.59</v>
          </cell>
          <cell r="U556">
            <v>1.1599999999999999</v>
          </cell>
          <cell r="V556">
            <v>-0.03</v>
          </cell>
          <cell r="W556">
            <v>89.5</v>
          </cell>
          <cell r="X556">
            <v>8.6</v>
          </cell>
          <cell r="Y556">
            <v>101.3</v>
          </cell>
          <cell r="Z556">
            <v>7.4</v>
          </cell>
          <cell r="AA556">
            <v>284.60000000000002</v>
          </cell>
          <cell r="AB556">
            <v>15.8</v>
          </cell>
          <cell r="AC556">
            <v>6.9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99.4</v>
          </cell>
          <cell r="D559">
            <v>8.8000000000000007</v>
          </cell>
          <cell r="E559">
            <v>113.7</v>
          </cell>
          <cell r="F559">
            <v>8.6999999999999993</v>
          </cell>
          <cell r="G559">
            <v>111.7</v>
          </cell>
          <cell r="H559">
            <v>5.7</v>
          </cell>
          <cell r="I559">
            <v>96.5</v>
          </cell>
          <cell r="J559">
            <v>12.6</v>
          </cell>
          <cell r="K559">
            <v>95.5</v>
          </cell>
          <cell r="L559">
            <v>8</v>
          </cell>
          <cell r="M559">
            <v>112.9</v>
          </cell>
          <cell r="N559">
            <v>191.7</v>
          </cell>
          <cell r="O559">
            <v>100.6</v>
          </cell>
          <cell r="P559">
            <v>0.3</v>
          </cell>
          <cell r="Q559" t="str">
            <v>-</v>
          </cell>
          <cell r="R559" t="str">
            <v>-</v>
          </cell>
          <cell r="S559">
            <v>2.66</v>
          </cell>
          <cell r="T559">
            <v>2.66</v>
          </cell>
          <cell r="U559">
            <v>0.44</v>
          </cell>
          <cell r="V559">
            <v>-2.2000000000000002</v>
          </cell>
          <cell r="W559">
            <v>95.1</v>
          </cell>
          <cell r="X559">
            <v>4.3</v>
          </cell>
          <cell r="Y559">
            <v>108.8</v>
          </cell>
          <cell r="Z559">
            <v>4.2</v>
          </cell>
          <cell r="AA559">
            <v>169.2</v>
          </cell>
          <cell r="AB559">
            <v>131.80000000000001</v>
          </cell>
          <cell r="AC559">
            <v>4.4000000000000004</v>
          </cell>
          <cell r="AD559">
            <v>12.8</v>
          </cell>
        </row>
        <row r="560">
          <cell r="B560" t="str">
            <v>小売業</v>
          </cell>
          <cell r="C560">
            <v>93.5</v>
          </cell>
          <cell r="D560">
            <v>-0.8</v>
          </cell>
          <cell r="E560">
            <v>101.5</v>
          </cell>
          <cell r="F560">
            <v>0</v>
          </cell>
          <cell r="G560">
            <v>102.4</v>
          </cell>
          <cell r="H560">
            <v>-0.5</v>
          </cell>
          <cell r="I560">
            <v>90.2</v>
          </cell>
          <cell r="J560">
            <v>-2.4</v>
          </cell>
          <cell r="K560">
            <v>90</v>
          </cell>
          <cell r="L560">
            <v>-2.7</v>
          </cell>
          <cell r="M560">
            <v>92.7</v>
          </cell>
          <cell r="N560">
            <v>0.9</v>
          </cell>
          <cell r="O560">
            <v>84</v>
          </cell>
          <cell r="P560">
            <v>-11.9</v>
          </cell>
          <cell r="Q560" t="str">
            <v>-</v>
          </cell>
          <cell r="R560" t="str">
            <v>-</v>
          </cell>
          <cell r="S560">
            <v>1.02</v>
          </cell>
          <cell r="T560">
            <v>0.9</v>
          </cell>
          <cell r="U560">
            <v>0.7</v>
          </cell>
          <cell r="V560">
            <v>-1.17</v>
          </cell>
          <cell r="W560">
            <v>89.5</v>
          </cell>
          <cell r="X560">
            <v>-4.9000000000000004</v>
          </cell>
          <cell r="Y560">
            <v>97.1</v>
          </cell>
          <cell r="Z560">
            <v>-4.0999999999999996</v>
          </cell>
          <cell r="AA560">
            <v>89.8</v>
          </cell>
          <cell r="AB560">
            <v>7.9</v>
          </cell>
          <cell r="AC560">
            <v>32.5</v>
          </cell>
          <cell r="AD560">
            <v>-16.899999999999999</v>
          </cell>
        </row>
        <row r="561">
          <cell r="B561" t="str">
            <v>宿泊業</v>
          </cell>
          <cell r="C561">
            <v>113.4</v>
          </cell>
          <cell r="D561">
            <v>-8.8000000000000007</v>
          </cell>
          <cell r="E561">
            <v>108.3</v>
          </cell>
          <cell r="F561">
            <v>-3.3</v>
          </cell>
          <cell r="G561">
            <v>110.5</v>
          </cell>
          <cell r="H561">
            <v>-3</v>
          </cell>
          <cell r="I561">
            <v>97.7</v>
          </cell>
          <cell r="J561">
            <v>-12.6</v>
          </cell>
          <cell r="K561">
            <v>95.1</v>
          </cell>
          <cell r="L561">
            <v>-12.6</v>
          </cell>
          <cell r="M561">
            <v>150.69999999999999</v>
          </cell>
          <cell r="N561">
            <v>-12.7</v>
          </cell>
          <cell r="O561">
            <v>64.7</v>
          </cell>
          <cell r="P561">
            <v>8.6999999999999993</v>
          </cell>
          <cell r="Q561" t="str">
            <v>-</v>
          </cell>
          <cell r="R561" t="str">
            <v>-</v>
          </cell>
          <cell r="S561">
            <v>0</v>
          </cell>
          <cell r="T561">
            <v>-1.66</v>
          </cell>
          <cell r="U561">
            <v>0</v>
          </cell>
          <cell r="V561">
            <v>-0.8</v>
          </cell>
          <cell r="W561">
            <v>108.5</v>
          </cell>
          <cell r="X561">
            <v>-12.6</v>
          </cell>
          <cell r="Y561">
            <v>103.6</v>
          </cell>
          <cell r="Z561">
            <v>-7.3</v>
          </cell>
          <cell r="AA561">
            <v>68.599999999999994</v>
          </cell>
          <cell r="AB561">
            <v>-12.5</v>
          </cell>
          <cell r="AC561">
            <v>30.4</v>
          </cell>
          <cell r="AD561">
            <v>-37.6</v>
          </cell>
        </row>
        <row r="562">
          <cell r="B562" t="str">
            <v>Ｍ一括分</v>
          </cell>
          <cell r="C562">
            <v>80.400000000000006</v>
          </cell>
          <cell r="D562">
            <v>-4.0999999999999996</v>
          </cell>
          <cell r="E562">
            <v>84.6</v>
          </cell>
          <cell r="F562">
            <v>-2.5</v>
          </cell>
          <cell r="G562">
            <v>83.2</v>
          </cell>
          <cell r="H562">
            <v>-6.8</v>
          </cell>
          <cell r="I562">
            <v>107.5</v>
          </cell>
          <cell r="J562">
            <v>8.6</v>
          </cell>
          <cell r="K562">
            <v>110</v>
          </cell>
          <cell r="L562">
            <v>2.5</v>
          </cell>
          <cell r="M562">
            <v>81.099999999999994</v>
          </cell>
          <cell r="N562">
            <v>564.79999999999995</v>
          </cell>
          <cell r="O562">
            <v>38.299999999999997</v>
          </cell>
          <cell r="P562">
            <v>-69.2</v>
          </cell>
          <cell r="Q562" t="str">
            <v>-</v>
          </cell>
          <cell r="R562" t="str">
            <v>-</v>
          </cell>
          <cell r="S562">
            <v>4.28</v>
          </cell>
          <cell r="T562">
            <v>4.28</v>
          </cell>
          <cell r="U562">
            <v>0.83</v>
          </cell>
          <cell r="V562">
            <v>0.86</v>
          </cell>
          <cell r="W562">
            <v>76.900000000000006</v>
          </cell>
          <cell r="X562">
            <v>-8</v>
          </cell>
          <cell r="Y562">
            <v>81</v>
          </cell>
          <cell r="Z562">
            <v>-6.5</v>
          </cell>
          <cell r="AA562">
            <v>100.4</v>
          </cell>
          <cell r="AB562">
            <v>73.400000000000006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82.4</v>
          </cell>
          <cell r="D563">
            <v>5</v>
          </cell>
          <cell r="E563">
            <v>99.4</v>
          </cell>
          <cell r="F563">
            <v>4.5999999999999996</v>
          </cell>
          <cell r="G563">
            <v>94.9</v>
          </cell>
          <cell r="H563">
            <v>3.6</v>
          </cell>
          <cell r="I563">
            <v>96.1</v>
          </cell>
          <cell r="J563">
            <v>-0.5</v>
          </cell>
          <cell r="K563">
            <v>94.8</v>
          </cell>
          <cell r="L563">
            <v>-1</v>
          </cell>
          <cell r="M563">
            <v>134.6</v>
          </cell>
          <cell r="N563">
            <v>12.9</v>
          </cell>
          <cell r="O563">
            <v>82.4</v>
          </cell>
          <cell r="P563">
            <v>5.8</v>
          </cell>
          <cell r="Q563" t="str">
            <v>-</v>
          </cell>
          <cell r="R563" t="str">
            <v>-</v>
          </cell>
          <cell r="S563">
            <v>0.16</v>
          </cell>
          <cell r="T563">
            <v>-0.4</v>
          </cell>
          <cell r="U563">
            <v>0.86</v>
          </cell>
          <cell r="V563">
            <v>0.56999999999999995</v>
          </cell>
          <cell r="W563">
            <v>78.900000000000006</v>
          </cell>
          <cell r="X563">
            <v>0.8</v>
          </cell>
          <cell r="Y563">
            <v>95.1</v>
          </cell>
          <cell r="Z563">
            <v>0.3</v>
          </cell>
          <cell r="AA563">
            <v>233.7</v>
          </cell>
          <cell r="AB563">
            <v>18.3</v>
          </cell>
          <cell r="AC563">
            <v>1.5</v>
          </cell>
          <cell r="AD563">
            <v>0</v>
          </cell>
        </row>
        <row r="564">
          <cell r="B564" t="str">
            <v>Ｐ一括分</v>
          </cell>
          <cell r="C564">
            <v>93.1</v>
          </cell>
          <cell r="D564">
            <v>3</v>
          </cell>
          <cell r="E564">
            <v>112.8</v>
          </cell>
          <cell r="F564">
            <v>4.4000000000000004</v>
          </cell>
          <cell r="G564">
            <v>113.8</v>
          </cell>
          <cell r="H564">
            <v>4.5999999999999996</v>
          </cell>
          <cell r="I564">
            <v>99.6</v>
          </cell>
          <cell r="J564">
            <v>2.5</v>
          </cell>
          <cell r="K564">
            <v>99.7</v>
          </cell>
          <cell r="L564">
            <v>1.8</v>
          </cell>
          <cell r="M564">
            <v>96</v>
          </cell>
          <cell r="N564">
            <v>26.3</v>
          </cell>
          <cell r="O564">
            <v>113.5</v>
          </cell>
          <cell r="P564">
            <v>2.2000000000000002</v>
          </cell>
          <cell r="Q564" t="str">
            <v>-</v>
          </cell>
          <cell r="R564" t="str">
            <v>-</v>
          </cell>
          <cell r="S564">
            <v>1.58</v>
          </cell>
          <cell r="T564">
            <v>0.52</v>
          </cell>
          <cell r="U564">
            <v>0.41</v>
          </cell>
          <cell r="V564">
            <v>-0.67</v>
          </cell>
          <cell r="W564">
            <v>89.1</v>
          </cell>
          <cell r="X564">
            <v>-1.2</v>
          </cell>
          <cell r="Y564">
            <v>107.9</v>
          </cell>
          <cell r="Z564">
            <v>0.1</v>
          </cell>
          <cell r="AA564">
            <v>86.5</v>
          </cell>
          <cell r="AB564">
            <v>-2.5</v>
          </cell>
          <cell r="AC564">
            <v>4</v>
          </cell>
          <cell r="AD564">
            <v>-61.5</v>
          </cell>
        </row>
        <row r="565">
          <cell r="B565" t="str">
            <v>職業紹介・派遣業</v>
          </cell>
          <cell r="C565">
            <v>97.8</v>
          </cell>
          <cell r="D565">
            <v>4.5</v>
          </cell>
          <cell r="E565">
            <v>100.1</v>
          </cell>
          <cell r="F565">
            <v>4.5999999999999996</v>
          </cell>
          <cell r="G565">
            <v>100</v>
          </cell>
          <cell r="H565">
            <v>3.4</v>
          </cell>
          <cell r="I565">
            <v>101.2</v>
          </cell>
          <cell r="J565">
            <v>6.2</v>
          </cell>
          <cell r="K565">
            <v>101.6</v>
          </cell>
          <cell r="L565">
            <v>5.7</v>
          </cell>
          <cell r="M565">
            <v>94.4</v>
          </cell>
          <cell r="N565">
            <v>13.6</v>
          </cell>
          <cell r="O565">
            <v>144.80000000000001</v>
          </cell>
          <cell r="P565">
            <v>11.2</v>
          </cell>
          <cell r="Q565" t="str">
            <v>-</v>
          </cell>
          <cell r="R565" t="str">
            <v>-</v>
          </cell>
          <cell r="S565">
            <v>6.94</v>
          </cell>
          <cell r="T565">
            <v>-1.9</v>
          </cell>
          <cell r="U565">
            <v>6.09</v>
          </cell>
          <cell r="V565">
            <v>-1.2</v>
          </cell>
          <cell r="W565">
            <v>93.6</v>
          </cell>
          <cell r="X565">
            <v>0.2</v>
          </cell>
          <cell r="Y565">
            <v>95.8</v>
          </cell>
          <cell r="Z565">
            <v>0.3</v>
          </cell>
          <cell r="AA565">
            <v>100.7</v>
          </cell>
          <cell r="AB565">
            <v>18.899999999999999</v>
          </cell>
          <cell r="AC565">
            <v>18.5</v>
          </cell>
          <cell r="AD565">
            <v>-14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81.599999999999994</v>
          </cell>
          <cell r="D567">
            <v>-0.9</v>
          </cell>
          <cell r="E567">
            <v>91.4</v>
          </cell>
          <cell r="F567">
            <v>1.2</v>
          </cell>
          <cell r="G567">
            <v>94.1</v>
          </cell>
          <cell r="H567">
            <v>3</v>
          </cell>
          <cell r="I567">
            <v>93</v>
          </cell>
          <cell r="J567">
            <v>-4</v>
          </cell>
          <cell r="K567">
            <v>93.5</v>
          </cell>
          <cell r="L567">
            <v>-4.3</v>
          </cell>
          <cell r="M567">
            <v>87.5</v>
          </cell>
          <cell r="N567">
            <v>0</v>
          </cell>
          <cell r="O567">
            <v>89.2</v>
          </cell>
          <cell r="P567">
            <v>-8.6</v>
          </cell>
          <cell r="Q567" t="str">
            <v>-</v>
          </cell>
          <cell r="R567" t="str">
            <v>-</v>
          </cell>
          <cell r="S567">
            <v>1.5</v>
          </cell>
          <cell r="T567">
            <v>-0.56999999999999995</v>
          </cell>
          <cell r="U567">
            <v>2.34</v>
          </cell>
          <cell r="V567">
            <v>0.59</v>
          </cell>
          <cell r="W567">
            <v>78.099999999999994</v>
          </cell>
          <cell r="X567">
            <v>-4.9000000000000004</v>
          </cell>
          <cell r="Y567">
            <v>87.5</v>
          </cell>
          <cell r="Z567">
            <v>-2.9</v>
          </cell>
          <cell r="AA567">
            <v>64.3</v>
          </cell>
          <cell r="AB567">
            <v>-18.7</v>
          </cell>
          <cell r="AC567">
            <v>23.2</v>
          </cell>
          <cell r="AD567">
            <v>-33.700000000000003</v>
          </cell>
        </row>
        <row r="568">
          <cell r="B568" t="str">
            <v>特掲産業１</v>
          </cell>
          <cell r="C568">
            <v>68</v>
          </cell>
          <cell r="D568">
            <v>-11</v>
          </cell>
          <cell r="E568">
            <v>74.400000000000006</v>
          </cell>
          <cell r="F568">
            <v>-10.6</v>
          </cell>
          <cell r="G568">
            <v>72.7</v>
          </cell>
          <cell r="H568">
            <v>-16.5</v>
          </cell>
          <cell r="I568">
            <v>95.6</v>
          </cell>
          <cell r="J568">
            <v>-7.8</v>
          </cell>
          <cell r="K568">
            <v>94.8</v>
          </cell>
          <cell r="L568">
            <v>-10.5</v>
          </cell>
          <cell r="M568">
            <v>117</v>
          </cell>
          <cell r="N568">
            <v>169.6</v>
          </cell>
          <cell r="O568">
            <v>122.1</v>
          </cell>
          <cell r="P568">
            <v>-15.6</v>
          </cell>
          <cell r="Q568" t="str">
            <v>-</v>
          </cell>
          <cell r="R568" t="str">
            <v>-</v>
          </cell>
          <cell r="S568">
            <v>1.24</v>
          </cell>
          <cell r="T568">
            <v>1.24</v>
          </cell>
          <cell r="U568">
            <v>0</v>
          </cell>
          <cell r="V568">
            <v>-7.0000000000000007E-2</v>
          </cell>
          <cell r="W568">
            <v>65.099999999999994</v>
          </cell>
          <cell r="X568">
            <v>-14.6</v>
          </cell>
          <cell r="Y568">
            <v>71.2</v>
          </cell>
          <cell r="Z568">
            <v>-14.2</v>
          </cell>
          <cell r="AA568">
            <v>96.5</v>
          </cell>
          <cell r="AB568">
            <v>212.3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91.6</v>
          </cell>
          <cell r="D569">
            <v>-5.4</v>
          </cell>
          <cell r="E569">
            <v>109.4</v>
          </cell>
          <cell r="F569">
            <v>-0.6</v>
          </cell>
          <cell r="G569">
            <v>135.9</v>
          </cell>
          <cell r="H569">
            <v>10.5</v>
          </cell>
          <cell r="I569">
            <v>74.099999999999994</v>
          </cell>
          <cell r="J569">
            <v>-16.5</v>
          </cell>
          <cell r="K569">
            <v>83.5</v>
          </cell>
          <cell r="L569">
            <v>-11.5</v>
          </cell>
          <cell r="M569">
            <v>9.6999999999999993</v>
          </cell>
          <cell r="N569">
            <v>-80.7</v>
          </cell>
          <cell r="O569">
            <v>94.3</v>
          </cell>
          <cell r="P569">
            <v>-12.4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7.0000000000000007E-2</v>
          </cell>
          <cell r="V569">
            <v>7.0000000000000007E-2</v>
          </cell>
          <cell r="W569">
            <v>87.7</v>
          </cell>
          <cell r="X569">
            <v>-9.1999999999999993</v>
          </cell>
          <cell r="Y569">
            <v>104.7</v>
          </cell>
          <cell r="Z569">
            <v>-4.7</v>
          </cell>
          <cell r="AA569">
            <v>1.1000000000000001</v>
          </cell>
          <cell r="AB569">
            <v>-98.1</v>
          </cell>
          <cell r="AC569">
            <v>3</v>
          </cell>
          <cell r="AD569">
            <v>-68.099999999999994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100.9</v>
          </cell>
          <cell r="D582">
            <v>-2.4</v>
          </cell>
          <cell r="E582">
            <v>103.7</v>
          </cell>
          <cell r="F582">
            <v>-1.7</v>
          </cell>
          <cell r="G582">
            <v>103.3</v>
          </cell>
          <cell r="H582">
            <v>-1.4</v>
          </cell>
          <cell r="I582">
            <v>96.4</v>
          </cell>
          <cell r="J582">
            <v>-5.9</v>
          </cell>
          <cell r="K582">
            <v>95.6</v>
          </cell>
          <cell r="L582">
            <v>-6.5</v>
          </cell>
          <cell r="M582">
            <v>135.30000000000001</v>
          </cell>
          <cell r="N582">
            <v>21</v>
          </cell>
          <cell r="O582">
            <v>103.1</v>
          </cell>
          <cell r="P582">
            <v>16</v>
          </cell>
          <cell r="Q582" t="str">
            <v>-</v>
          </cell>
          <cell r="R582" t="str">
            <v>-</v>
          </cell>
          <cell r="S582">
            <v>2.4700000000000002</v>
          </cell>
          <cell r="T582">
            <v>0.5</v>
          </cell>
          <cell r="U582">
            <v>3.02</v>
          </cell>
          <cell r="V582">
            <v>0.13</v>
          </cell>
          <cell r="W582">
            <v>96.6</v>
          </cell>
          <cell r="X582">
            <v>-6.4</v>
          </cell>
          <cell r="Y582">
            <v>99.2</v>
          </cell>
          <cell r="Z582">
            <v>-5.8</v>
          </cell>
          <cell r="AA582">
            <v>124.2</v>
          </cell>
          <cell r="AB582">
            <v>-12</v>
          </cell>
          <cell r="AC582">
            <v>13.5</v>
          </cell>
          <cell r="AD582">
            <v>-66.599999999999994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111.2</v>
          </cell>
          <cell r="D584">
            <v>-22.5</v>
          </cell>
          <cell r="E584">
            <v>112.6</v>
          </cell>
          <cell r="F584">
            <v>-22.5</v>
          </cell>
          <cell r="G584">
            <v>112.7</v>
          </cell>
          <cell r="H584">
            <v>-21.1</v>
          </cell>
          <cell r="I584">
            <v>112.5</v>
          </cell>
          <cell r="J584">
            <v>-17.600000000000001</v>
          </cell>
          <cell r="K584">
            <v>112.6</v>
          </cell>
          <cell r="L584">
            <v>-16.3</v>
          </cell>
          <cell r="M584">
            <v>66.7</v>
          </cell>
          <cell r="N584">
            <v>-90.5</v>
          </cell>
          <cell r="O584">
            <v>47.4</v>
          </cell>
          <cell r="P584">
            <v>42.8</v>
          </cell>
          <cell r="Q584" t="str">
            <v>-</v>
          </cell>
          <cell r="R584" t="str">
            <v>-</v>
          </cell>
          <cell r="S584">
            <v>0</v>
          </cell>
          <cell r="T584">
            <v>-0.32</v>
          </cell>
          <cell r="U584">
            <v>0</v>
          </cell>
          <cell r="V584">
            <v>0</v>
          </cell>
          <cell r="W584">
            <v>106.4</v>
          </cell>
          <cell r="X584">
            <v>-25.6</v>
          </cell>
          <cell r="Y584">
            <v>107.8</v>
          </cell>
          <cell r="Z584">
            <v>-25.6</v>
          </cell>
          <cell r="AA584">
            <v>90.5</v>
          </cell>
          <cell r="AB584">
            <v>-82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101</v>
          </cell>
          <cell r="D585">
            <v>2.1</v>
          </cell>
          <cell r="E585">
            <v>103.6</v>
          </cell>
          <cell r="F585">
            <v>0.8</v>
          </cell>
          <cell r="G585">
            <v>104.3</v>
          </cell>
          <cell r="H585">
            <v>2.5</v>
          </cell>
          <cell r="I585">
            <v>97.7</v>
          </cell>
          <cell r="J585">
            <v>1.7</v>
          </cell>
          <cell r="K585">
            <v>98.4</v>
          </cell>
          <cell r="L585">
            <v>2.5</v>
          </cell>
          <cell r="M585">
            <v>73.5</v>
          </cell>
          <cell r="N585">
            <v>-24.3</v>
          </cell>
          <cell r="O585">
            <v>94.2</v>
          </cell>
          <cell r="P585">
            <v>14.5</v>
          </cell>
          <cell r="Q585" t="str">
            <v>-</v>
          </cell>
          <cell r="R585" t="str">
            <v>-</v>
          </cell>
          <cell r="S585">
            <v>6.46</v>
          </cell>
          <cell r="T585">
            <v>4.1100000000000003</v>
          </cell>
          <cell r="U585">
            <v>1.18</v>
          </cell>
          <cell r="V585">
            <v>-0.93</v>
          </cell>
          <cell r="W585">
            <v>96.7</v>
          </cell>
          <cell r="X585">
            <v>-2</v>
          </cell>
          <cell r="Y585">
            <v>99.1</v>
          </cell>
          <cell r="Z585">
            <v>-3.4</v>
          </cell>
          <cell r="AA585">
            <v>74.599999999999994</v>
          </cell>
          <cell r="AB585">
            <v>-49.1</v>
          </cell>
          <cell r="AC585">
            <v>37.4</v>
          </cell>
          <cell r="AD585">
            <v>884.2</v>
          </cell>
        </row>
        <row r="586">
          <cell r="B586" t="str">
            <v>電気・ガス・熱供給・水道業</v>
          </cell>
          <cell r="C586">
            <v>78.099999999999994</v>
          </cell>
          <cell r="D586">
            <v>-10.6</v>
          </cell>
          <cell r="E586">
            <v>86.3</v>
          </cell>
          <cell r="F586">
            <v>-10.7</v>
          </cell>
          <cell r="G586">
            <v>86</v>
          </cell>
          <cell r="H586">
            <v>-10.7</v>
          </cell>
          <cell r="I586">
            <v>86.8</v>
          </cell>
          <cell r="J586">
            <v>-14.1</v>
          </cell>
          <cell r="K586">
            <v>86.7</v>
          </cell>
          <cell r="L586">
            <v>-13.5</v>
          </cell>
          <cell r="M586">
            <v>100</v>
          </cell>
          <cell r="N586">
            <v>-69.2</v>
          </cell>
          <cell r="O586">
            <v>132.6</v>
          </cell>
          <cell r="P586">
            <v>-46.2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1.56</v>
          </cell>
          <cell r="V586">
            <v>0.28999999999999998</v>
          </cell>
          <cell r="W586">
            <v>74.7</v>
          </cell>
          <cell r="X586">
            <v>-14.3</v>
          </cell>
          <cell r="Y586">
            <v>82.6</v>
          </cell>
          <cell r="Z586">
            <v>-14.3</v>
          </cell>
          <cell r="AA586">
            <v>166.4</v>
          </cell>
          <cell r="AB586">
            <v>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83.5</v>
          </cell>
          <cell r="D587">
            <v>-15.1</v>
          </cell>
          <cell r="E587">
            <v>83.7</v>
          </cell>
          <cell r="F587">
            <v>-15.6</v>
          </cell>
          <cell r="G587">
            <v>84.4</v>
          </cell>
          <cell r="H587">
            <v>-6.7</v>
          </cell>
          <cell r="I587">
            <v>85.7</v>
          </cell>
          <cell r="J587">
            <v>-9.3000000000000007</v>
          </cell>
          <cell r="K587">
            <v>85.5</v>
          </cell>
          <cell r="L587">
            <v>-3</v>
          </cell>
          <cell r="M587">
            <v>100</v>
          </cell>
          <cell r="N587">
            <v>-81.900000000000006</v>
          </cell>
          <cell r="O587">
            <v>16.899999999999999</v>
          </cell>
          <cell r="P587">
            <v>26.1</v>
          </cell>
          <cell r="Q587" t="str">
            <v>-</v>
          </cell>
          <cell r="R587" t="str">
            <v>-</v>
          </cell>
          <cell r="S587">
            <v>0</v>
          </cell>
          <cell r="T587">
            <v>-1.84</v>
          </cell>
          <cell r="U587">
            <v>5.05</v>
          </cell>
          <cell r="V587">
            <v>3.21</v>
          </cell>
          <cell r="W587">
            <v>79.900000000000006</v>
          </cell>
          <cell r="X587">
            <v>-18.600000000000001</v>
          </cell>
          <cell r="Y587">
            <v>80.099999999999994</v>
          </cell>
          <cell r="Z587">
            <v>-19.100000000000001</v>
          </cell>
          <cell r="AA587">
            <v>50.4</v>
          </cell>
          <cell r="AB587">
            <v>-89.6</v>
          </cell>
          <cell r="AC587">
            <v>26.1</v>
          </cell>
          <cell r="AD587">
            <v>19.7</v>
          </cell>
        </row>
        <row r="588">
          <cell r="B588" t="str">
            <v>運輸業，郵便業</v>
          </cell>
          <cell r="C588">
            <v>69.7</v>
          </cell>
          <cell r="D588">
            <v>-39.200000000000003</v>
          </cell>
          <cell r="E588">
            <v>71.5</v>
          </cell>
          <cell r="F588">
            <v>-39.1</v>
          </cell>
          <cell r="G588">
            <v>77.099999999999994</v>
          </cell>
          <cell r="H588">
            <v>-37</v>
          </cell>
          <cell r="I588">
            <v>60.4</v>
          </cell>
          <cell r="J588">
            <v>-46.5</v>
          </cell>
          <cell r="K588">
            <v>63.4</v>
          </cell>
          <cell r="L588">
            <v>-44.5</v>
          </cell>
          <cell r="M588">
            <v>0</v>
          </cell>
          <cell r="N588">
            <v>-100</v>
          </cell>
          <cell r="O588">
            <v>55.1</v>
          </cell>
          <cell r="P588">
            <v>-33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0.59</v>
          </cell>
          <cell r="V588">
            <v>0.59</v>
          </cell>
          <cell r="W588">
            <v>66.7</v>
          </cell>
          <cell r="X588">
            <v>-41.7</v>
          </cell>
          <cell r="Y588">
            <v>68.400000000000006</v>
          </cell>
          <cell r="Z588">
            <v>-41.7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115.5</v>
          </cell>
          <cell r="D589">
            <v>4.5</v>
          </cell>
          <cell r="E589">
            <v>117.3</v>
          </cell>
          <cell r="F589">
            <v>6.6</v>
          </cell>
          <cell r="G589">
            <v>115</v>
          </cell>
          <cell r="H589">
            <v>4.7</v>
          </cell>
          <cell r="I589">
            <v>101.8</v>
          </cell>
          <cell r="J589">
            <v>-0.3</v>
          </cell>
          <cell r="K589">
            <v>99.7</v>
          </cell>
          <cell r="L589">
            <v>-1.5</v>
          </cell>
          <cell r="M589">
            <v>240</v>
          </cell>
          <cell r="N589">
            <v>50</v>
          </cell>
          <cell r="O589">
            <v>115.6</v>
          </cell>
          <cell r="P589">
            <v>19.5</v>
          </cell>
          <cell r="Q589" t="str">
            <v>-</v>
          </cell>
          <cell r="R589" t="str">
            <v>-</v>
          </cell>
          <cell r="S589">
            <v>2.79</v>
          </cell>
          <cell r="T589">
            <v>0.72</v>
          </cell>
          <cell r="U589">
            <v>1.96</v>
          </cell>
          <cell r="V589">
            <v>-0.51</v>
          </cell>
          <cell r="W589">
            <v>110.5</v>
          </cell>
          <cell r="X589">
            <v>0.2</v>
          </cell>
          <cell r="Y589">
            <v>112.2</v>
          </cell>
          <cell r="Z589">
            <v>2.2000000000000002</v>
          </cell>
          <cell r="AA589">
            <v>293.89999999999998</v>
          </cell>
          <cell r="AB589">
            <v>132.5</v>
          </cell>
          <cell r="AC589">
            <v>5.0999999999999996</v>
          </cell>
          <cell r="AD589">
            <v>-96.3</v>
          </cell>
        </row>
        <row r="590">
          <cell r="B590" t="str">
            <v>金融業，保険業</v>
          </cell>
          <cell r="C590">
            <v>104.6</v>
          </cell>
          <cell r="D590">
            <v>2</v>
          </cell>
          <cell r="E590">
            <v>101.8</v>
          </cell>
          <cell r="F590">
            <v>-2.5</v>
          </cell>
          <cell r="G590">
            <v>102.9</v>
          </cell>
          <cell r="H590">
            <v>-1.1000000000000001</v>
          </cell>
          <cell r="I590">
            <v>89.7</v>
          </cell>
          <cell r="J590">
            <v>27.1</v>
          </cell>
          <cell r="K590">
            <v>90.7</v>
          </cell>
          <cell r="L590">
            <v>29.4</v>
          </cell>
          <cell r="M590">
            <v>27.3</v>
          </cell>
          <cell r="N590">
            <v>-68.400000000000006</v>
          </cell>
          <cell r="O590">
            <v>149</v>
          </cell>
          <cell r="P590">
            <v>-1.5</v>
          </cell>
          <cell r="Q590" t="str">
            <v>-</v>
          </cell>
          <cell r="R590" t="str">
            <v>-</v>
          </cell>
          <cell r="S590">
            <v>0</v>
          </cell>
          <cell r="T590">
            <v>-6.8</v>
          </cell>
          <cell r="U590">
            <v>0</v>
          </cell>
          <cell r="V590">
            <v>0</v>
          </cell>
          <cell r="W590">
            <v>100.1</v>
          </cell>
          <cell r="X590">
            <v>-2.2000000000000002</v>
          </cell>
          <cell r="Y590">
            <v>97.4</v>
          </cell>
          <cell r="Z590">
            <v>-6.5</v>
          </cell>
          <cell r="AA590">
            <v>26.1</v>
          </cell>
          <cell r="AB590">
            <v>-80</v>
          </cell>
          <cell r="AC590">
            <v>42.5</v>
          </cell>
          <cell r="AD590">
            <v>0</v>
          </cell>
        </row>
        <row r="591">
          <cell r="B591" t="str">
            <v>不動産業，物品賃貸業</v>
          </cell>
          <cell r="C591">
            <v>154.1</v>
          </cell>
          <cell r="D591">
            <v>11.9</v>
          </cell>
          <cell r="E591">
            <v>154.5</v>
          </cell>
          <cell r="F591">
            <v>11.9</v>
          </cell>
          <cell r="G591">
            <v>159.19999999999999</v>
          </cell>
          <cell r="H591">
            <v>18.399999999999999</v>
          </cell>
          <cell r="I591">
            <v>86.4</v>
          </cell>
          <cell r="J591">
            <v>-29.9</v>
          </cell>
          <cell r="K591">
            <v>87.8</v>
          </cell>
          <cell r="L591">
            <v>-26.3</v>
          </cell>
          <cell r="M591">
            <v>0</v>
          </cell>
          <cell r="N591">
            <v>-100</v>
          </cell>
          <cell r="O591">
            <v>98.4</v>
          </cell>
          <cell r="P591">
            <v>124.1</v>
          </cell>
          <cell r="Q591" t="str">
            <v>-</v>
          </cell>
          <cell r="R591" t="str">
            <v>-</v>
          </cell>
          <cell r="S591">
            <v>0</v>
          </cell>
          <cell r="T591">
            <v>-0.25</v>
          </cell>
          <cell r="U591">
            <v>0.23</v>
          </cell>
          <cell r="V591">
            <v>-2.02</v>
          </cell>
          <cell r="W591">
            <v>147.5</v>
          </cell>
          <cell r="X591">
            <v>7.4</v>
          </cell>
          <cell r="Y591">
            <v>147.80000000000001</v>
          </cell>
          <cell r="Z591">
            <v>7.3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92.2</v>
          </cell>
          <cell r="D592">
            <v>9</v>
          </cell>
          <cell r="E592">
            <v>97.2</v>
          </cell>
          <cell r="F592">
            <v>7.8</v>
          </cell>
          <cell r="G592">
            <v>99.2</v>
          </cell>
          <cell r="H592">
            <v>8.9</v>
          </cell>
          <cell r="I592">
            <v>96.3</v>
          </cell>
          <cell r="J592">
            <v>16</v>
          </cell>
          <cell r="K592">
            <v>87.5</v>
          </cell>
          <cell r="L592">
            <v>5.5</v>
          </cell>
          <cell r="M592">
            <v>496</v>
          </cell>
          <cell r="N592">
            <v>463.6</v>
          </cell>
          <cell r="O592">
            <v>50.4</v>
          </cell>
          <cell r="P592">
            <v>-45.3</v>
          </cell>
          <cell r="Q592" t="str">
            <v>-</v>
          </cell>
          <cell r="R592" t="str">
            <v>-</v>
          </cell>
          <cell r="S592">
            <v>0</v>
          </cell>
          <cell r="T592">
            <v>0</v>
          </cell>
          <cell r="U592">
            <v>0.77</v>
          </cell>
          <cell r="V592">
            <v>-4.05</v>
          </cell>
          <cell r="W592">
            <v>88.2</v>
          </cell>
          <cell r="X592">
            <v>4.5</v>
          </cell>
          <cell r="Y592">
            <v>93</v>
          </cell>
          <cell r="Z592">
            <v>3.3</v>
          </cell>
          <cell r="AA592">
            <v>8.4</v>
          </cell>
          <cell r="AB592">
            <v>-82.3</v>
          </cell>
          <cell r="AC592">
            <v>7.1</v>
          </cell>
          <cell r="AD592">
            <v>0</v>
          </cell>
        </row>
        <row r="593">
          <cell r="B593" t="str">
            <v>宿泊業，飲食サービス業</v>
          </cell>
          <cell r="C593">
            <v>115.8</v>
          </cell>
          <cell r="D593">
            <v>-3.3</v>
          </cell>
          <cell r="E593">
            <v>115.9</v>
          </cell>
          <cell r="F593">
            <v>-2.4</v>
          </cell>
          <cell r="G593">
            <v>116.6</v>
          </cell>
          <cell r="H593">
            <v>-2.1</v>
          </cell>
          <cell r="I593">
            <v>110.2</v>
          </cell>
          <cell r="J593">
            <v>-10.6</v>
          </cell>
          <cell r="K593">
            <v>107.9</v>
          </cell>
          <cell r="L593">
            <v>-12.4</v>
          </cell>
          <cell r="M593">
            <v>221.4</v>
          </cell>
          <cell r="N593">
            <v>72.2</v>
          </cell>
          <cell r="O593">
            <v>111.4</v>
          </cell>
          <cell r="P593">
            <v>34.9</v>
          </cell>
          <cell r="Q593" t="str">
            <v>-</v>
          </cell>
          <cell r="R593" t="str">
            <v>-</v>
          </cell>
          <cell r="S593">
            <v>2.78</v>
          </cell>
          <cell r="T593">
            <v>2.4</v>
          </cell>
          <cell r="U593">
            <v>5.01</v>
          </cell>
          <cell r="V593">
            <v>3.4</v>
          </cell>
          <cell r="W593">
            <v>110.8</v>
          </cell>
          <cell r="X593">
            <v>-7.4</v>
          </cell>
          <cell r="Y593">
            <v>110.9</v>
          </cell>
          <cell r="Z593">
            <v>-6.4</v>
          </cell>
          <cell r="AA593">
            <v>78.400000000000006</v>
          </cell>
          <cell r="AB593">
            <v>-17.899999999999999</v>
          </cell>
          <cell r="AC593">
            <v>53.3</v>
          </cell>
          <cell r="AD593">
            <v>-67.8</v>
          </cell>
        </row>
        <row r="594">
          <cell r="B594" t="str">
            <v>生活関連サービス業，娯楽業</v>
          </cell>
          <cell r="C594">
            <v>104.8</v>
          </cell>
          <cell r="D594">
            <v>0</v>
          </cell>
          <cell r="E594">
            <v>105.1</v>
          </cell>
          <cell r="F594">
            <v>0.1</v>
          </cell>
          <cell r="G594">
            <v>107.3</v>
          </cell>
          <cell r="H594">
            <v>0.9</v>
          </cell>
          <cell r="I594">
            <v>88</v>
          </cell>
          <cell r="J594">
            <v>-19.899999999999999</v>
          </cell>
          <cell r="K594">
            <v>85.7</v>
          </cell>
          <cell r="L594">
            <v>-21.6</v>
          </cell>
          <cell r="M594">
            <v>312.5</v>
          </cell>
          <cell r="N594">
            <v>78.599999999999994</v>
          </cell>
          <cell r="O594">
            <v>74.400000000000006</v>
          </cell>
          <cell r="P594">
            <v>14.8</v>
          </cell>
          <cell r="Q594" t="str">
            <v>-</v>
          </cell>
          <cell r="R594" t="str">
            <v>-</v>
          </cell>
          <cell r="S594">
            <v>1.8</v>
          </cell>
          <cell r="T594">
            <v>0.48</v>
          </cell>
          <cell r="U594">
            <v>0.54</v>
          </cell>
          <cell r="V594">
            <v>-2.31</v>
          </cell>
          <cell r="W594">
            <v>100.3</v>
          </cell>
          <cell r="X594">
            <v>-4.0999999999999996</v>
          </cell>
          <cell r="Y594">
            <v>100.6</v>
          </cell>
          <cell r="Z594">
            <v>-4</v>
          </cell>
          <cell r="AA594">
            <v>40.200000000000003</v>
          </cell>
          <cell r="AB594">
            <v>-38.5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102.4</v>
          </cell>
          <cell r="D595">
            <v>-17</v>
          </cell>
          <cell r="E595">
            <v>104.6</v>
          </cell>
          <cell r="F595">
            <v>-17.8</v>
          </cell>
          <cell r="G595">
            <v>104.8</v>
          </cell>
          <cell r="H595">
            <v>-17.899999999999999</v>
          </cell>
          <cell r="I595">
            <v>113.8</v>
          </cell>
          <cell r="J595">
            <v>-9.3000000000000007</v>
          </cell>
          <cell r="K595">
            <v>114</v>
          </cell>
          <cell r="L595">
            <v>-9.4</v>
          </cell>
          <cell r="M595">
            <v>50</v>
          </cell>
          <cell r="N595">
            <v>0</v>
          </cell>
          <cell r="O595">
            <v>127.8</v>
          </cell>
          <cell r="P595">
            <v>36.200000000000003</v>
          </cell>
          <cell r="Q595" t="str">
            <v>-</v>
          </cell>
          <cell r="R595" t="str">
            <v>-</v>
          </cell>
          <cell r="S595">
            <v>0.2</v>
          </cell>
          <cell r="T595">
            <v>-6.13</v>
          </cell>
          <cell r="U595">
            <v>3.49</v>
          </cell>
          <cell r="V595">
            <v>3.37</v>
          </cell>
          <cell r="W595">
            <v>98</v>
          </cell>
          <cell r="X595">
            <v>-20.5</v>
          </cell>
          <cell r="Y595">
            <v>100.1</v>
          </cell>
          <cell r="Z595">
            <v>-21.2</v>
          </cell>
          <cell r="AA595">
            <v>64</v>
          </cell>
          <cell r="AB595">
            <v>-5.7</v>
          </cell>
          <cell r="AC595">
            <v>13.4</v>
          </cell>
          <cell r="AD595">
            <v>0</v>
          </cell>
        </row>
        <row r="596">
          <cell r="B596" t="str">
            <v>医療，福祉</v>
          </cell>
          <cell r="C596">
            <v>84</v>
          </cell>
          <cell r="D596">
            <v>-3.9</v>
          </cell>
          <cell r="E596">
            <v>89.2</v>
          </cell>
          <cell r="F596">
            <v>-3</v>
          </cell>
          <cell r="G596">
            <v>87.6</v>
          </cell>
          <cell r="H596">
            <v>-1.9</v>
          </cell>
          <cell r="I596">
            <v>86.5</v>
          </cell>
          <cell r="J596">
            <v>-5.4</v>
          </cell>
          <cell r="K596">
            <v>86.8</v>
          </cell>
          <cell r="L596">
            <v>-5.3</v>
          </cell>
          <cell r="M596">
            <v>61.5</v>
          </cell>
          <cell r="N596">
            <v>0</v>
          </cell>
          <cell r="O596">
            <v>90.8</v>
          </cell>
          <cell r="P596">
            <v>1</v>
          </cell>
          <cell r="Q596" t="str">
            <v>-</v>
          </cell>
          <cell r="R596" t="str">
            <v>-</v>
          </cell>
          <cell r="S596">
            <v>1.32</v>
          </cell>
          <cell r="T596">
            <v>-0.86</v>
          </cell>
          <cell r="U596">
            <v>4.13</v>
          </cell>
          <cell r="V596">
            <v>-0.73</v>
          </cell>
          <cell r="W596">
            <v>80.400000000000006</v>
          </cell>
          <cell r="X596">
            <v>-7.8</v>
          </cell>
          <cell r="Y596">
            <v>85.4</v>
          </cell>
          <cell r="Z596">
            <v>-7</v>
          </cell>
          <cell r="AA596">
            <v>175.8</v>
          </cell>
          <cell r="AB596">
            <v>-25.6</v>
          </cell>
          <cell r="AC596">
            <v>6.5</v>
          </cell>
          <cell r="AD596">
            <v>-66.5</v>
          </cell>
        </row>
        <row r="597">
          <cell r="B597" t="str">
            <v>複合サービス事業</v>
          </cell>
          <cell r="C597">
            <v>111.1</v>
          </cell>
          <cell r="D597">
            <v>22</v>
          </cell>
          <cell r="E597">
            <v>118.6</v>
          </cell>
          <cell r="F597">
            <v>25.4</v>
          </cell>
          <cell r="G597">
            <v>122</v>
          </cell>
          <cell r="H597">
            <v>26.3</v>
          </cell>
          <cell r="I597">
            <v>110.1</v>
          </cell>
          <cell r="J597">
            <v>26.6</v>
          </cell>
          <cell r="K597">
            <v>113</v>
          </cell>
          <cell r="L597">
            <v>27.1</v>
          </cell>
          <cell r="M597">
            <v>3.2</v>
          </cell>
          <cell r="N597">
            <v>-83.5</v>
          </cell>
          <cell r="O597">
            <v>194.1</v>
          </cell>
          <cell r="P597">
            <v>17.2</v>
          </cell>
          <cell r="Q597" t="str">
            <v>-</v>
          </cell>
          <cell r="R597" t="str">
            <v>-</v>
          </cell>
          <cell r="S597">
            <v>2.12</v>
          </cell>
          <cell r="T597">
            <v>1.9</v>
          </cell>
          <cell r="U597">
            <v>0</v>
          </cell>
          <cell r="V597">
            <v>-0.22</v>
          </cell>
          <cell r="W597">
            <v>106.3</v>
          </cell>
          <cell r="X597">
            <v>16.899999999999999</v>
          </cell>
          <cell r="Y597">
            <v>113.5</v>
          </cell>
          <cell r="Z597">
            <v>20.2</v>
          </cell>
          <cell r="AA597">
            <v>7.6</v>
          </cell>
          <cell r="AB597">
            <v>-73.900000000000006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85.2</v>
          </cell>
          <cell r="D598">
            <v>-6.9</v>
          </cell>
          <cell r="E598">
            <v>88</v>
          </cell>
          <cell r="F598">
            <v>-6.7</v>
          </cell>
          <cell r="G598">
            <v>89.3</v>
          </cell>
          <cell r="H598">
            <v>-4.8</v>
          </cell>
          <cell r="I598">
            <v>88.6</v>
          </cell>
          <cell r="J598">
            <v>-3.7</v>
          </cell>
          <cell r="K598">
            <v>90.1</v>
          </cell>
          <cell r="L598">
            <v>-2.1</v>
          </cell>
          <cell r="M598">
            <v>45.2</v>
          </cell>
          <cell r="N598">
            <v>-51.7</v>
          </cell>
          <cell r="O598">
            <v>109.7</v>
          </cell>
          <cell r="P598">
            <v>5.4</v>
          </cell>
          <cell r="Q598" t="str">
            <v>-</v>
          </cell>
          <cell r="R598" t="str">
            <v>-</v>
          </cell>
          <cell r="S598">
            <v>4.22</v>
          </cell>
          <cell r="T598">
            <v>1.1000000000000001</v>
          </cell>
          <cell r="U598">
            <v>3.59</v>
          </cell>
          <cell r="V598">
            <v>-1.53</v>
          </cell>
          <cell r="W598">
            <v>81.5</v>
          </cell>
          <cell r="X598">
            <v>-10.7</v>
          </cell>
          <cell r="Y598">
            <v>84.2</v>
          </cell>
          <cell r="Z598">
            <v>-10.5</v>
          </cell>
          <cell r="AA598">
            <v>51.9</v>
          </cell>
          <cell r="AB598">
            <v>-51.7</v>
          </cell>
          <cell r="AC598">
            <v>0.3</v>
          </cell>
          <cell r="AD598">
            <v>-94.2</v>
          </cell>
        </row>
        <row r="599">
          <cell r="B599" t="str">
            <v>食料品・たばこ</v>
          </cell>
          <cell r="C599">
            <v>94.8</v>
          </cell>
          <cell r="D599">
            <v>-5.7</v>
          </cell>
          <cell r="E599">
            <v>96.8</v>
          </cell>
          <cell r="F599">
            <v>-7.3</v>
          </cell>
          <cell r="G599">
            <v>98.6</v>
          </cell>
          <cell r="H599">
            <v>-4.9000000000000004</v>
          </cell>
          <cell r="I599">
            <v>93</v>
          </cell>
          <cell r="J599">
            <v>-4.4000000000000004</v>
          </cell>
          <cell r="K599">
            <v>95.5</v>
          </cell>
          <cell r="L599">
            <v>-2.5</v>
          </cell>
          <cell r="M599">
            <v>37</v>
          </cell>
          <cell r="N599">
            <v>-56.4</v>
          </cell>
          <cell r="O599">
            <v>99.9</v>
          </cell>
          <cell r="P599">
            <v>12.6</v>
          </cell>
          <cell r="Q599" t="str">
            <v>-</v>
          </cell>
          <cell r="R599" t="str">
            <v>-</v>
          </cell>
          <cell r="S599">
            <v>8.11</v>
          </cell>
          <cell r="T599">
            <v>5.53</v>
          </cell>
          <cell r="U599">
            <v>1.1399999999999999</v>
          </cell>
          <cell r="V599">
            <v>-1.49</v>
          </cell>
          <cell r="W599">
            <v>90.7</v>
          </cell>
          <cell r="X599">
            <v>-9.6</v>
          </cell>
          <cell r="Y599">
            <v>92.6</v>
          </cell>
          <cell r="Z599">
            <v>-11.1</v>
          </cell>
          <cell r="AA599">
            <v>33.1</v>
          </cell>
          <cell r="AB599">
            <v>-74.400000000000006</v>
          </cell>
          <cell r="AC599">
            <v>29.8</v>
          </cell>
          <cell r="AD599">
            <v>0</v>
          </cell>
        </row>
        <row r="600">
          <cell r="B600" t="str">
            <v>繊維工業</v>
          </cell>
          <cell r="C600">
            <v>110.6</v>
          </cell>
          <cell r="D600">
            <v>60.1</v>
          </cell>
          <cell r="E600">
            <v>118.1</v>
          </cell>
          <cell r="F600">
            <v>60</v>
          </cell>
          <cell r="G600">
            <v>114.7</v>
          </cell>
          <cell r="H600">
            <v>54.4</v>
          </cell>
          <cell r="I600">
            <v>104.5</v>
          </cell>
          <cell r="J600">
            <v>37</v>
          </cell>
          <cell r="K600">
            <v>102.2</v>
          </cell>
          <cell r="L600">
            <v>33.200000000000003</v>
          </cell>
          <cell r="M600">
            <v>560</v>
          </cell>
          <cell r="N600">
            <v>0</v>
          </cell>
          <cell r="O600">
            <v>25.6</v>
          </cell>
          <cell r="P600">
            <v>41.4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0</v>
          </cell>
          <cell r="V600">
            <v>-7.07</v>
          </cell>
          <cell r="W600">
            <v>105.8</v>
          </cell>
          <cell r="X600">
            <v>53.3</v>
          </cell>
          <cell r="Y600">
            <v>113</v>
          </cell>
          <cell r="Z600">
            <v>53.3</v>
          </cell>
          <cell r="AA600">
            <v>607.5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206.8</v>
          </cell>
          <cell r="D601">
            <v>10.7</v>
          </cell>
          <cell r="E601">
            <v>213.5</v>
          </cell>
          <cell r="F601">
            <v>10.9</v>
          </cell>
          <cell r="G601">
            <v>216.2</v>
          </cell>
          <cell r="H601">
            <v>10.6</v>
          </cell>
          <cell r="I601">
            <v>186.4</v>
          </cell>
          <cell r="J601">
            <v>12</v>
          </cell>
          <cell r="K601">
            <v>182.9</v>
          </cell>
          <cell r="L601">
            <v>8.6</v>
          </cell>
          <cell r="M601">
            <v>390.9</v>
          </cell>
          <cell r="N601">
            <v>617.20000000000005</v>
          </cell>
          <cell r="O601">
            <v>246.6</v>
          </cell>
          <cell r="P601">
            <v>309.60000000000002</v>
          </cell>
          <cell r="Q601" t="str">
            <v>-</v>
          </cell>
          <cell r="R601" t="str">
            <v>-</v>
          </cell>
          <cell r="S601">
            <v>13.55</v>
          </cell>
          <cell r="T601">
            <v>10.029999999999999</v>
          </cell>
          <cell r="U601">
            <v>2.15</v>
          </cell>
          <cell r="V601">
            <v>-1.37</v>
          </cell>
          <cell r="W601">
            <v>197.9</v>
          </cell>
          <cell r="X601">
            <v>6.2</v>
          </cell>
          <cell r="Y601">
            <v>204.3</v>
          </cell>
          <cell r="Z601">
            <v>6.3</v>
          </cell>
          <cell r="AA601">
            <v>84.5</v>
          </cell>
          <cell r="AB601">
            <v>61.9</v>
          </cell>
          <cell r="AC601">
            <v>0.5</v>
          </cell>
          <cell r="AD601">
            <v>-85.3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63.5</v>
          </cell>
          <cell r="D603">
            <v>-13.1</v>
          </cell>
          <cell r="E603">
            <v>77.2</v>
          </cell>
          <cell r="F603">
            <v>-13.2</v>
          </cell>
          <cell r="G603">
            <v>77.3</v>
          </cell>
          <cell r="H603">
            <v>-13</v>
          </cell>
          <cell r="I603">
            <v>93</v>
          </cell>
          <cell r="J603">
            <v>-12.3</v>
          </cell>
          <cell r="K603">
            <v>93.6</v>
          </cell>
          <cell r="L603">
            <v>-12.3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60.8</v>
          </cell>
          <cell r="X603">
            <v>-16.7</v>
          </cell>
          <cell r="Y603">
            <v>73.900000000000006</v>
          </cell>
          <cell r="Z603">
            <v>-16.7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54.9</v>
          </cell>
          <cell r="D604">
            <v>-1.3</v>
          </cell>
          <cell r="E604">
            <v>64</v>
          </cell>
          <cell r="F604">
            <v>-1.2</v>
          </cell>
          <cell r="G604">
            <v>65.2</v>
          </cell>
          <cell r="H604">
            <v>-2</v>
          </cell>
          <cell r="I604">
            <v>60.1</v>
          </cell>
          <cell r="J604">
            <v>-0.7</v>
          </cell>
          <cell r="K604">
            <v>61.2</v>
          </cell>
          <cell r="L604">
            <v>-1.3</v>
          </cell>
          <cell r="M604">
            <v>14.7</v>
          </cell>
          <cell r="N604">
            <v>406.9</v>
          </cell>
          <cell r="O604">
            <v>245</v>
          </cell>
          <cell r="P604">
            <v>-13</v>
          </cell>
          <cell r="Q604" t="str">
            <v>-</v>
          </cell>
          <cell r="R604" t="str">
            <v>-</v>
          </cell>
          <cell r="S604">
            <v>4.26</v>
          </cell>
          <cell r="T604">
            <v>2.44</v>
          </cell>
          <cell r="U604">
            <v>0.71</v>
          </cell>
          <cell r="V604">
            <v>0.71</v>
          </cell>
          <cell r="W604">
            <v>52.5</v>
          </cell>
          <cell r="X604">
            <v>-5.4</v>
          </cell>
          <cell r="Y604">
            <v>61.2</v>
          </cell>
          <cell r="Z604">
            <v>-5.4</v>
          </cell>
          <cell r="AA604">
            <v>18.8</v>
          </cell>
          <cell r="AB604">
            <v>944.4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61.9</v>
          </cell>
          <cell r="D605">
            <v>-13.7</v>
          </cell>
          <cell r="E605">
            <v>67.2</v>
          </cell>
          <cell r="F605">
            <v>-13.6</v>
          </cell>
          <cell r="G605">
            <v>69</v>
          </cell>
          <cell r="H605">
            <v>-5.3</v>
          </cell>
          <cell r="I605">
            <v>62.4</v>
          </cell>
          <cell r="J605">
            <v>-16.399999999999999</v>
          </cell>
          <cell r="K605">
            <v>62.8</v>
          </cell>
          <cell r="L605">
            <v>-10.9</v>
          </cell>
          <cell r="M605">
            <v>9.1</v>
          </cell>
          <cell r="N605">
            <v>-98.1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10.81</v>
          </cell>
          <cell r="V605">
            <v>10.81</v>
          </cell>
          <cell r="W605">
            <v>59.2</v>
          </cell>
          <cell r="X605">
            <v>-17.3</v>
          </cell>
          <cell r="Y605">
            <v>64.3</v>
          </cell>
          <cell r="Z605">
            <v>-17.100000000000001</v>
          </cell>
          <cell r="AA605">
            <v>7.4</v>
          </cell>
          <cell r="AB605">
            <v>-96.2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118.8</v>
          </cell>
          <cell r="D606">
            <v>-0.4</v>
          </cell>
          <cell r="E606">
            <v>120.3</v>
          </cell>
          <cell r="F606">
            <v>-5.3</v>
          </cell>
          <cell r="G606">
            <v>118.6</v>
          </cell>
          <cell r="H606">
            <v>4.4000000000000004</v>
          </cell>
          <cell r="I606">
            <v>134.4</v>
          </cell>
          <cell r="J606">
            <v>-20.3</v>
          </cell>
          <cell r="K606">
            <v>133.9</v>
          </cell>
          <cell r="L606">
            <v>-16.5</v>
          </cell>
          <cell r="M606">
            <v>183.3</v>
          </cell>
          <cell r="N606">
            <v>-84.3</v>
          </cell>
          <cell r="O606">
            <v>427.4</v>
          </cell>
          <cell r="P606">
            <v>681.4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113.7</v>
          </cell>
          <cell r="X606">
            <v>-4.5</v>
          </cell>
          <cell r="Y606">
            <v>115.1</v>
          </cell>
          <cell r="Z606">
            <v>-9.1999999999999993</v>
          </cell>
          <cell r="AA606">
            <v>323.5</v>
          </cell>
          <cell r="AB606">
            <v>-82.5</v>
          </cell>
          <cell r="AC606">
            <v>23.6</v>
          </cell>
          <cell r="AD606">
            <v>0</v>
          </cell>
        </row>
        <row r="607">
          <cell r="B607" t="str">
            <v>ゴム製品</v>
          </cell>
          <cell r="C607">
            <v>123.8</v>
          </cell>
          <cell r="D607">
            <v>-1.5</v>
          </cell>
          <cell r="E607">
            <v>127.4</v>
          </cell>
          <cell r="F607">
            <v>3</v>
          </cell>
          <cell r="G607">
            <v>127.5</v>
          </cell>
          <cell r="H607">
            <v>3.6</v>
          </cell>
          <cell r="I607">
            <v>109.5</v>
          </cell>
          <cell r="J607">
            <v>6.8</v>
          </cell>
          <cell r="K607">
            <v>108.1</v>
          </cell>
          <cell r="L607">
            <v>6.4</v>
          </cell>
          <cell r="M607">
            <v>257.10000000000002</v>
          </cell>
          <cell r="N607">
            <v>38.4</v>
          </cell>
          <cell r="O607">
            <v>44.3</v>
          </cell>
          <cell r="P607">
            <v>-26.2</v>
          </cell>
          <cell r="Q607" t="str">
            <v>-</v>
          </cell>
          <cell r="R607" t="str">
            <v>-</v>
          </cell>
          <cell r="S607">
            <v>0</v>
          </cell>
          <cell r="T607">
            <v>-5</v>
          </cell>
          <cell r="U607">
            <v>0</v>
          </cell>
          <cell r="V607">
            <v>0</v>
          </cell>
          <cell r="W607">
            <v>118.5</v>
          </cell>
          <cell r="X607">
            <v>-5.5</v>
          </cell>
          <cell r="Y607">
            <v>121.9</v>
          </cell>
          <cell r="Z607">
            <v>-1.3</v>
          </cell>
          <cell r="AA607">
            <v>84.1</v>
          </cell>
          <cell r="AB607">
            <v>-52.4</v>
          </cell>
          <cell r="AC607">
            <v>44</v>
          </cell>
          <cell r="AD607">
            <v>-39.6</v>
          </cell>
        </row>
        <row r="608">
          <cell r="B608" t="str">
            <v>窯業・土石製品</v>
          </cell>
          <cell r="C608">
            <v>84</v>
          </cell>
          <cell r="D608">
            <v>0.4</v>
          </cell>
          <cell r="E608">
            <v>86.6</v>
          </cell>
          <cell r="F608">
            <v>2.1</v>
          </cell>
          <cell r="G608">
            <v>88</v>
          </cell>
          <cell r="H608">
            <v>0.8</v>
          </cell>
          <cell r="I608">
            <v>80.400000000000006</v>
          </cell>
          <cell r="J608">
            <v>19.8</v>
          </cell>
          <cell r="K608">
            <v>81.3</v>
          </cell>
          <cell r="L608">
            <v>18.3</v>
          </cell>
          <cell r="M608">
            <v>50</v>
          </cell>
          <cell r="N608">
            <v>400</v>
          </cell>
          <cell r="O608">
            <v>26</v>
          </cell>
          <cell r="P608">
            <v>-76.099999999999994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1.69</v>
          </cell>
          <cell r="V608">
            <v>1.69</v>
          </cell>
          <cell r="W608">
            <v>80.400000000000006</v>
          </cell>
          <cell r="X608">
            <v>-3.7</v>
          </cell>
          <cell r="Y608">
            <v>82.9</v>
          </cell>
          <cell r="Z608">
            <v>-2</v>
          </cell>
          <cell r="AA608">
            <v>45.3</v>
          </cell>
          <cell r="AB608">
            <v>439.3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3.03</v>
          </cell>
          <cell r="V609">
            <v>3.03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116.2</v>
          </cell>
          <cell r="D611">
            <v>59.4</v>
          </cell>
          <cell r="E611">
            <v>118.4</v>
          </cell>
          <cell r="F611">
            <v>58.3</v>
          </cell>
          <cell r="G611">
            <v>109.5</v>
          </cell>
          <cell r="H611">
            <v>54.4</v>
          </cell>
          <cell r="I611">
            <v>115.9</v>
          </cell>
          <cell r="J611">
            <v>76.7</v>
          </cell>
          <cell r="K611">
            <v>107</v>
          </cell>
          <cell r="L611">
            <v>74.8</v>
          </cell>
          <cell r="M611">
            <v>3266.7</v>
          </cell>
          <cell r="N611">
            <v>100</v>
          </cell>
          <cell r="O611">
            <v>642.9</v>
          </cell>
          <cell r="P611">
            <v>-11.4</v>
          </cell>
          <cell r="Q611" t="str">
            <v>-</v>
          </cell>
          <cell r="R611" t="str">
            <v>-</v>
          </cell>
          <cell r="S611">
            <v>2.74</v>
          </cell>
          <cell r="T611">
            <v>2.54</v>
          </cell>
          <cell r="U611">
            <v>0</v>
          </cell>
          <cell r="V611">
            <v>0</v>
          </cell>
          <cell r="W611">
            <v>111.2</v>
          </cell>
          <cell r="X611">
            <v>52.7</v>
          </cell>
          <cell r="Y611">
            <v>113.3</v>
          </cell>
          <cell r="Z611">
            <v>51.7</v>
          </cell>
          <cell r="AA611">
            <v>667.6</v>
          </cell>
          <cell r="AB611">
            <v>110.8</v>
          </cell>
          <cell r="AC611">
            <v>5.8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99.2</v>
          </cell>
          <cell r="D614">
            <v>-17.5</v>
          </cell>
          <cell r="E614">
            <v>108.2</v>
          </cell>
          <cell r="F614">
            <v>-17.5</v>
          </cell>
          <cell r="G614">
            <v>107.9</v>
          </cell>
          <cell r="H614">
            <v>-14.6</v>
          </cell>
          <cell r="I614">
            <v>88.9</v>
          </cell>
          <cell r="J614">
            <v>-24</v>
          </cell>
          <cell r="K614">
            <v>88.7</v>
          </cell>
          <cell r="L614">
            <v>-19.399999999999999</v>
          </cell>
          <cell r="M614">
            <v>0</v>
          </cell>
          <cell r="N614">
            <v>0</v>
          </cell>
          <cell r="O614">
            <v>151.6</v>
          </cell>
          <cell r="P614">
            <v>63.5</v>
          </cell>
          <cell r="Q614" t="str">
            <v>-</v>
          </cell>
          <cell r="R614" t="str">
            <v>-</v>
          </cell>
          <cell r="S614">
            <v>1.08</v>
          </cell>
          <cell r="T614">
            <v>1.08</v>
          </cell>
          <cell r="U614">
            <v>0</v>
          </cell>
          <cell r="V614">
            <v>-1.71</v>
          </cell>
          <cell r="W614">
            <v>94.9</v>
          </cell>
          <cell r="X614">
            <v>-21</v>
          </cell>
          <cell r="Y614">
            <v>103.5</v>
          </cell>
          <cell r="Z614">
            <v>-20.9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79</v>
          </cell>
          <cell r="D615">
            <v>2.6</v>
          </cell>
          <cell r="E615">
            <v>81.2</v>
          </cell>
          <cell r="F615">
            <v>2.5</v>
          </cell>
          <cell r="G615">
            <v>82</v>
          </cell>
          <cell r="H615">
            <v>3</v>
          </cell>
          <cell r="I615">
            <v>86.7</v>
          </cell>
          <cell r="J615">
            <v>-7.9</v>
          </cell>
          <cell r="K615">
            <v>87.5</v>
          </cell>
          <cell r="L615">
            <v>-7.5</v>
          </cell>
          <cell r="M615">
            <v>23.1</v>
          </cell>
          <cell r="N615">
            <v>-57.1</v>
          </cell>
          <cell r="O615">
            <v>243</v>
          </cell>
          <cell r="P615">
            <v>44</v>
          </cell>
          <cell r="Q615" t="str">
            <v>-</v>
          </cell>
          <cell r="R615" t="str">
            <v>-</v>
          </cell>
          <cell r="S615">
            <v>0</v>
          </cell>
          <cell r="T615">
            <v>-2.33</v>
          </cell>
          <cell r="U615">
            <v>4.76</v>
          </cell>
          <cell r="V615">
            <v>1.85</v>
          </cell>
          <cell r="W615">
            <v>75.599999999999994</v>
          </cell>
          <cell r="X615">
            <v>-1.6</v>
          </cell>
          <cell r="Y615">
            <v>77.7</v>
          </cell>
          <cell r="Z615">
            <v>-1.6</v>
          </cell>
          <cell r="AA615">
            <v>22.7</v>
          </cell>
          <cell r="AB615">
            <v>-55.3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85.1</v>
          </cell>
          <cell r="D616">
            <v>11.7</v>
          </cell>
          <cell r="E616">
            <v>85.3</v>
          </cell>
          <cell r="F616">
            <v>11.8</v>
          </cell>
          <cell r="G616">
            <v>85.5</v>
          </cell>
          <cell r="H616">
            <v>13.5</v>
          </cell>
          <cell r="I616">
            <v>80.7</v>
          </cell>
          <cell r="J616">
            <v>-1.6</v>
          </cell>
          <cell r="K616">
            <v>80.900000000000006</v>
          </cell>
          <cell r="L616">
            <v>-0.2</v>
          </cell>
          <cell r="M616">
            <v>0</v>
          </cell>
          <cell r="N616">
            <v>-100</v>
          </cell>
          <cell r="O616">
            <v>4.7</v>
          </cell>
          <cell r="P616">
            <v>-75.3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-0.74</v>
          </cell>
          <cell r="W616">
            <v>81.400000000000006</v>
          </cell>
          <cell r="X616">
            <v>7.1</v>
          </cell>
          <cell r="Y616">
            <v>81.599999999999994</v>
          </cell>
          <cell r="Z616">
            <v>7.2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75.099999999999994</v>
          </cell>
          <cell r="D618">
            <v>-14.4</v>
          </cell>
          <cell r="E618">
            <v>78.2</v>
          </cell>
          <cell r="F618">
            <v>-14.3</v>
          </cell>
          <cell r="G618">
            <v>79.7</v>
          </cell>
          <cell r="H618">
            <v>-13.4</v>
          </cell>
          <cell r="I618">
            <v>94.8</v>
          </cell>
          <cell r="J618">
            <v>6.9</v>
          </cell>
          <cell r="K618">
            <v>96.7</v>
          </cell>
          <cell r="L618">
            <v>7.9</v>
          </cell>
          <cell r="M618">
            <v>0</v>
          </cell>
          <cell r="N618">
            <v>-100</v>
          </cell>
          <cell r="O618">
            <v>3.6</v>
          </cell>
          <cell r="P618">
            <v>-62.1</v>
          </cell>
          <cell r="Q618" t="str">
            <v>-</v>
          </cell>
          <cell r="R618" t="str">
            <v>-</v>
          </cell>
          <cell r="S618">
            <v>0</v>
          </cell>
          <cell r="T618">
            <v>-15.38</v>
          </cell>
          <cell r="U618">
            <v>0</v>
          </cell>
          <cell r="V618">
            <v>0</v>
          </cell>
          <cell r="W618">
            <v>71.900000000000006</v>
          </cell>
          <cell r="X618">
            <v>-17.8</v>
          </cell>
          <cell r="Y618">
            <v>74.8</v>
          </cell>
          <cell r="Z618">
            <v>-17.899999999999999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87.4</v>
          </cell>
          <cell r="D619">
            <v>-9.6999999999999993</v>
          </cell>
          <cell r="E619">
            <v>89.2</v>
          </cell>
          <cell r="F619">
            <v>-9.6999999999999993</v>
          </cell>
          <cell r="G619">
            <v>91.2</v>
          </cell>
          <cell r="H619">
            <v>-8.8000000000000007</v>
          </cell>
          <cell r="I619">
            <v>73.5</v>
          </cell>
          <cell r="J619">
            <v>-23.4</v>
          </cell>
          <cell r="K619">
            <v>74.599999999999994</v>
          </cell>
          <cell r="L619">
            <v>-22.6</v>
          </cell>
          <cell r="M619">
            <v>0</v>
          </cell>
          <cell r="N619">
            <v>-100</v>
          </cell>
          <cell r="O619">
            <v>37.299999999999997</v>
          </cell>
          <cell r="P619">
            <v>-65.5</v>
          </cell>
          <cell r="Q619" t="str">
            <v>-</v>
          </cell>
          <cell r="R619" t="str">
            <v>-</v>
          </cell>
          <cell r="S619">
            <v>0</v>
          </cell>
          <cell r="T619">
            <v>-1.23</v>
          </cell>
          <cell r="U619">
            <v>0</v>
          </cell>
          <cell r="V619">
            <v>-2.4700000000000002</v>
          </cell>
          <cell r="W619">
            <v>83.6</v>
          </cell>
          <cell r="X619">
            <v>-13.5</v>
          </cell>
          <cell r="Y619">
            <v>85.4</v>
          </cell>
          <cell r="Z619">
            <v>-13.4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174.6</v>
          </cell>
          <cell r="D620">
            <v>42.4</v>
          </cell>
          <cell r="E620">
            <v>193.1</v>
          </cell>
          <cell r="F620">
            <v>42.4</v>
          </cell>
          <cell r="G620">
            <v>193.1</v>
          </cell>
          <cell r="H620">
            <v>42.7</v>
          </cell>
          <cell r="I620">
            <v>138.6</v>
          </cell>
          <cell r="J620">
            <v>18.899999999999999</v>
          </cell>
          <cell r="K620">
            <v>125.4</v>
          </cell>
          <cell r="L620">
            <v>7.8</v>
          </cell>
          <cell r="M620">
            <v>12500</v>
          </cell>
          <cell r="N620">
            <v>4066.7</v>
          </cell>
          <cell r="O620">
            <v>34</v>
          </cell>
          <cell r="P620">
            <v>353.3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167.1</v>
          </cell>
          <cell r="X620">
            <v>36.5</v>
          </cell>
          <cell r="Y620">
            <v>184.8</v>
          </cell>
          <cell r="Z620">
            <v>36.6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169.9</v>
          </cell>
          <cell r="D623">
            <v>46.6</v>
          </cell>
          <cell r="E623">
            <v>177.6</v>
          </cell>
          <cell r="F623">
            <v>47.9</v>
          </cell>
          <cell r="G623">
            <v>177.6</v>
          </cell>
          <cell r="H623">
            <v>53.5</v>
          </cell>
          <cell r="I623">
            <v>125.3</v>
          </cell>
          <cell r="J623">
            <v>16.100000000000001</v>
          </cell>
          <cell r="K623">
            <v>125.1</v>
          </cell>
          <cell r="L623">
            <v>19.600000000000001</v>
          </cell>
          <cell r="M623">
            <v>200</v>
          </cell>
          <cell r="N623">
            <v>-78.400000000000006</v>
          </cell>
          <cell r="O623">
            <v>42.2</v>
          </cell>
          <cell r="P623">
            <v>-23.4</v>
          </cell>
          <cell r="Q623" t="str">
            <v>-</v>
          </cell>
          <cell r="R623" t="str">
            <v>-</v>
          </cell>
          <cell r="S623">
            <v>1.1599999999999999</v>
          </cell>
          <cell r="T623">
            <v>-9.5500000000000007</v>
          </cell>
          <cell r="U623">
            <v>0.89</v>
          </cell>
          <cell r="V623">
            <v>0.19</v>
          </cell>
          <cell r="W623">
            <v>162.6</v>
          </cell>
          <cell r="X623">
            <v>40.5</v>
          </cell>
          <cell r="Y623">
            <v>170</v>
          </cell>
          <cell r="Z623">
            <v>41.8</v>
          </cell>
          <cell r="AA623">
            <v>193.1</v>
          </cell>
          <cell r="AB623">
            <v>-81.900000000000006</v>
          </cell>
          <cell r="AC623">
            <v>0</v>
          </cell>
          <cell r="AD623">
            <v>-100</v>
          </cell>
        </row>
        <row r="624">
          <cell r="B624" t="str">
            <v>小売業</v>
          </cell>
          <cell r="C624">
            <v>112</v>
          </cell>
          <cell r="D624">
            <v>1.6</v>
          </cell>
          <cell r="E624">
            <v>113.5</v>
          </cell>
          <cell r="F624">
            <v>3.8</v>
          </cell>
          <cell r="G624">
            <v>111.1</v>
          </cell>
          <cell r="H624">
            <v>1.5</v>
          </cell>
          <cell r="I624">
            <v>100.7</v>
          </cell>
          <cell r="J624">
            <v>-1.1000000000000001</v>
          </cell>
          <cell r="K624">
            <v>98.5</v>
          </cell>
          <cell r="L624">
            <v>-2.9</v>
          </cell>
          <cell r="M624">
            <v>223.5</v>
          </cell>
          <cell r="N624">
            <v>72.7</v>
          </cell>
          <cell r="O624">
            <v>127.1</v>
          </cell>
          <cell r="P624">
            <v>24.2</v>
          </cell>
          <cell r="Q624" t="str">
            <v>-</v>
          </cell>
          <cell r="R624" t="str">
            <v>-</v>
          </cell>
          <cell r="S624">
            <v>2.9</v>
          </cell>
          <cell r="T624">
            <v>1.68</v>
          </cell>
          <cell r="U624">
            <v>2.0299999999999998</v>
          </cell>
          <cell r="V624">
            <v>-0.62</v>
          </cell>
          <cell r="W624">
            <v>107.2</v>
          </cell>
          <cell r="X624">
            <v>-2.5</v>
          </cell>
          <cell r="Y624">
            <v>108.6</v>
          </cell>
          <cell r="Z624">
            <v>-0.5</v>
          </cell>
          <cell r="AA624">
            <v>279.39999999999998</v>
          </cell>
          <cell r="AB624">
            <v>205</v>
          </cell>
          <cell r="AC624">
            <v>6.6</v>
          </cell>
          <cell r="AD624">
            <v>-96.2</v>
          </cell>
        </row>
        <row r="625">
          <cell r="B625" t="str">
            <v>宿泊業</v>
          </cell>
          <cell r="C625">
            <v>84.4</v>
          </cell>
          <cell r="D625">
            <v>-14.9</v>
          </cell>
          <cell r="E625">
            <v>81.8</v>
          </cell>
          <cell r="F625">
            <v>-18.7</v>
          </cell>
          <cell r="G625">
            <v>79.2</v>
          </cell>
          <cell r="H625">
            <v>-18.7</v>
          </cell>
          <cell r="I625">
            <v>95.9</v>
          </cell>
          <cell r="J625">
            <v>-18.3</v>
          </cell>
          <cell r="K625">
            <v>91.2</v>
          </cell>
          <cell r="L625">
            <v>-21.2</v>
          </cell>
          <cell r="M625">
            <v>350</v>
          </cell>
          <cell r="N625">
            <v>88.5</v>
          </cell>
          <cell r="O625">
            <v>85.6</v>
          </cell>
          <cell r="P625">
            <v>3.4</v>
          </cell>
          <cell r="Q625" t="str">
            <v>-</v>
          </cell>
          <cell r="R625" t="str">
            <v>-</v>
          </cell>
          <cell r="S625">
            <v>0.56999999999999995</v>
          </cell>
          <cell r="T625">
            <v>-0.01</v>
          </cell>
          <cell r="U625">
            <v>2.29</v>
          </cell>
          <cell r="V625">
            <v>-1.6</v>
          </cell>
          <cell r="W625">
            <v>80.8</v>
          </cell>
          <cell r="X625">
            <v>-18.399999999999999</v>
          </cell>
          <cell r="Y625">
            <v>78.3</v>
          </cell>
          <cell r="Z625">
            <v>-22</v>
          </cell>
          <cell r="AA625">
            <v>321.7</v>
          </cell>
          <cell r="AB625">
            <v>-20.7</v>
          </cell>
          <cell r="AC625">
            <v>72.8</v>
          </cell>
          <cell r="AD625">
            <v>810</v>
          </cell>
        </row>
        <row r="626">
          <cell r="B626" t="str">
            <v>Ｍ一括分</v>
          </cell>
          <cell r="C626">
            <v>123</v>
          </cell>
          <cell r="D626">
            <v>-1.1000000000000001</v>
          </cell>
          <cell r="E626">
            <v>123.5</v>
          </cell>
          <cell r="F626">
            <v>0.7</v>
          </cell>
          <cell r="G626">
            <v>125</v>
          </cell>
          <cell r="H626">
            <v>0.7</v>
          </cell>
          <cell r="I626">
            <v>113.3</v>
          </cell>
          <cell r="J626">
            <v>-9</v>
          </cell>
          <cell r="K626">
            <v>111.3</v>
          </cell>
          <cell r="L626">
            <v>-10.6</v>
          </cell>
          <cell r="M626">
            <v>207.1</v>
          </cell>
          <cell r="N626">
            <v>70.599999999999994</v>
          </cell>
          <cell r="O626">
            <v>115.5</v>
          </cell>
          <cell r="P626">
            <v>39.799999999999997</v>
          </cell>
          <cell r="Q626" t="str">
            <v>-</v>
          </cell>
          <cell r="R626" t="str">
            <v>-</v>
          </cell>
          <cell r="S626">
            <v>3.04</v>
          </cell>
          <cell r="T626">
            <v>2.69</v>
          </cell>
          <cell r="U626">
            <v>5.33</v>
          </cell>
          <cell r="V626">
            <v>4.0999999999999996</v>
          </cell>
          <cell r="W626">
            <v>117.7</v>
          </cell>
          <cell r="X626">
            <v>-5.2</v>
          </cell>
          <cell r="Y626">
            <v>118.2</v>
          </cell>
          <cell r="Z626">
            <v>-3.5</v>
          </cell>
          <cell r="AA626">
            <v>56.6</v>
          </cell>
          <cell r="AB626">
            <v>-3.9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75.3</v>
          </cell>
          <cell r="D627">
            <v>1.1000000000000001</v>
          </cell>
          <cell r="E627">
            <v>82</v>
          </cell>
          <cell r="F627">
            <v>1.1000000000000001</v>
          </cell>
          <cell r="G627">
            <v>78.5</v>
          </cell>
          <cell r="H627">
            <v>1.9</v>
          </cell>
          <cell r="I627">
            <v>90.7</v>
          </cell>
          <cell r="J627">
            <v>1.7</v>
          </cell>
          <cell r="K627">
            <v>90.9</v>
          </cell>
          <cell r="L627">
            <v>1.8</v>
          </cell>
          <cell r="M627">
            <v>82.4</v>
          </cell>
          <cell r="N627">
            <v>0</v>
          </cell>
          <cell r="O627">
            <v>102.6</v>
          </cell>
          <cell r="P627">
            <v>-11.5</v>
          </cell>
          <cell r="Q627" t="str">
            <v>-</v>
          </cell>
          <cell r="R627" t="str">
            <v>-</v>
          </cell>
          <cell r="S627">
            <v>1.1100000000000001</v>
          </cell>
          <cell r="T627">
            <v>0.98</v>
          </cell>
          <cell r="U627">
            <v>0.69</v>
          </cell>
          <cell r="V627">
            <v>-2.4300000000000002</v>
          </cell>
          <cell r="W627">
            <v>72.099999999999994</v>
          </cell>
          <cell r="X627">
            <v>-3.1</v>
          </cell>
          <cell r="Y627">
            <v>78.5</v>
          </cell>
          <cell r="Z627">
            <v>-3</v>
          </cell>
          <cell r="AA627">
            <v>245.8</v>
          </cell>
          <cell r="AB627">
            <v>-10.4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83.5</v>
          </cell>
          <cell r="D628">
            <v>-4.8</v>
          </cell>
          <cell r="E628">
            <v>86.9</v>
          </cell>
          <cell r="F628">
            <v>-2.6</v>
          </cell>
          <cell r="G628">
            <v>87.9</v>
          </cell>
          <cell r="H628">
            <v>-1.9</v>
          </cell>
          <cell r="I628">
            <v>80</v>
          </cell>
          <cell r="J628">
            <v>-9.6999999999999993</v>
          </cell>
          <cell r="K628">
            <v>80.5</v>
          </cell>
          <cell r="L628">
            <v>-10</v>
          </cell>
          <cell r="M628">
            <v>30</v>
          </cell>
          <cell r="N628">
            <v>50</v>
          </cell>
          <cell r="O628">
            <v>85.1</v>
          </cell>
          <cell r="P628">
            <v>13.6</v>
          </cell>
          <cell r="Q628" t="str">
            <v>-</v>
          </cell>
          <cell r="R628" t="str">
            <v>-</v>
          </cell>
          <cell r="S628">
            <v>1.47</v>
          </cell>
          <cell r="T628">
            <v>-2.8</v>
          </cell>
          <cell r="U628">
            <v>6.72</v>
          </cell>
          <cell r="V628">
            <v>0.1</v>
          </cell>
          <cell r="W628">
            <v>79.900000000000006</v>
          </cell>
          <cell r="X628">
            <v>-8.6999999999999993</v>
          </cell>
          <cell r="Y628">
            <v>83.2</v>
          </cell>
          <cell r="Z628">
            <v>-6.5</v>
          </cell>
          <cell r="AA628">
            <v>30.5</v>
          </cell>
          <cell r="AB628">
            <v>-55.3</v>
          </cell>
          <cell r="AC628">
            <v>17.3</v>
          </cell>
          <cell r="AD628">
            <v>-70.7</v>
          </cell>
        </row>
        <row r="629">
          <cell r="B629" t="str">
            <v>職業紹介・派遣業</v>
          </cell>
          <cell r="C629">
            <v>99.9</v>
          </cell>
          <cell r="D629">
            <v>7.5</v>
          </cell>
          <cell r="E629">
            <v>100.1</v>
          </cell>
          <cell r="F629">
            <v>8</v>
          </cell>
          <cell r="G629">
            <v>100.8</v>
          </cell>
          <cell r="H629">
            <v>8.9</v>
          </cell>
          <cell r="I629">
            <v>89.6</v>
          </cell>
          <cell r="J629">
            <v>2.2000000000000002</v>
          </cell>
          <cell r="K629">
            <v>89.5</v>
          </cell>
          <cell r="L629">
            <v>2.2999999999999998</v>
          </cell>
          <cell r="M629">
            <v>88.9</v>
          </cell>
          <cell r="N629">
            <v>-4</v>
          </cell>
          <cell r="O629">
            <v>95.4</v>
          </cell>
          <cell r="P629">
            <v>-29.7</v>
          </cell>
          <cell r="Q629" t="str">
            <v>-</v>
          </cell>
          <cell r="R629" t="str">
            <v>-</v>
          </cell>
          <cell r="S629">
            <v>7.43</v>
          </cell>
          <cell r="T629">
            <v>1.24</v>
          </cell>
          <cell r="U629">
            <v>10.08</v>
          </cell>
          <cell r="V629">
            <v>-1.1100000000000001</v>
          </cell>
          <cell r="W629">
            <v>95.6</v>
          </cell>
          <cell r="X629">
            <v>3.1</v>
          </cell>
          <cell r="Y629">
            <v>95.8</v>
          </cell>
          <cell r="Z629">
            <v>3.6</v>
          </cell>
          <cell r="AA629">
            <v>82.6</v>
          </cell>
          <cell r="AB629">
            <v>-14</v>
          </cell>
          <cell r="AC629">
            <v>30.5</v>
          </cell>
          <cell r="AD629">
            <v>-80.5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83.5</v>
          </cell>
          <cell r="D631">
            <v>-7.9</v>
          </cell>
          <cell r="E631">
            <v>86.6</v>
          </cell>
          <cell r="F631">
            <v>-7.9</v>
          </cell>
          <cell r="G631">
            <v>87.9</v>
          </cell>
          <cell r="H631">
            <v>-6</v>
          </cell>
          <cell r="I631">
            <v>88.9</v>
          </cell>
          <cell r="J631">
            <v>-3.9</v>
          </cell>
          <cell r="K631">
            <v>90.5</v>
          </cell>
          <cell r="L631">
            <v>-2</v>
          </cell>
          <cell r="M631">
            <v>41.9</v>
          </cell>
          <cell r="N631">
            <v>-56.7</v>
          </cell>
          <cell r="O631">
            <v>111.7</v>
          </cell>
          <cell r="P631">
            <v>12.1</v>
          </cell>
          <cell r="Q631" t="str">
            <v>-</v>
          </cell>
          <cell r="R631" t="str">
            <v>-</v>
          </cell>
          <cell r="S631">
            <v>3.81</v>
          </cell>
          <cell r="T631">
            <v>1.31</v>
          </cell>
          <cell r="U631">
            <v>2.78</v>
          </cell>
          <cell r="V631">
            <v>-1.1100000000000001</v>
          </cell>
          <cell r="W631">
            <v>79.900000000000006</v>
          </cell>
          <cell r="X631">
            <v>-11.7</v>
          </cell>
          <cell r="Y631">
            <v>82.9</v>
          </cell>
          <cell r="Z631">
            <v>-11.6</v>
          </cell>
          <cell r="AA631">
            <v>47.4</v>
          </cell>
          <cell r="AB631">
            <v>-56.6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51.9</v>
          </cell>
          <cell r="D632">
            <v>-41</v>
          </cell>
          <cell r="E632">
            <v>52.1</v>
          </cell>
          <cell r="F632">
            <v>-40.799999999999997</v>
          </cell>
          <cell r="G632">
            <v>53.8</v>
          </cell>
          <cell r="H632">
            <v>-40.6</v>
          </cell>
          <cell r="I632">
            <v>66.099999999999994</v>
          </cell>
          <cell r="J632">
            <v>-31.9</v>
          </cell>
          <cell r="K632">
            <v>65.599999999999994</v>
          </cell>
          <cell r="L632">
            <v>-31.6</v>
          </cell>
          <cell r="M632">
            <v>111.1</v>
          </cell>
          <cell r="N632">
            <v>-47.4</v>
          </cell>
          <cell r="O632">
            <v>93.3</v>
          </cell>
          <cell r="P632">
            <v>40.299999999999997</v>
          </cell>
          <cell r="Q632" t="str">
            <v>-</v>
          </cell>
          <cell r="R632" t="str">
            <v>-</v>
          </cell>
          <cell r="S632">
            <v>0</v>
          </cell>
          <cell r="T632">
            <v>-0.42</v>
          </cell>
          <cell r="U632">
            <v>0.38</v>
          </cell>
          <cell r="V632">
            <v>-3.83</v>
          </cell>
          <cell r="W632">
            <v>49.7</v>
          </cell>
          <cell r="X632">
            <v>-43.3</v>
          </cell>
          <cell r="Y632">
            <v>49.9</v>
          </cell>
          <cell r="Z632">
            <v>-43.2</v>
          </cell>
          <cell r="AA632">
            <v>21.4</v>
          </cell>
          <cell r="AB632">
            <v>-52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62.2</v>
          </cell>
          <cell r="D633">
            <v>856.9</v>
          </cell>
          <cell r="E633">
            <v>72.2</v>
          </cell>
          <cell r="F633">
            <v>850</v>
          </cell>
          <cell r="G633">
            <v>74</v>
          </cell>
          <cell r="H633">
            <v>848.7</v>
          </cell>
          <cell r="I633">
            <v>52</v>
          </cell>
          <cell r="J633">
            <v>558.20000000000005</v>
          </cell>
          <cell r="K633">
            <v>53.3</v>
          </cell>
          <cell r="L633">
            <v>558</v>
          </cell>
          <cell r="M633">
            <v>0</v>
          </cell>
          <cell r="N633">
            <v>0</v>
          </cell>
          <cell r="O633">
            <v>234.6</v>
          </cell>
          <cell r="P633">
            <v>92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0.52</v>
          </cell>
          <cell r="W633">
            <v>59.5</v>
          </cell>
          <cell r="X633">
            <v>815.4</v>
          </cell>
          <cell r="Y633">
            <v>69.099999999999994</v>
          </cell>
          <cell r="Z633">
            <v>809.2</v>
          </cell>
          <cell r="AA633">
            <v>0.1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224008</v>
          </cell>
        </row>
      </sheetData>
      <sheetData sheetId="17">
        <row r="9">
          <cell r="E9">
            <v>17.5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18.8</v>
          </cell>
          <cell r="G10">
            <v>157.1</v>
          </cell>
          <cell r="H10">
            <v>144</v>
          </cell>
          <cell r="I10">
            <v>13.1</v>
          </cell>
          <cell r="J10">
            <v>16.100000000000001</v>
          </cell>
          <cell r="K10">
            <v>91.8</v>
          </cell>
          <cell r="L10">
            <v>90.1</v>
          </cell>
          <cell r="M10">
            <v>1.7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20.3</v>
          </cell>
          <cell r="G12">
            <v>164.1</v>
          </cell>
          <cell r="H12">
            <v>150.30000000000001</v>
          </cell>
          <cell r="I12">
            <v>13.8</v>
          </cell>
          <cell r="J12">
            <v>15.7</v>
          </cell>
          <cell r="K12">
            <v>104.9</v>
          </cell>
          <cell r="L12">
            <v>102.1</v>
          </cell>
          <cell r="M12">
            <v>2.8</v>
          </cell>
        </row>
        <row r="13">
          <cell r="C13" t="str">
            <v>製造業</v>
          </cell>
          <cell r="F13">
            <v>19.3</v>
          </cell>
          <cell r="G13">
            <v>163.30000000000001</v>
          </cell>
          <cell r="H13">
            <v>149.19999999999999</v>
          </cell>
          <cell r="I13">
            <v>14.1</v>
          </cell>
          <cell r="J13">
            <v>18</v>
          </cell>
          <cell r="K13">
            <v>111</v>
          </cell>
          <cell r="L13">
            <v>106.9</v>
          </cell>
          <cell r="M13">
            <v>4.0999999999999996</v>
          </cell>
        </row>
        <row r="14">
          <cell r="C14" t="str">
            <v>電気・ガス・熱供給・水道業</v>
          </cell>
          <cell r="F14">
            <v>17.2</v>
          </cell>
          <cell r="G14">
            <v>142.1</v>
          </cell>
          <cell r="H14">
            <v>128.19999999999999</v>
          </cell>
          <cell r="I14">
            <v>13.9</v>
          </cell>
          <cell r="J14">
            <v>15.7</v>
          </cell>
          <cell r="K14">
            <v>97.3</v>
          </cell>
          <cell r="L14">
            <v>96.8</v>
          </cell>
          <cell r="M14">
            <v>0.5</v>
          </cell>
        </row>
        <row r="15">
          <cell r="C15" t="str">
            <v>情報通信業</v>
          </cell>
          <cell r="F15">
            <v>18</v>
          </cell>
          <cell r="G15">
            <v>153.4</v>
          </cell>
          <cell r="H15">
            <v>140.69999999999999</v>
          </cell>
          <cell r="I15">
            <v>12.7</v>
          </cell>
          <cell r="J15">
            <v>11.9</v>
          </cell>
          <cell r="K15">
            <v>76.099999999999994</v>
          </cell>
          <cell r="L15">
            <v>75</v>
          </cell>
          <cell r="M15">
            <v>1.1000000000000001</v>
          </cell>
        </row>
        <row r="16">
          <cell r="C16" t="str">
            <v>運輸業，郵便業</v>
          </cell>
          <cell r="F16">
            <v>19.7</v>
          </cell>
          <cell r="G16">
            <v>173.2</v>
          </cell>
          <cell r="H16">
            <v>147.30000000000001</v>
          </cell>
          <cell r="I16">
            <v>25.9</v>
          </cell>
          <cell r="J16">
            <v>13.5</v>
          </cell>
          <cell r="K16">
            <v>61.2</v>
          </cell>
          <cell r="L16">
            <v>61.2</v>
          </cell>
          <cell r="M16">
            <v>0</v>
          </cell>
        </row>
        <row r="17">
          <cell r="C17" t="str">
            <v>卸売業，小売業</v>
          </cell>
          <cell r="F17">
            <v>19.7</v>
          </cell>
          <cell r="G17">
            <v>162.19999999999999</v>
          </cell>
          <cell r="H17">
            <v>147.69999999999999</v>
          </cell>
          <cell r="I17">
            <v>14.5</v>
          </cell>
          <cell r="J17">
            <v>17.3</v>
          </cell>
          <cell r="K17">
            <v>101.7</v>
          </cell>
          <cell r="L17">
            <v>100.1</v>
          </cell>
          <cell r="M17">
            <v>1.6</v>
          </cell>
        </row>
        <row r="18">
          <cell r="C18" t="str">
            <v>金融業，保険業</v>
          </cell>
          <cell r="F18" t="str">
            <v>#17.8</v>
          </cell>
          <cell r="G18" t="str">
            <v>#130.5</v>
          </cell>
          <cell r="H18" t="str">
            <v>#128.6</v>
          </cell>
          <cell r="I18" t="str">
            <v>#1.9</v>
          </cell>
          <cell r="J18" t="str">
            <v>#0</v>
          </cell>
          <cell r="K18" t="str">
            <v>#0</v>
          </cell>
          <cell r="L18" t="str">
            <v>#0</v>
          </cell>
          <cell r="M18" t="str">
            <v>#0</v>
          </cell>
        </row>
        <row r="19">
          <cell r="C19" t="str">
            <v>不動産業，物品賃貸業</v>
          </cell>
          <cell r="F19">
            <v>19.100000000000001</v>
          </cell>
          <cell r="G19">
            <v>153.69999999999999</v>
          </cell>
          <cell r="H19">
            <v>148.30000000000001</v>
          </cell>
          <cell r="I19">
            <v>5.4</v>
          </cell>
          <cell r="J19">
            <v>17.2</v>
          </cell>
          <cell r="K19">
            <v>104.8</v>
          </cell>
          <cell r="L19">
            <v>104.8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18.3</v>
          </cell>
          <cell r="G20">
            <v>160.6</v>
          </cell>
          <cell r="H20">
            <v>143.4</v>
          </cell>
          <cell r="I20">
            <v>17.2</v>
          </cell>
          <cell r="J20">
            <v>13.8</v>
          </cell>
          <cell r="K20">
            <v>91.7</v>
          </cell>
          <cell r="L20">
            <v>91.1</v>
          </cell>
          <cell r="M20">
            <v>0.6</v>
          </cell>
        </row>
        <row r="21">
          <cell r="C21" t="str">
            <v>宿泊業，飲食サービス業</v>
          </cell>
          <cell r="F21">
            <v>21</v>
          </cell>
          <cell r="G21">
            <v>175</v>
          </cell>
          <cell r="H21">
            <v>158.4</v>
          </cell>
          <cell r="I21">
            <v>16.600000000000001</v>
          </cell>
          <cell r="J21">
            <v>13.2</v>
          </cell>
          <cell r="K21">
            <v>73.400000000000006</v>
          </cell>
          <cell r="L21">
            <v>71.5</v>
          </cell>
          <cell r="M21">
            <v>1.9</v>
          </cell>
        </row>
        <row r="22">
          <cell r="C22" t="str">
            <v>生活関連サービス業，娯楽業</v>
          </cell>
          <cell r="F22">
            <v>17.899999999999999</v>
          </cell>
          <cell r="G22">
            <v>156.4</v>
          </cell>
          <cell r="H22">
            <v>147.1</v>
          </cell>
          <cell r="I22">
            <v>9.3000000000000007</v>
          </cell>
          <cell r="J22">
            <v>11.1</v>
          </cell>
          <cell r="K22">
            <v>67.7</v>
          </cell>
          <cell r="L22">
            <v>65.2</v>
          </cell>
          <cell r="M22">
            <v>2.5</v>
          </cell>
        </row>
        <row r="23">
          <cell r="C23" t="str">
            <v>教育，学習支援業</v>
          </cell>
          <cell r="F23">
            <v>17.8</v>
          </cell>
          <cell r="G23">
            <v>162.6</v>
          </cell>
          <cell r="H23">
            <v>136.69999999999999</v>
          </cell>
          <cell r="I23">
            <v>25.9</v>
          </cell>
          <cell r="J23">
            <v>15</v>
          </cell>
          <cell r="K23">
            <v>82.4</v>
          </cell>
          <cell r="L23">
            <v>82</v>
          </cell>
          <cell r="M23">
            <v>0.4</v>
          </cell>
        </row>
        <row r="24">
          <cell r="C24" t="str">
            <v>医療，福祉</v>
          </cell>
          <cell r="F24">
            <v>18.399999999999999</v>
          </cell>
          <cell r="G24">
            <v>146.9</v>
          </cell>
          <cell r="H24">
            <v>141</v>
          </cell>
          <cell r="I24">
            <v>5.9</v>
          </cell>
          <cell r="J24">
            <v>16.600000000000001</v>
          </cell>
          <cell r="K24">
            <v>93.9</v>
          </cell>
          <cell r="L24">
            <v>92.4</v>
          </cell>
          <cell r="M24">
            <v>1.5</v>
          </cell>
        </row>
        <row r="25">
          <cell r="C25" t="str">
            <v>複合サービス事業</v>
          </cell>
          <cell r="F25">
            <v>17.899999999999999</v>
          </cell>
          <cell r="G25">
            <v>144.4</v>
          </cell>
          <cell r="H25">
            <v>140</v>
          </cell>
          <cell r="I25">
            <v>4.4000000000000004</v>
          </cell>
          <cell r="J25">
            <v>16</v>
          </cell>
          <cell r="K25">
            <v>86.9</v>
          </cell>
          <cell r="L25">
            <v>86.5</v>
          </cell>
          <cell r="M25">
            <v>0.4</v>
          </cell>
        </row>
        <row r="26">
          <cell r="C26" t="str">
            <v>サービス業（他に分類されないもの）</v>
          </cell>
          <cell r="F26">
            <v>18.3</v>
          </cell>
          <cell r="G26">
            <v>155.4</v>
          </cell>
          <cell r="H26">
            <v>143.6</v>
          </cell>
          <cell r="I26">
            <v>11.8</v>
          </cell>
          <cell r="J26">
            <v>15.9</v>
          </cell>
          <cell r="K26">
            <v>86.5</v>
          </cell>
          <cell r="L26">
            <v>84.5</v>
          </cell>
          <cell r="M26">
            <v>2</v>
          </cell>
        </row>
        <row r="27">
          <cell r="C27" t="str">
            <v>食料品・たばこ</v>
          </cell>
          <cell r="F27">
            <v>19.399999999999999</v>
          </cell>
          <cell r="G27">
            <v>161.9</v>
          </cell>
          <cell r="H27">
            <v>150</v>
          </cell>
          <cell r="I27">
            <v>11.9</v>
          </cell>
          <cell r="J27">
            <v>18.100000000000001</v>
          </cell>
          <cell r="K27">
            <v>108.2</v>
          </cell>
          <cell r="L27">
            <v>104</v>
          </cell>
          <cell r="M27">
            <v>4.2</v>
          </cell>
        </row>
        <row r="28">
          <cell r="C28" t="str">
            <v>繊維工業</v>
          </cell>
          <cell r="F28">
            <v>19.899999999999999</v>
          </cell>
          <cell r="G28">
            <v>169.2</v>
          </cell>
          <cell r="H28">
            <v>151.9</v>
          </cell>
          <cell r="I28">
            <v>17.3</v>
          </cell>
          <cell r="J28">
            <v>18.100000000000001</v>
          </cell>
          <cell r="K28">
            <v>118.6</v>
          </cell>
          <cell r="L28">
            <v>117.4</v>
          </cell>
          <cell r="M28">
            <v>1.2</v>
          </cell>
        </row>
        <row r="29">
          <cell r="C29" t="str">
            <v>木材・木製品</v>
          </cell>
          <cell r="F29">
            <v>19.100000000000001</v>
          </cell>
          <cell r="G29">
            <v>161.5</v>
          </cell>
          <cell r="H29">
            <v>147.5</v>
          </cell>
          <cell r="I29">
            <v>14</v>
          </cell>
          <cell r="J29">
            <v>20.3</v>
          </cell>
          <cell r="K29">
            <v>104.5</v>
          </cell>
          <cell r="L29">
            <v>104.3</v>
          </cell>
          <cell r="M29">
            <v>0.2</v>
          </cell>
        </row>
        <row r="30">
          <cell r="C30" t="str">
            <v>家具・装備品</v>
          </cell>
          <cell r="F30" t="str">
            <v>#22.6</v>
          </cell>
          <cell r="G30" t="str">
            <v>#179.6</v>
          </cell>
          <cell r="H30" t="str">
            <v>#179.6</v>
          </cell>
          <cell r="I30" t="str">
            <v>#0</v>
          </cell>
          <cell r="J30" t="str">
            <v>#19.3</v>
          </cell>
          <cell r="K30" t="str">
            <v>#104.9</v>
          </cell>
          <cell r="L30" t="str">
            <v>#104.9</v>
          </cell>
          <cell r="M30" t="str">
            <v>#0</v>
          </cell>
        </row>
        <row r="31">
          <cell r="C31" t="str">
            <v>パルプ・紙</v>
          </cell>
          <cell r="F31" t="str">
            <v>#22.3</v>
          </cell>
          <cell r="G31" t="str">
            <v>#174.3</v>
          </cell>
          <cell r="H31" t="str">
            <v>#165.9</v>
          </cell>
          <cell r="I31" t="str">
            <v>#8.4</v>
          </cell>
          <cell r="J31" t="str">
            <v>#20.2</v>
          </cell>
          <cell r="K31" t="str">
            <v>#123.6</v>
          </cell>
          <cell r="L31" t="str">
            <v>#123.6</v>
          </cell>
          <cell r="M31" t="str">
            <v>#0</v>
          </cell>
        </row>
        <row r="32">
          <cell r="C32" t="str">
            <v>印刷・同関連業</v>
          </cell>
          <cell r="F32">
            <v>18.100000000000001</v>
          </cell>
          <cell r="G32">
            <v>143.69999999999999</v>
          </cell>
          <cell r="H32">
            <v>134.6</v>
          </cell>
          <cell r="I32">
            <v>9.1</v>
          </cell>
          <cell r="J32">
            <v>16.899999999999999</v>
          </cell>
          <cell r="K32">
            <v>113.7</v>
          </cell>
          <cell r="L32">
            <v>113.3</v>
          </cell>
          <cell r="M32">
            <v>0.4</v>
          </cell>
        </row>
        <row r="33">
          <cell r="C33" t="str">
            <v>化学、石油・石炭</v>
          </cell>
          <cell r="F33">
            <v>19.100000000000001</v>
          </cell>
          <cell r="G33">
            <v>158.19999999999999</v>
          </cell>
          <cell r="H33">
            <v>140.69999999999999</v>
          </cell>
          <cell r="I33">
            <v>17.5</v>
          </cell>
          <cell r="J33">
            <v>16.899999999999999</v>
          </cell>
          <cell r="K33">
            <v>107.5</v>
          </cell>
          <cell r="L33">
            <v>107.5</v>
          </cell>
          <cell r="M33">
            <v>0</v>
          </cell>
        </row>
        <row r="34">
          <cell r="C34" t="str">
            <v>プラスチック製品</v>
          </cell>
          <cell r="F34">
            <v>18.7</v>
          </cell>
          <cell r="G34">
            <v>158.4</v>
          </cell>
          <cell r="H34">
            <v>147.6</v>
          </cell>
          <cell r="I34">
            <v>10.8</v>
          </cell>
          <cell r="J34">
            <v>17.5</v>
          </cell>
          <cell r="K34">
            <v>112.6</v>
          </cell>
          <cell r="L34">
            <v>112</v>
          </cell>
          <cell r="M34">
            <v>0.6</v>
          </cell>
        </row>
        <row r="35">
          <cell r="C35" t="str">
            <v>ゴム製品</v>
          </cell>
          <cell r="F35">
            <v>19.399999999999999</v>
          </cell>
          <cell r="G35">
            <v>166.2</v>
          </cell>
          <cell r="H35">
            <v>143.80000000000001</v>
          </cell>
          <cell r="I35">
            <v>22.4</v>
          </cell>
          <cell r="J35">
            <v>20.3</v>
          </cell>
          <cell r="K35">
            <v>106.6</v>
          </cell>
          <cell r="L35">
            <v>105.1</v>
          </cell>
          <cell r="M35">
            <v>1.5</v>
          </cell>
        </row>
        <row r="36">
          <cell r="C36" t="str">
            <v>窯業・土石製品</v>
          </cell>
          <cell r="F36">
            <v>21.7</v>
          </cell>
          <cell r="G36">
            <v>182.4</v>
          </cell>
          <cell r="H36">
            <v>170</v>
          </cell>
          <cell r="I36">
            <v>12.4</v>
          </cell>
          <cell r="J36">
            <v>18</v>
          </cell>
          <cell r="K36">
            <v>109.2</v>
          </cell>
          <cell r="L36">
            <v>106.5</v>
          </cell>
          <cell r="M36">
            <v>2.7</v>
          </cell>
        </row>
        <row r="37">
          <cell r="C37" t="str">
            <v>鉄鋼業</v>
          </cell>
          <cell r="F37" t="str">
            <v>#17.9</v>
          </cell>
          <cell r="G37" t="str">
            <v>#165.5</v>
          </cell>
          <cell r="H37" t="str">
            <v>#141.2</v>
          </cell>
          <cell r="I37" t="str">
            <v>#24.3</v>
          </cell>
          <cell r="J37" t="str">
            <v>#17</v>
          </cell>
          <cell r="K37" t="str">
            <v>#134</v>
          </cell>
          <cell r="L37" t="str">
            <v>#134</v>
          </cell>
          <cell r="M37" t="str">
            <v>#0</v>
          </cell>
        </row>
        <row r="38">
          <cell r="C38" t="str">
            <v>非鉄金属製造業</v>
          </cell>
          <cell r="F38" t="str">
            <v>#17.5</v>
          </cell>
          <cell r="G38" t="str">
            <v>#143.4</v>
          </cell>
          <cell r="H38" t="str">
            <v>#142.3</v>
          </cell>
          <cell r="I38" t="str">
            <v>#1.1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21.6</v>
          </cell>
          <cell r="G39">
            <v>180.1</v>
          </cell>
          <cell r="H39">
            <v>169</v>
          </cell>
          <cell r="I39">
            <v>11.1</v>
          </cell>
          <cell r="J39">
            <v>18.2</v>
          </cell>
          <cell r="K39">
            <v>155.9</v>
          </cell>
          <cell r="L39">
            <v>130.4</v>
          </cell>
          <cell r="M39">
            <v>25.5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18.7</v>
          </cell>
          <cell r="G42">
            <v>156.6</v>
          </cell>
          <cell r="H42">
            <v>147.80000000000001</v>
          </cell>
          <cell r="I42">
            <v>8.8000000000000007</v>
          </cell>
          <cell r="J42">
            <v>18.899999999999999</v>
          </cell>
          <cell r="K42">
            <v>122.9</v>
          </cell>
          <cell r="L42">
            <v>122.1</v>
          </cell>
          <cell r="M42">
            <v>0.8</v>
          </cell>
        </row>
        <row r="43">
          <cell r="C43" t="str">
            <v>電子・デバイス</v>
          </cell>
          <cell r="F43">
            <v>17.899999999999999</v>
          </cell>
          <cell r="G43">
            <v>156.69999999999999</v>
          </cell>
          <cell r="H43">
            <v>142.69999999999999</v>
          </cell>
          <cell r="I43">
            <v>14</v>
          </cell>
          <cell r="J43">
            <v>15.8</v>
          </cell>
          <cell r="K43">
            <v>88</v>
          </cell>
          <cell r="L43">
            <v>87.9</v>
          </cell>
          <cell r="M43">
            <v>0.1</v>
          </cell>
        </row>
        <row r="44">
          <cell r="C44" t="str">
            <v>電気機械器具</v>
          </cell>
          <cell r="F44">
            <v>20.3</v>
          </cell>
          <cell r="G44">
            <v>169.3</v>
          </cell>
          <cell r="H44">
            <v>156.69999999999999</v>
          </cell>
          <cell r="I44">
            <v>12.6</v>
          </cell>
          <cell r="J44">
            <v>19.8</v>
          </cell>
          <cell r="K44">
            <v>109</v>
          </cell>
          <cell r="L44">
            <v>109</v>
          </cell>
          <cell r="M44">
            <v>0</v>
          </cell>
        </row>
        <row r="45">
          <cell r="C45" t="str">
            <v>情報通信機械器具</v>
          </cell>
          <cell r="F45">
            <v>19.399999999999999</v>
          </cell>
          <cell r="G45">
            <v>171</v>
          </cell>
          <cell r="H45">
            <v>150.30000000000001</v>
          </cell>
          <cell r="I45">
            <v>20.7</v>
          </cell>
          <cell r="J45">
            <v>18.899999999999999</v>
          </cell>
          <cell r="K45">
            <v>134.30000000000001</v>
          </cell>
          <cell r="L45">
            <v>114.1</v>
          </cell>
          <cell r="M45">
            <v>20.2</v>
          </cell>
        </row>
        <row r="46">
          <cell r="C46" t="str">
            <v>輸送用機械器具</v>
          </cell>
          <cell r="F46">
            <v>18</v>
          </cell>
          <cell r="G46">
            <v>162.69999999999999</v>
          </cell>
          <cell r="H46">
            <v>145.6</v>
          </cell>
          <cell r="I46">
            <v>17.100000000000001</v>
          </cell>
          <cell r="J46">
            <v>18.2</v>
          </cell>
          <cell r="K46">
            <v>102.7</v>
          </cell>
          <cell r="L46">
            <v>102.7</v>
          </cell>
          <cell r="M46">
            <v>0</v>
          </cell>
        </row>
        <row r="47">
          <cell r="C47" t="str">
            <v>その他の製造業</v>
          </cell>
          <cell r="F47">
            <v>21.3</v>
          </cell>
          <cell r="G47">
            <v>190.3</v>
          </cell>
          <cell r="H47">
            <v>161.80000000000001</v>
          </cell>
          <cell r="I47">
            <v>28.5</v>
          </cell>
          <cell r="J47">
            <v>18</v>
          </cell>
          <cell r="K47">
            <v>101.4</v>
          </cell>
          <cell r="L47">
            <v>101.4</v>
          </cell>
          <cell r="M47">
            <v>0</v>
          </cell>
        </row>
        <row r="48">
          <cell r="C48" t="str">
            <v>Ｅ一括分１</v>
          </cell>
          <cell r="F48">
            <v>19</v>
          </cell>
          <cell r="G48">
            <v>166.2</v>
          </cell>
          <cell r="H48">
            <v>153.6</v>
          </cell>
          <cell r="I48">
            <v>12.6</v>
          </cell>
          <cell r="J48">
            <v>15.3</v>
          </cell>
          <cell r="K48">
            <v>118.1</v>
          </cell>
          <cell r="L48">
            <v>118.1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19</v>
          </cell>
          <cell r="G51">
            <v>155.30000000000001</v>
          </cell>
          <cell r="H51">
            <v>144.9</v>
          </cell>
          <cell r="I51">
            <v>10.4</v>
          </cell>
          <cell r="J51">
            <v>17.2</v>
          </cell>
          <cell r="K51">
            <v>125.5</v>
          </cell>
          <cell r="L51">
            <v>125.3</v>
          </cell>
          <cell r="M51">
            <v>0.2</v>
          </cell>
        </row>
        <row r="52">
          <cell r="C52" t="str">
            <v>小売業</v>
          </cell>
          <cell r="F52">
            <v>20.2</v>
          </cell>
          <cell r="G52">
            <v>167.3</v>
          </cell>
          <cell r="H52">
            <v>149.80000000000001</v>
          </cell>
          <cell r="I52">
            <v>17.5</v>
          </cell>
          <cell r="J52">
            <v>17.3</v>
          </cell>
          <cell r="K52">
            <v>99.5</v>
          </cell>
          <cell r="L52">
            <v>97.8</v>
          </cell>
          <cell r="M52">
            <v>1.7</v>
          </cell>
        </row>
        <row r="53">
          <cell r="C53" t="str">
            <v>宿泊業</v>
          </cell>
          <cell r="F53">
            <v>21.1</v>
          </cell>
          <cell r="G53">
            <v>171.9</v>
          </cell>
          <cell r="H53">
            <v>157.4</v>
          </cell>
          <cell r="I53">
            <v>14.5</v>
          </cell>
          <cell r="J53">
            <v>18.5</v>
          </cell>
          <cell r="K53">
            <v>104.5</v>
          </cell>
          <cell r="L53">
            <v>99.9</v>
          </cell>
          <cell r="M53">
            <v>4.5999999999999996</v>
          </cell>
        </row>
        <row r="54">
          <cell r="C54" t="str">
            <v>Ｍ一括分</v>
          </cell>
          <cell r="F54">
            <v>20.7</v>
          </cell>
          <cell r="G54">
            <v>181.4</v>
          </cell>
          <cell r="H54">
            <v>160.4</v>
          </cell>
          <cell r="I54">
            <v>21</v>
          </cell>
          <cell r="J54">
            <v>11.3</v>
          </cell>
          <cell r="K54">
            <v>62.5</v>
          </cell>
          <cell r="L54">
            <v>61.5</v>
          </cell>
          <cell r="M54">
            <v>1</v>
          </cell>
        </row>
        <row r="55">
          <cell r="C55" t="str">
            <v>医療業</v>
          </cell>
          <cell r="F55">
            <v>18.899999999999999</v>
          </cell>
          <cell r="G55">
            <v>150.30000000000001</v>
          </cell>
          <cell r="H55">
            <v>143.30000000000001</v>
          </cell>
          <cell r="I55">
            <v>7</v>
          </cell>
          <cell r="J55">
            <v>16.600000000000001</v>
          </cell>
          <cell r="K55">
            <v>100.6</v>
          </cell>
          <cell r="L55">
            <v>98.6</v>
          </cell>
          <cell r="M55">
            <v>2</v>
          </cell>
        </row>
        <row r="56">
          <cell r="C56" t="str">
            <v>Ｐ一括分</v>
          </cell>
          <cell r="F56">
            <v>17.7</v>
          </cell>
          <cell r="G56">
            <v>142.69999999999999</v>
          </cell>
          <cell r="H56">
            <v>138.19999999999999</v>
          </cell>
          <cell r="I56">
            <v>4.5</v>
          </cell>
          <cell r="J56">
            <v>16.7</v>
          </cell>
          <cell r="K56">
            <v>84.1</v>
          </cell>
          <cell r="L56">
            <v>83.4</v>
          </cell>
          <cell r="M56">
            <v>0.7</v>
          </cell>
        </row>
        <row r="57">
          <cell r="C57" t="str">
            <v>職業紹介・派遣業</v>
          </cell>
          <cell r="F57">
            <v>17.8</v>
          </cell>
          <cell r="G57">
            <v>155.30000000000001</v>
          </cell>
          <cell r="H57">
            <v>146.5</v>
          </cell>
          <cell r="I57">
            <v>8.8000000000000007</v>
          </cell>
          <cell r="J57">
            <v>15.4</v>
          </cell>
          <cell r="K57">
            <v>96.5</v>
          </cell>
          <cell r="L57">
            <v>94.5</v>
          </cell>
          <cell r="M57">
            <v>2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18.399999999999999</v>
          </cell>
          <cell r="G59">
            <v>155.30000000000001</v>
          </cell>
          <cell r="H59">
            <v>142.5</v>
          </cell>
          <cell r="I59">
            <v>12.8</v>
          </cell>
          <cell r="J59">
            <v>16</v>
          </cell>
          <cell r="K59">
            <v>85.1</v>
          </cell>
          <cell r="L59">
            <v>83.1</v>
          </cell>
          <cell r="M59">
            <v>2</v>
          </cell>
        </row>
        <row r="60">
          <cell r="C60" t="str">
            <v>特掲産業１</v>
          </cell>
          <cell r="F60" t="str">
            <v>#17.1</v>
          </cell>
          <cell r="G60" t="str">
            <v>#136.7</v>
          </cell>
          <cell r="H60" t="str">
            <v>#130.8</v>
          </cell>
          <cell r="I60" t="str">
            <v>#5.9</v>
          </cell>
          <cell r="J60" t="str">
            <v>#7.5</v>
          </cell>
          <cell r="K60" t="str">
            <v>#58</v>
          </cell>
          <cell r="L60" t="str">
            <v>#55.4</v>
          </cell>
          <cell r="M60" t="str">
            <v>#2.6</v>
          </cell>
        </row>
        <row r="61">
          <cell r="C61" t="str">
            <v>特掲産業２</v>
          </cell>
          <cell r="F61" t="str">
            <v>#18.5</v>
          </cell>
          <cell r="G61" t="str">
            <v>#150.2</v>
          </cell>
          <cell r="H61" t="str">
            <v>#139.3</v>
          </cell>
          <cell r="I61" t="str">
            <v>#10.9</v>
          </cell>
          <cell r="J61" t="str">
            <v>#13.8</v>
          </cell>
          <cell r="K61" t="str">
            <v>#121.8</v>
          </cell>
          <cell r="L61" t="str">
            <v>#121.8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19.3</v>
          </cell>
          <cell r="G78">
            <v>159.30000000000001</v>
          </cell>
          <cell r="H78">
            <v>147.5</v>
          </cell>
          <cell r="I78">
            <v>11.8</v>
          </cell>
          <cell r="J78">
            <v>15</v>
          </cell>
          <cell r="K78">
            <v>84.6</v>
          </cell>
          <cell r="L78">
            <v>82.7</v>
          </cell>
          <cell r="M78">
            <v>1.9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20.5</v>
          </cell>
          <cell r="G80">
            <v>159.9</v>
          </cell>
          <cell r="H80">
            <v>150.9</v>
          </cell>
          <cell r="I80">
            <v>9</v>
          </cell>
          <cell r="J80">
            <v>16.8</v>
          </cell>
          <cell r="K80">
            <v>91.2</v>
          </cell>
          <cell r="L80">
            <v>90.8</v>
          </cell>
          <cell r="M80">
            <v>0.4</v>
          </cell>
        </row>
        <row r="81">
          <cell r="C81" t="str">
            <v>製造業</v>
          </cell>
          <cell r="F81">
            <v>19.3</v>
          </cell>
          <cell r="G81">
            <v>163.80000000000001</v>
          </cell>
          <cell r="H81">
            <v>149.4</v>
          </cell>
          <cell r="I81">
            <v>14.4</v>
          </cell>
          <cell r="J81">
            <v>18.600000000000001</v>
          </cell>
          <cell r="K81">
            <v>117.7</v>
          </cell>
          <cell r="L81">
            <v>115.2</v>
          </cell>
          <cell r="M81">
            <v>2.5</v>
          </cell>
        </row>
        <row r="82">
          <cell r="C82" t="str">
            <v>電気・ガス・熱供給・水道業</v>
          </cell>
          <cell r="F82">
            <v>17.3</v>
          </cell>
          <cell r="G82">
            <v>142.19999999999999</v>
          </cell>
          <cell r="H82">
            <v>129</v>
          </cell>
          <cell r="I82">
            <v>13.2</v>
          </cell>
          <cell r="J82">
            <v>15.7</v>
          </cell>
          <cell r="K82">
            <v>97.3</v>
          </cell>
          <cell r="L82">
            <v>96.8</v>
          </cell>
          <cell r="M82">
            <v>0.5</v>
          </cell>
        </row>
        <row r="83">
          <cell r="C83" t="str">
            <v>情報通信業</v>
          </cell>
          <cell r="F83">
            <v>18.3</v>
          </cell>
          <cell r="G83">
            <v>153.30000000000001</v>
          </cell>
          <cell r="H83">
            <v>142.1</v>
          </cell>
          <cell r="I83">
            <v>11.2</v>
          </cell>
          <cell r="J83">
            <v>12.9</v>
          </cell>
          <cell r="K83">
            <v>79.2</v>
          </cell>
          <cell r="L83">
            <v>78.400000000000006</v>
          </cell>
          <cell r="M83">
            <v>0.8</v>
          </cell>
        </row>
        <row r="84">
          <cell r="C84" t="str">
            <v>運輸業，郵便業</v>
          </cell>
          <cell r="F84">
            <v>19.899999999999999</v>
          </cell>
          <cell r="G84">
            <v>181.3</v>
          </cell>
          <cell r="H84">
            <v>151.6</v>
          </cell>
          <cell r="I84">
            <v>29.7</v>
          </cell>
          <cell r="J84">
            <v>13.3</v>
          </cell>
          <cell r="K84">
            <v>61.4</v>
          </cell>
          <cell r="L84">
            <v>61.4</v>
          </cell>
          <cell r="M84">
            <v>0</v>
          </cell>
        </row>
        <row r="85">
          <cell r="C85" t="str">
            <v>卸売業，小売業</v>
          </cell>
          <cell r="F85">
            <v>19.7</v>
          </cell>
          <cell r="G85">
            <v>160.9</v>
          </cell>
          <cell r="H85">
            <v>150.19999999999999</v>
          </cell>
          <cell r="I85">
            <v>10.7</v>
          </cell>
          <cell r="J85">
            <v>16.100000000000001</v>
          </cell>
          <cell r="K85">
            <v>99.6</v>
          </cell>
          <cell r="L85">
            <v>96.7</v>
          </cell>
          <cell r="M85">
            <v>2.9</v>
          </cell>
        </row>
        <row r="86">
          <cell r="C86" t="str">
            <v>金融業，保険業</v>
          </cell>
          <cell r="F86">
            <v>17.2</v>
          </cell>
          <cell r="G86">
            <v>133.1</v>
          </cell>
          <cell r="H86">
            <v>128.30000000000001</v>
          </cell>
          <cell r="I86">
            <v>4.8</v>
          </cell>
          <cell r="J86">
            <v>14.2</v>
          </cell>
          <cell r="K86">
            <v>96.7</v>
          </cell>
          <cell r="L86">
            <v>96.6</v>
          </cell>
          <cell r="M86">
            <v>0.1</v>
          </cell>
        </row>
        <row r="87">
          <cell r="C87" t="str">
            <v>不動産業，物品賃貸業</v>
          </cell>
          <cell r="F87">
            <v>20.6</v>
          </cell>
          <cell r="G87">
            <v>178.3</v>
          </cell>
          <cell r="H87">
            <v>171.3</v>
          </cell>
          <cell r="I87">
            <v>7</v>
          </cell>
          <cell r="J87">
            <v>12.9</v>
          </cell>
          <cell r="K87">
            <v>61.8</v>
          </cell>
          <cell r="L87">
            <v>61.8</v>
          </cell>
          <cell r="M87">
            <v>0</v>
          </cell>
        </row>
        <row r="88">
          <cell r="C88" t="str">
            <v>学術研究，専門・技術サービス業</v>
          </cell>
          <cell r="F88">
            <v>19</v>
          </cell>
          <cell r="G88">
            <v>162.6</v>
          </cell>
          <cell r="H88">
            <v>151</v>
          </cell>
          <cell r="I88">
            <v>11.6</v>
          </cell>
          <cell r="J88">
            <v>17.600000000000001</v>
          </cell>
          <cell r="K88">
            <v>111.5</v>
          </cell>
          <cell r="L88">
            <v>101.6</v>
          </cell>
          <cell r="M88">
            <v>9.9</v>
          </cell>
        </row>
        <row r="89">
          <cell r="C89" t="str">
            <v>宿泊業，飲食サービス業</v>
          </cell>
          <cell r="F89">
            <v>20.2</v>
          </cell>
          <cell r="G89">
            <v>162.19999999999999</v>
          </cell>
          <cell r="H89">
            <v>151.4</v>
          </cell>
          <cell r="I89">
            <v>10.8</v>
          </cell>
          <cell r="J89">
            <v>12.9</v>
          </cell>
          <cell r="K89">
            <v>64.7</v>
          </cell>
          <cell r="L89">
            <v>62.3</v>
          </cell>
          <cell r="M89">
            <v>2.4</v>
          </cell>
        </row>
        <row r="90">
          <cell r="C90" t="str">
            <v>生活関連サービス業，娯楽業</v>
          </cell>
          <cell r="F90">
            <v>19.100000000000001</v>
          </cell>
          <cell r="G90">
            <v>155</v>
          </cell>
          <cell r="H90">
            <v>149.1</v>
          </cell>
          <cell r="I90">
            <v>5.9</v>
          </cell>
          <cell r="J90">
            <v>12.6</v>
          </cell>
          <cell r="K90">
            <v>64.5</v>
          </cell>
          <cell r="L90">
            <v>63.6</v>
          </cell>
          <cell r="M90">
            <v>0.9</v>
          </cell>
        </row>
        <row r="91">
          <cell r="C91" t="str">
            <v>教育，学習支援業</v>
          </cell>
          <cell r="F91">
            <v>19.7</v>
          </cell>
          <cell r="G91">
            <v>168.9</v>
          </cell>
          <cell r="H91">
            <v>145.80000000000001</v>
          </cell>
          <cell r="I91">
            <v>23.1</v>
          </cell>
          <cell r="J91">
            <v>14</v>
          </cell>
          <cell r="K91">
            <v>69.400000000000006</v>
          </cell>
          <cell r="L91">
            <v>69.2</v>
          </cell>
          <cell r="M91">
            <v>0.2</v>
          </cell>
        </row>
        <row r="92">
          <cell r="C92" t="str">
            <v>医療，福祉</v>
          </cell>
          <cell r="F92">
            <v>19.3</v>
          </cell>
          <cell r="G92">
            <v>153.5</v>
          </cell>
          <cell r="H92">
            <v>148</v>
          </cell>
          <cell r="I92">
            <v>5.5</v>
          </cell>
          <cell r="J92">
            <v>15</v>
          </cell>
          <cell r="K92">
            <v>80</v>
          </cell>
          <cell r="L92">
            <v>79.099999999999994</v>
          </cell>
          <cell r="M92">
            <v>0.9</v>
          </cell>
        </row>
        <row r="93">
          <cell r="C93" t="str">
            <v>複合サービス事業</v>
          </cell>
          <cell r="F93">
            <v>17.8</v>
          </cell>
          <cell r="G93">
            <v>142.6</v>
          </cell>
          <cell r="H93">
            <v>139.1</v>
          </cell>
          <cell r="I93">
            <v>3.5</v>
          </cell>
          <cell r="J93">
            <v>18.600000000000001</v>
          </cell>
          <cell r="K93">
            <v>129.19999999999999</v>
          </cell>
          <cell r="L93">
            <v>128.80000000000001</v>
          </cell>
          <cell r="M93">
            <v>0.4</v>
          </cell>
        </row>
        <row r="94">
          <cell r="C94" t="str">
            <v>サービス業（他に分類されないもの）</v>
          </cell>
          <cell r="F94">
            <v>18.600000000000001</v>
          </cell>
          <cell r="G94">
            <v>151.9</v>
          </cell>
          <cell r="H94">
            <v>140.9</v>
          </cell>
          <cell r="I94">
            <v>11</v>
          </cell>
          <cell r="J94">
            <v>15.5</v>
          </cell>
          <cell r="K94">
            <v>86.3</v>
          </cell>
          <cell r="L94">
            <v>84.5</v>
          </cell>
          <cell r="M94">
            <v>1.8</v>
          </cell>
        </row>
        <row r="95">
          <cell r="C95" t="str">
            <v>食料品・たばこ</v>
          </cell>
          <cell r="F95">
            <v>19.100000000000001</v>
          </cell>
          <cell r="G95">
            <v>160.4</v>
          </cell>
          <cell r="H95">
            <v>148.9</v>
          </cell>
          <cell r="I95">
            <v>11.5</v>
          </cell>
          <cell r="J95">
            <v>18.7</v>
          </cell>
          <cell r="K95">
            <v>116.1</v>
          </cell>
          <cell r="L95">
            <v>114.4</v>
          </cell>
          <cell r="M95">
            <v>1.7</v>
          </cell>
        </row>
        <row r="96">
          <cell r="C96" t="str">
            <v>繊維工業</v>
          </cell>
          <cell r="F96">
            <v>19.7</v>
          </cell>
          <cell r="G96">
            <v>169</v>
          </cell>
          <cell r="H96">
            <v>150.6</v>
          </cell>
          <cell r="I96">
            <v>18.399999999999999</v>
          </cell>
          <cell r="J96">
            <v>18.399999999999999</v>
          </cell>
          <cell r="K96">
            <v>121.5</v>
          </cell>
          <cell r="L96">
            <v>115.4</v>
          </cell>
          <cell r="M96">
            <v>6.1</v>
          </cell>
        </row>
        <row r="97">
          <cell r="C97" t="str">
            <v>木材・木製品</v>
          </cell>
          <cell r="F97">
            <v>19.100000000000001</v>
          </cell>
          <cell r="G97">
            <v>157.30000000000001</v>
          </cell>
          <cell r="H97">
            <v>143</v>
          </cell>
          <cell r="I97">
            <v>14.3</v>
          </cell>
          <cell r="J97">
            <v>19.8</v>
          </cell>
          <cell r="K97">
            <v>135.5</v>
          </cell>
          <cell r="L97">
            <v>131.1</v>
          </cell>
          <cell r="M97">
            <v>4.4000000000000004</v>
          </cell>
        </row>
        <row r="98">
          <cell r="C98" t="str">
            <v>家具・装備品</v>
          </cell>
          <cell r="F98" t="str">
            <v>#22.6</v>
          </cell>
          <cell r="G98" t="str">
            <v>#179.6</v>
          </cell>
          <cell r="H98" t="str">
            <v>#179.6</v>
          </cell>
          <cell r="I98" t="str">
            <v>#0</v>
          </cell>
          <cell r="J98" t="str">
            <v>#19.3</v>
          </cell>
          <cell r="K98" t="str">
            <v>#104.9</v>
          </cell>
          <cell r="L98" t="str">
            <v>#104.9</v>
          </cell>
          <cell r="M98" t="str">
            <v>#0</v>
          </cell>
        </row>
        <row r="99">
          <cell r="C99" t="str">
            <v>パルプ・紙</v>
          </cell>
          <cell r="F99">
            <v>21.8</v>
          </cell>
          <cell r="G99">
            <v>170.7</v>
          </cell>
          <cell r="H99">
            <v>162.30000000000001</v>
          </cell>
          <cell r="I99">
            <v>8.4</v>
          </cell>
          <cell r="J99">
            <v>20.6</v>
          </cell>
          <cell r="K99">
            <v>107.4</v>
          </cell>
          <cell r="L99">
            <v>107.4</v>
          </cell>
          <cell r="M99">
            <v>0</v>
          </cell>
        </row>
        <row r="100">
          <cell r="C100" t="str">
            <v>印刷・同関連業</v>
          </cell>
          <cell r="F100">
            <v>19</v>
          </cell>
          <cell r="G100">
            <v>156.30000000000001</v>
          </cell>
          <cell r="H100">
            <v>148.4</v>
          </cell>
          <cell r="I100">
            <v>7.9</v>
          </cell>
          <cell r="J100">
            <v>16.8</v>
          </cell>
          <cell r="K100">
            <v>100.8</v>
          </cell>
          <cell r="L100">
            <v>100.5</v>
          </cell>
          <cell r="M100">
            <v>0.3</v>
          </cell>
        </row>
        <row r="101">
          <cell r="C101" t="str">
            <v>化学、石油・石炭</v>
          </cell>
          <cell r="F101">
            <v>19.100000000000001</v>
          </cell>
          <cell r="G101">
            <v>158.19999999999999</v>
          </cell>
          <cell r="H101">
            <v>140.69999999999999</v>
          </cell>
          <cell r="I101">
            <v>17.5</v>
          </cell>
          <cell r="J101">
            <v>16.899999999999999</v>
          </cell>
          <cell r="K101">
            <v>107.5</v>
          </cell>
          <cell r="L101">
            <v>107.5</v>
          </cell>
          <cell r="M101">
            <v>0</v>
          </cell>
        </row>
        <row r="102">
          <cell r="C102" t="str">
            <v>プラスチック製品</v>
          </cell>
          <cell r="F102">
            <v>18.7</v>
          </cell>
          <cell r="G102">
            <v>158.4</v>
          </cell>
          <cell r="H102">
            <v>147.6</v>
          </cell>
          <cell r="I102">
            <v>10.8</v>
          </cell>
          <cell r="J102">
            <v>17.5</v>
          </cell>
          <cell r="K102">
            <v>112.6</v>
          </cell>
          <cell r="L102">
            <v>112</v>
          </cell>
          <cell r="M102">
            <v>0.6</v>
          </cell>
        </row>
        <row r="103">
          <cell r="C103" t="str">
            <v>ゴム製品</v>
          </cell>
          <cell r="F103">
            <v>19.399999999999999</v>
          </cell>
          <cell r="G103">
            <v>166.2</v>
          </cell>
          <cell r="H103">
            <v>143.80000000000001</v>
          </cell>
          <cell r="I103">
            <v>22.4</v>
          </cell>
          <cell r="J103">
            <v>20.3</v>
          </cell>
          <cell r="K103">
            <v>106.6</v>
          </cell>
          <cell r="L103">
            <v>105.1</v>
          </cell>
          <cell r="M103">
            <v>1.5</v>
          </cell>
        </row>
        <row r="104">
          <cell r="C104" t="str">
            <v>窯業・土石製品</v>
          </cell>
          <cell r="F104">
            <v>20.5</v>
          </cell>
          <cell r="G104">
            <v>176</v>
          </cell>
          <cell r="H104">
            <v>162.80000000000001</v>
          </cell>
          <cell r="I104">
            <v>13.2</v>
          </cell>
          <cell r="J104">
            <v>18</v>
          </cell>
          <cell r="K104">
            <v>109.2</v>
          </cell>
          <cell r="L104">
            <v>106.5</v>
          </cell>
          <cell r="M104">
            <v>2.7</v>
          </cell>
        </row>
        <row r="105">
          <cell r="C105" t="str">
            <v>鉄鋼業</v>
          </cell>
          <cell r="F105">
            <v>18.2</v>
          </cell>
          <cell r="G105">
            <v>164.9</v>
          </cell>
          <cell r="H105">
            <v>143.30000000000001</v>
          </cell>
          <cell r="I105">
            <v>21.6</v>
          </cell>
          <cell r="J105">
            <v>20.5</v>
          </cell>
          <cell r="K105">
            <v>154.30000000000001</v>
          </cell>
          <cell r="L105">
            <v>147.6</v>
          </cell>
          <cell r="M105">
            <v>6.7</v>
          </cell>
        </row>
        <row r="106">
          <cell r="C106" t="str">
            <v>非鉄金属製造業</v>
          </cell>
          <cell r="F106" t="str">
            <v>#17.5</v>
          </cell>
          <cell r="G106" t="str">
            <v>#143.4</v>
          </cell>
          <cell r="H106" t="str">
            <v>#142.3</v>
          </cell>
          <cell r="I106" t="str">
            <v>#1.1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20.9</v>
          </cell>
          <cell r="G107">
            <v>172.2</v>
          </cell>
          <cell r="H107">
            <v>159.6</v>
          </cell>
          <cell r="I107">
            <v>12.6</v>
          </cell>
          <cell r="J107">
            <v>18.600000000000001</v>
          </cell>
          <cell r="K107">
            <v>135.80000000000001</v>
          </cell>
          <cell r="L107">
            <v>124.2</v>
          </cell>
          <cell r="M107">
            <v>11.6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18.7</v>
          </cell>
          <cell r="G110">
            <v>156.6</v>
          </cell>
          <cell r="H110">
            <v>147.80000000000001</v>
          </cell>
          <cell r="I110">
            <v>8.8000000000000007</v>
          </cell>
          <cell r="J110">
            <v>18.899999999999999</v>
          </cell>
          <cell r="K110">
            <v>122.9</v>
          </cell>
          <cell r="L110">
            <v>122.1</v>
          </cell>
          <cell r="M110">
            <v>0.8</v>
          </cell>
        </row>
        <row r="111">
          <cell r="C111" t="str">
            <v>電子・デバイス</v>
          </cell>
          <cell r="F111">
            <v>17.899999999999999</v>
          </cell>
          <cell r="G111">
            <v>156.69999999999999</v>
          </cell>
          <cell r="H111">
            <v>142.69999999999999</v>
          </cell>
          <cell r="I111">
            <v>14</v>
          </cell>
          <cell r="J111">
            <v>15.8</v>
          </cell>
          <cell r="K111">
            <v>88</v>
          </cell>
          <cell r="L111">
            <v>87.9</v>
          </cell>
          <cell r="M111">
            <v>0.1</v>
          </cell>
        </row>
        <row r="112">
          <cell r="C112" t="str">
            <v>電気機械器具</v>
          </cell>
          <cell r="F112">
            <v>20.3</v>
          </cell>
          <cell r="G112">
            <v>169.3</v>
          </cell>
          <cell r="H112">
            <v>156.69999999999999</v>
          </cell>
          <cell r="I112">
            <v>12.6</v>
          </cell>
          <cell r="J112">
            <v>19.8</v>
          </cell>
          <cell r="K112">
            <v>109</v>
          </cell>
          <cell r="L112">
            <v>109</v>
          </cell>
          <cell r="M112">
            <v>0</v>
          </cell>
        </row>
        <row r="113">
          <cell r="C113" t="str">
            <v>情報通信機械器具</v>
          </cell>
          <cell r="F113">
            <v>19.399999999999999</v>
          </cell>
          <cell r="G113">
            <v>171</v>
          </cell>
          <cell r="H113">
            <v>150.30000000000001</v>
          </cell>
          <cell r="I113">
            <v>20.7</v>
          </cell>
          <cell r="J113">
            <v>18.899999999999999</v>
          </cell>
          <cell r="K113">
            <v>134.30000000000001</v>
          </cell>
          <cell r="L113">
            <v>114.1</v>
          </cell>
          <cell r="M113">
            <v>20.2</v>
          </cell>
        </row>
        <row r="114">
          <cell r="C114" t="str">
            <v>輸送用機械器具</v>
          </cell>
          <cell r="F114">
            <v>18</v>
          </cell>
          <cell r="G114">
            <v>162.69999999999999</v>
          </cell>
          <cell r="H114">
            <v>145.6</v>
          </cell>
          <cell r="I114">
            <v>17.100000000000001</v>
          </cell>
          <cell r="J114">
            <v>18.2</v>
          </cell>
          <cell r="K114">
            <v>102.7</v>
          </cell>
          <cell r="L114">
            <v>102.7</v>
          </cell>
          <cell r="M114">
            <v>0</v>
          </cell>
        </row>
        <row r="115">
          <cell r="C115" t="str">
            <v>その他の製造業</v>
          </cell>
          <cell r="F115">
            <v>21.3</v>
          </cell>
          <cell r="G115">
            <v>190.3</v>
          </cell>
          <cell r="H115">
            <v>161.80000000000001</v>
          </cell>
          <cell r="I115">
            <v>28.5</v>
          </cell>
          <cell r="J115">
            <v>18</v>
          </cell>
          <cell r="K115">
            <v>101.4</v>
          </cell>
          <cell r="L115">
            <v>101.4</v>
          </cell>
          <cell r="M115">
            <v>0</v>
          </cell>
        </row>
        <row r="116">
          <cell r="C116" t="str">
            <v>Ｅ一括分１</v>
          </cell>
          <cell r="F116">
            <v>20.9</v>
          </cell>
          <cell r="G116">
            <v>179.6</v>
          </cell>
          <cell r="H116">
            <v>157.5</v>
          </cell>
          <cell r="I116">
            <v>22.1</v>
          </cell>
          <cell r="J116">
            <v>15.3</v>
          </cell>
          <cell r="K116">
            <v>118.1</v>
          </cell>
          <cell r="L116">
            <v>118.1</v>
          </cell>
          <cell r="M116">
            <v>0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19.2</v>
          </cell>
          <cell r="G119">
            <v>163.6</v>
          </cell>
          <cell r="H119">
            <v>152.30000000000001</v>
          </cell>
          <cell r="I119">
            <v>11.3</v>
          </cell>
          <cell r="J119">
            <v>17.899999999999999</v>
          </cell>
          <cell r="K119">
            <v>126.5</v>
          </cell>
          <cell r="L119">
            <v>125.9</v>
          </cell>
          <cell r="M119">
            <v>0.6</v>
          </cell>
        </row>
        <row r="120">
          <cell r="C120" t="str">
            <v>小売業</v>
          </cell>
          <cell r="F120">
            <v>20</v>
          </cell>
          <cell r="G120">
            <v>159.1</v>
          </cell>
          <cell r="H120">
            <v>148.80000000000001</v>
          </cell>
          <cell r="I120">
            <v>10.3</v>
          </cell>
          <cell r="J120">
            <v>16</v>
          </cell>
          <cell r="K120">
            <v>97.6</v>
          </cell>
          <cell r="L120">
            <v>94.5</v>
          </cell>
          <cell r="M120">
            <v>3.1</v>
          </cell>
        </row>
        <row r="121">
          <cell r="C121" t="str">
            <v>宿泊業</v>
          </cell>
          <cell r="F121">
            <v>20.399999999999999</v>
          </cell>
          <cell r="G121">
            <v>156.4</v>
          </cell>
          <cell r="H121">
            <v>146.30000000000001</v>
          </cell>
          <cell r="I121">
            <v>10.1</v>
          </cell>
          <cell r="J121">
            <v>16.399999999999999</v>
          </cell>
          <cell r="K121">
            <v>89.1</v>
          </cell>
          <cell r="L121">
            <v>83.7</v>
          </cell>
          <cell r="M121">
            <v>5.4</v>
          </cell>
        </row>
        <row r="122">
          <cell r="C122" t="str">
            <v>Ｍ一括分</v>
          </cell>
          <cell r="F122">
            <v>20</v>
          </cell>
          <cell r="G122">
            <v>169.4</v>
          </cell>
          <cell r="H122">
            <v>157.69999999999999</v>
          </cell>
          <cell r="I122">
            <v>11.7</v>
          </cell>
          <cell r="J122">
            <v>12.5</v>
          </cell>
          <cell r="K122">
            <v>61.8</v>
          </cell>
          <cell r="L122">
            <v>59.8</v>
          </cell>
          <cell r="M122">
            <v>2</v>
          </cell>
        </row>
        <row r="123">
          <cell r="C123" t="str">
            <v>医療業</v>
          </cell>
          <cell r="F123">
            <v>19.600000000000001</v>
          </cell>
          <cell r="G123">
            <v>154.1</v>
          </cell>
          <cell r="H123">
            <v>147.19999999999999</v>
          </cell>
          <cell r="I123">
            <v>6.9</v>
          </cell>
          <cell r="J123">
            <v>16.5</v>
          </cell>
          <cell r="K123">
            <v>91.5</v>
          </cell>
          <cell r="L123">
            <v>89.9</v>
          </cell>
          <cell r="M123">
            <v>1.6</v>
          </cell>
        </row>
        <row r="124">
          <cell r="C124" t="str">
            <v>Ｐ一括分</v>
          </cell>
          <cell r="F124">
            <v>19</v>
          </cell>
          <cell r="G124">
            <v>153.1</v>
          </cell>
          <cell r="H124">
            <v>148.80000000000001</v>
          </cell>
          <cell r="I124">
            <v>4.3</v>
          </cell>
          <cell r="J124">
            <v>13.9</v>
          </cell>
          <cell r="K124">
            <v>70.5</v>
          </cell>
          <cell r="L124">
            <v>70.2</v>
          </cell>
          <cell r="M124">
            <v>0.3</v>
          </cell>
        </row>
        <row r="125">
          <cell r="C125" t="str">
            <v>職業紹介・派遣業</v>
          </cell>
          <cell r="F125">
            <v>17.899999999999999</v>
          </cell>
          <cell r="G125">
            <v>153.69999999999999</v>
          </cell>
          <cell r="H125">
            <v>145.6</v>
          </cell>
          <cell r="I125">
            <v>8.1</v>
          </cell>
          <cell r="J125">
            <v>15.4</v>
          </cell>
          <cell r="K125">
            <v>96.5</v>
          </cell>
          <cell r="L125">
            <v>94.5</v>
          </cell>
          <cell r="M125">
            <v>2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18.7</v>
          </cell>
          <cell r="G127">
            <v>151.5</v>
          </cell>
          <cell r="H127">
            <v>139.80000000000001</v>
          </cell>
          <cell r="I127">
            <v>11.7</v>
          </cell>
          <cell r="J127">
            <v>15.5</v>
          </cell>
          <cell r="K127">
            <v>84.9</v>
          </cell>
          <cell r="L127">
            <v>83.2</v>
          </cell>
          <cell r="M127">
            <v>1.7</v>
          </cell>
        </row>
        <row r="128">
          <cell r="C128" t="str">
            <v>特掲産業１</v>
          </cell>
          <cell r="F128">
            <v>18.600000000000001</v>
          </cell>
          <cell r="G128">
            <v>134.80000000000001</v>
          </cell>
          <cell r="H128">
            <v>129.19999999999999</v>
          </cell>
          <cell r="I128">
            <v>5.6</v>
          </cell>
          <cell r="J128">
            <v>10.9</v>
          </cell>
          <cell r="K128">
            <v>54.7</v>
          </cell>
          <cell r="L128">
            <v>54</v>
          </cell>
          <cell r="M128">
            <v>0.7</v>
          </cell>
        </row>
        <row r="129">
          <cell r="C129" t="str">
            <v>特掲産業２</v>
          </cell>
          <cell r="F129">
            <v>20.9</v>
          </cell>
          <cell r="G129">
            <v>147.19999999999999</v>
          </cell>
          <cell r="H129">
            <v>144.69999999999999</v>
          </cell>
          <cell r="I129">
            <v>2.5</v>
          </cell>
          <cell r="J129">
            <v>11.4</v>
          </cell>
          <cell r="K129">
            <v>50.7</v>
          </cell>
          <cell r="L129">
            <v>50.7</v>
          </cell>
          <cell r="M129">
            <v>0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</v>
          </cell>
          <cell r="D198">
            <v>1.3</v>
          </cell>
          <cell r="E198">
            <v>102.2</v>
          </cell>
          <cell r="F198">
            <v>1.2</v>
          </cell>
          <cell r="G198">
            <v>101.7</v>
          </cell>
          <cell r="H198">
            <v>2.2999999999999998</v>
          </cell>
          <cell r="I198">
            <v>96.6</v>
          </cell>
          <cell r="J198">
            <v>1.6</v>
          </cell>
          <cell r="K198">
            <v>95.1</v>
          </cell>
          <cell r="L198">
            <v>2.2999999999999998</v>
          </cell>
          <cell r="M198">
            <v>117</v>
          </cell>
          <cell r="N198">
            <v>-5</v>
          </cell>
          <cell r="O198">
            <v>93.1</v>
          </cell>
          <cell r="P198">
            <v>-1.5</v>
          </cell>
          <cell r="Q198" t="str">
            <v>-</v>
          </cell>
          <cell r="R198" t="str">
            <v>-</v>
          </cell>
          <cell r="S198">
            <v>0.88</v>
          </cell>
          <cell r="T198">
            <v>0.08</v>
          </cell>
          <cell r="U198">
            <v>1.05</v>
          </cell>
          <cell r="V198">
            <v>0.14000000000000001</v>
          </cell>
          <cell r="W198">
            <v>82.1</v>
          </cell>
          <cell r="X198">
            <v>-1.8</v>
          </cell>
          <cell r="Y198">
            <v>98.7</v>
          </cell>
          <cell r="Z198">
            <v>-2</v>
          </cell>
          <cell r="AA198">
            <v>109</v>
          </cell>
          <cell r="AB198">
            <v>-11</v>
          </cell>
          <cell r="AC198">
            <v>6</v>
          </cell>
          <cell r="AD198">
            <v>17.600000000000001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60.2</v>
          </cell>
          <cell r="D200">
            <v>-23.7</v>
          </cell>
          <cell r="E200">
            <v>76</v>
          </cell>
          <cell r="F200">
            <v>-11.2</v>
          </cell>
          <cell r="G200">
            <v>76</v>
          </cell>
          <cell r="H200">
            <v>-10.3</v>
          </cell>
          <cell r="I200">
            <v>99.9</v>
          </cell>
          <cell r="J200">
            <v>-0.7</v>
          </cell>
          <cell r="K200">
            <v>100.1</v>
          </cell>
          <cell r="L200">
            <v>1.1000000000000001</v>
          </cell>
          <cell r="M200">
            <v>97.9</v>
          </cell>
          <cell r="N200">
            <v>-16.3</v>
          </cell>
          <cell r="O200">
            <v>83.7</v>
          </cell>
          <cell r="P200">
            <v>4.2</v>
          </cell>
          <cell r="Q200" t="str">
            <v>-</v>
          </cell>
          <cell r="R200" t="str">
            <v>-</v>
          </cell>
          <cell r="S200">
            <v>0.85</v>
          </cell>
          <cell r="T200">
            <v>0.56999999999999995</v>
          </cell>
          <cell r="U200">
            <v>0.09</v>
          </cell>
          <cell r="V200">
            <v>-0.94</v>
          </cell>
          <cell r="W200">
            <v>58.2</v>
          </cell>
          <cell r="X200">
            <v>-26</v>
          </cell>
          <cell r="Y200">
            <v>73.400000000000006</v>
          </cell>
          <cell r="Z200">
            <v>-14</v>
          </cell>
          <cell r="AA200">
            <v>77</v>
          </cell>
          <cell r="AB200">
            <v>-21.1</v>
          </cell>
          <cell r="AC200">
            <v>0.4</v>
          </cell>
          <cell r="AD200">
            <v>-99.1</v>
          </cell>
        </row>
        <row r="201">
          <cell r="B201" t="str">
            <v>製造業</v>
          </cell>
          <cell r="C201">
            <v>87.6</v>
          </cell>
          <cell r="D201">
            <v>-3.2</v>
          </cell>
          <cell r="E201">
            <v>105.6</v>
          </cell>
          <cell r="F201">
            <v>-3.8</v>
          </cell>
          <cell r="G201">
            <v>103.7</v>
          </cell>
          <cell r="H201">
            <v>-2.7</v>
          </cell>
          <cell r="I201">
            <v>98.7</v>
          </cell>
          <cell r="J201">
            <v>-0.7</v>
          </cell>
          <cell r="K201">
            <v>98</v>
          </cell>
          <cell r="L201">
            <v>1</v>
          </cell>
          <cell r="M201">
            <v>106</v>
          </cell>
          <cell r="N201">
            <v>-16.100000000000001</v>
          </cell>
          <cell r="O201">
            <v>93.5</v>
          </cell>
          <cell r="P201">
            <v>-4.3</v>
          </cell>
          <cell r="Q201" t="str">
            <v>-</v>
          </cell>
          <cell r="R201" t="str">
            <v>-</v>
          </cell>
          <cell r="S201">
            <v>0.65</v>
          </cell>
          <cell r="T201">
            <v>0.16</v>
          </cell>
          <cell r="U201">
            <v>0.92</v>
          </cell>
          <cell r="V201">
            <v>7.0000000000000007E-2</v>
          </cell>
          <cell r="W201">
            <v>84.6</v>
          </cell>
          <cell r="X201">
            <v>-6.2</v>
          </cell>
          <cell r="Y201">
            <v>102</v>
          </cell>
          <cell r="Z201">
            <v>-6.8</v>
          </cell>
          <cell r="AA201">
            <v>123.8</v>
          </cell>
          <cell r="AB201">
            <v>-12.1</v>
          </cell>
          <cell r="AC201">
            <v>4.8</v>
          </cell>
          <cell r="AD201">
            <v>200</v>
          </cell>
        </row>
        <row r="202">
          <cell r="B202" t="str">
            <v>電気・ガス・熱供給・水道業</v>
          </cell>
          <cell r="C202">
            <v>94.1</v>
          </cell>
          <cell r="D202">
            <v>4.7</v>
          </cell>
          <cell r="E202">
            <v>119</v>
          </cell>
          <cell r="F202">
            <v>4.5999999999999996</v>
          </cell>
          <cell r="G202">
            <v>112.4</v>
          </cell>
          <cell r="H202">
            <v>-0.9</v>
          </cell>
          <cell r="I202">
            <v>93.7</v>
          </cell>
          <cell r="J202">
            <v>9.1999999999999993</v>
          </cell>
          <cell r="K202">
            <v>91.1</v>
          </cell>
          <cell r="L202">
            <v>4.5999999999999996</v>
          </cell>
          <cell r="M202">
            <v>127.5</v>
          </cell>
          <cell r="N202">
            <v>82.9</v>
          </cell>
          <cell r="O202">
            <v>106.4</v>
          </cell>
          <cell r="P202">
            <v>1.6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0.7</v>
          </cell>
          <cell r="V202">
            <v>0.6</v>
          </cell>
          <cell r="W202">
            <v>90.9</v>
          </cell>
          <cell r="X202">
            <v>1.5</v>
          </cell>
          <cell r="Y202">
            <v>115</v>
          </cell>
          <cell r="Z202">
            <v>1.3</v>
          </cell>
          <cell r="AA202">
            <v>200</v>
          </cell>
          <cell r="AB202">
            <v>68.5</v>
          </cell>
          <cell r="AC202">
            <v>0.8</v>
          </cell>
          <cell r="AD202">
            <v>14.3</v>
          </cell>
        </row>
        <row r="203">
          <cell r="B203" t="str">
            <v>情報通信業</v>
          </cell>
          <cell r="C203">
            <v>108.4</v>
          </cell>
          <cell r="D203">
            <v>-4.4000000000000004</v>
          </cell>
          <cell r="E203">
            <v>137.69999999999999</v>
          </cell>
          <cell r="F203">
            <v>-4.4000000000000004</v>
          </cell>
          <cell r="G203">
            <v>133.1</v>
          </cell>
          <cell r="H203">
            <v>-1.6</v>
          </cell>
          <cell r="I203">
            <v>95.3</v>
          </cell>
          <cell r="J203">
            <v>9.1999999999999993</v>
          </cell>
          <cell r="K203">
            <v>94.2</v>
          </cell>
          <cell r="L203">
            <v>9.1999999999999993</v>
          </cell>
          <cell r="M203">
            <v>109.5</v>
          </cell>
          <cell r="N203">
            <v>10.5</v>
          </cell>
          <cell r="O203">
            <v>122.5</v>
          </cell>
          <cell r="P203">
            <v>-3.1</v>
          </cell>
          <cell r="Q203" t="str">
            <v>-</v>
          </cell>
          <cell r="R203" t="str">
            <v>-</v>
          </cell>
          <cell r="S203">
            <v>0.16</v>
          </cell>
          <cell r="T203">
            <v>0.16</v>
          </cell>
          <cell r="U203">
            <v>0.36</v>
          </cell>
          <cell r="V203">
            <v>0.2</v>
          </cell>
          <cell r="W203">
            <v>104.7</v>
          </cell>
          <cell r="X203">
            <v>-7.4</v>
          </cell>
          <cell r="Y203">
            <v>133</v>
          </cell>
          <cell r="Z203">
            <v>-7.4</v>
          </cell>
          <cell r="AA203">
            <v>209.2</v>
          </cell>
          <cell r="AB203">
            <v>-25.6</v>
          </cell>
          <cell r="AC203">
            <v>0.5</v>
          </cell>
          <cell r="AD203">
            <v>-28.6</v>
          </cell>
        </row>
        <row r="204">
          <cell r="B204" t="str">
            <v>運輸業，郵便業</v>
          </cell>
          <cell r="C204">
            <v>72.2</v>
          </cell>
          <cell r="D204">
            <v>10.9</v>
          </cell>
          <cell r="E204">
            <v>80.3</v>
          </cell>
          <cell r="F204">
            <v>7.2</v>
          </cell>
          <cell r="G204">
            <v>86.1</v>
          </cell>
          <cell r="H204">
            <v>6.7</v>
          </cell>
          <cell r="I204">
            <v>90.2</v>
          </cell>
          <cell r="J204">
            <v>9.6</v>
          </cell>
          <cell r="K204">
            <v>94.6</v>
          </cell>
          <cell r="L204">
            <v>9.9</v>
          </cell>
          <cell r="M204">
            <v>71.3</v>
          </cell>
          <cell r="N204">
            <v>7.9</v>
          </cell>
          <cell r="O204">
            <v>104.7</v>
          </cell>
          <cell r="P204">
            <v>-8.9</v>
          </cell>
          <cell r="Q204" t="str">
            <v>-</v>
          </cell>
          <cell r="R204" t="str">
            <v>-</v>
          </cell>
          <cell r="S204">
            <v>0.28000000000000003</v>
          </cell>
          <cell r="T204">
            <v>-0.21</v>
          </cell>
          <cell r="U204">
            <v>0.88</v>
          </cell>
          <cell r="V204">
            <v>0.3</v>
          </cell>
          <cell r="W204">
            <v>69.8</v>
          </cell>
          <cell r="X204">
            <v>7.6</v>
          </cell>
          <cell r="Y204">
            <v>77.599999999999994</v>
          </cell>
          <cell r="Z204">
            <v>3.9</v>
          </cell>
          <cell r="AA204">
            <v>55.8</v>
          </cell>
          <cell r="AB204">
            <v>11.4</v>
          </cell>
          <cell r="AC204">
            <v>15.5</v>
          </cell>
          <cell r="AD204">
            <v>0</v>
          </cell>
        </row>
        <row r="205">
          <cell r="B205" t="str">
            <v>卸売業，小売業</v>
          </cell>
          <cell r="C205">
            <v>81.5</v>
          </cell>
          <cell r="D205">
            <v>-1.9</v>
          </cell>
          <cell r="E205">
            <v>97.8</v>
          </cell>
          <cell r="F205">
            <v>-1.2</v>
          </cell>
          <cell r="G205">
            <v>97.7</v>
          </cell>
          <cell r="H205">
            <v>0.1</v>
          </cell>
          <cell r="I205">
            <v>96.6</v>
          </cell>
          <cell r="J205">
            <v>-3.6</v>
          </cell>
          <cell r="K205">
            <v>93.3</v>
          </cell>
          <cell r="L205">
            <v>-2.6</v>
          </cell>
          <cell r="M205">
            <v>151</v>
          </cell>
          <cell r="N205">
            <v>-12.7</v>
          </cell>
          <cell r="O205">
            <v>81.099999999999994</v>
          </cell>
          <cell r="P205">
            <v>2.4</v>
          </cell>
          <cell r="Q205" t="str">
            <v>-</v>
          </cell>
          <cell r="R205" t="str">
            <v>-</v>
          </cell>
          <cell r="S205">
            <v>2.0499999999999998</v>
          </cell>
          <cell r="T205">
            <v>1.38</v>
          </cell>
          <cell r="U205">
            <v>1.77</v>
          </cell>
          <cell r="V205">
            <v>0.8</v>
          </cell>
          <cell r="W205">
            <v>78.7</v>
          </cell>
          <cell r="X205">
            <v>-5.0999999999999996</v>
          </cell>
          <cell r="Y205">
            <v>94.5</v>
          </cell>
          <cell r="Z205">
            <v>-4.3</v>
          </cell>
          <cell r="AA205">
            <v>99.4</v>
          </cell>
          <cell r="AB205">
            <v>-16.3</v>
          </cell>
          <cell r="AC205">
            <v>1.6</v>
          </cell>
          <cell r="AD205">
            <v>-71.400000000000006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93.9</v>
          </cell>
          <cell r="D207">
            <v>-10.3</v>
          </cell>
          <cell r="E207">
            <v>118.7</v>
          </cell>
          <cell r="F207">
            <v>-10.3</v>
          </cell>
          <cell r="G207">
            <v>119.5</v>
          </cell>
          <cell r="H207">
            <v>-3.6</v>
          </cell>
          <cell r="I207">
            <v>93.7</v>
          </cell>
          <cell r="J207">
            <v>0.3</v>
          </cell>
          <cell r="K207">
            <v>92.3</v>
          </cell>
          <cell r="L207">
            <v>2.2000000000000002</v>
          </cell>
          <cell r="M207">
            <v>158.80000000000001</v>
          </cell>
          <cell r="N207">
            <v>-34.200000000000003</v>
          </cell>
          <cell r="O207">
            <v>103.5</v>
          </cell>
          <cell r="P207">
            <v>23.4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0.5</v>
          </cell>
          <cell r="V207">
            <v>-0.71</v>
          </cell>
          <cell r="W207">
            <v>90.7</v>
          </cell>
          <cell r="X207">
            <v>-13.1</v>
          </cell>
          <cell r="Y207">
            <v>114.7</v>
          </cell>
          <cell r="Z207">
            <v>-13</v>
          </cell>
          <cell r="AA207">
            <v>86.4</v>
          </cell>
          <cell r="AB207">
            <v>-81.7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87.8</v>
          </cell>
          <cell r="D208">
            <v>1.9</v>
          </cell>
          <cell r="E208">
            <v>107.3</v>
          </cell>
          <cell r="F208">
            <v>1.8</v>
          </cell>
          <cell r="G208">
            <v>107.1</v>
          </cell>
          <cell r="H208">
            <v>3.6</v>
          </cell>
          <cell r="I208">
            <v>101.2</v>
          </cell>
          <cell r="J208">
            <v>7.1</v>
          </cell>
          <cell r="K208">
            <v>99.2</v>
          </cell>
          <cell r="L208">
            <v>7.2</v>
          </cell>
          <cell r="M208">
            <v>121.1</v>
          </cell>
          <cell r="N208">
            <v>5.5</v>
          </cell>
          <cell r="O208">
            <v>122.6</v>
          </cell>
          <cell r="P208">
            <v>10.3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0.06</v>
          </cell>
          <cell r="V208">
            <v>0.06</v>
          </cell>
          <cell r="W208">
            <v>84.8</v>
          </cell>
          <cell r="X208">
            <v>-1.3</v>
          </cell>
          <cell r="Y208">
            <v>103.7</v>
          </cell>
          <cell r="Z208">
            <v>-1.3</v>
          </cell>
          <cell r="AA208">
            <v>111.3</v>
          </cell>
          <cell r="AB208">
            <v>-20.399999999999999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108.7</v>
          </cell>
          <cell r="D209">
            <v>-13.5</v>
          </cell>
          <cell r="E209">
            <v>116.8</v>
          </cell>
          <cell r="F209">
            <v>-4.8</v>
          </cell>
          <cell r="G209">
            <v>117.3</v>
          </cell>
          <cell r="H209">
            <v>-6.6</v>
          </cell>
          <cell r="I209">
            <v>112.3</v>
          </cell>
          <cell r="J209">
            <v>23.3</v>
          </cell>
          <cell r="K209">
            <v>108.8</v>
          </cell>
          <cell r="L209">
            <v>21.7</v>
          </cell>
          <cell r="M209">
            <v>162.69999999999999</v>
          </cell>
          <cell r="N209">
            <v>41.8</v>
          </cell>
          <cell r="O209">
            <v>65.7</v>
          </cell>
          <cell r="P209">
            <v>33.299999999999997</v>
          </cell>
          <cell r="Q209" t="str">
            <v>-</v>
          </cell>
          <cell r="R209" t="str">
            <v>-</v>
          </cell>
          <cell r="S209">
            <v>2.13</v>
          </cell>
          <cell r="T209">
            <v>2.13</v>
          </cell>
          <cell r="U209">
            <v>2.75</v>
          </cell>
          <cell r="V209">
            <v>2.08</v>
          </cell>
          <cell r="W209">
            <v>105</v>
          </cell>
          <cell r="X209">
            <v>-16.2</v>
          </cell>
          <cell r="Y209">
            <v>112.9</v>
          </cell>
          <cell r="Z209">
            <v>-7.7</v>
          </cell>
          <cell r="AA209">
            <v>110.2</v>
          </cell>
          <cell r="AB209">
            <v>25.9</v>
          </cell>
          <cell r="AC209">
            <v>0</v>
          </cell>
          <cell r="AD209">
            <v>-100</v>
          </cell>
        </row>
        <row r="210">
          <cell r="B210" t="str">
            <v>生活関連サービス業，娯楽業</v>
          </cell>
          <cell r="C210">
            <v>72.8</v>
          </cell>
          <cell r="D210">
            <v>26</v>
          </cell>
          <cell r="E210">
            <v>81.8</v>
          </cell>
          <cell r="F210">
            <v>25.8</v>
          </cell>
          <cell r="G210">
            <v>81.8</v>
          </cell>
          <cell r="H210">
            <v>24.1</v>
          </cell>
          <cell r="I210">
            <v>89.1</v>
          </cell>
          <cell r="J210">
            <v>18.3</v>
          </cell>
          <cell r="K210">
            <v>91.5</v>
          </cell>
          <cell r="L210">
            <v>14.4</v>
          </cell>
          <cell r="M210">
            <v>62.4</v>
          </cell>
          <cell r="N210">
            <v>144.69999999999999</v>
          </cell>
          <cell r="O210">
            <v>146.6</v>
          </cell>
          <cell r="P210">
            <v>8.6999999999999993</v>
          </cell>
          <cell r="Q210" t="str">
            <v>-</v>
          </cell>
          <cell r="R210" t="str">
            <v>-</v>
          </cell>
          <cell r="S210">
            <v>0.03</v>
          </cell>
          <cell r="T210">
            <v>0.03</v>
          </cell>
          <cell r="U210">
            <v>0.83</v>
          </cell>
          <cell r="V210">
            <v>0.83</v>
          </cell>
          <cell r="W210">
            <v>70.3</v>
          </cell>
          <cell r="X210">
            <v>22</v>
          </cell>
          <cell r="Y210">
            <v>79</v>
          </cell>
          <cell r="Z210">
            <v>21.9</v>
          </cell>
          <cell r="AA210">
            <v>81.900000000000006</v>
          </cell>
          <cell r="AB210">
            <v>65.099999999999994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85.5</v>
          </cell>
          <cell r="D211">
            <v>0</v>
          </cell>
          <cell r="E211">
            <v>106.2</v>
          </cell>
          <cell r="F211">
            <v>-0.1</v>
          </cell>
          <cell r="G211">
            <v>109.1</v>
          </cell>
          <cell r="H211">
            <v>0</v>
          </cell>
          <cell r="I211">
            <v>103.7</v>
          </cell>
          <cell r="J211">
            <v>3.8</v>
          </cell>
          <cell r="K211">
            <v>93.1</v>
          </cell>
          <cell r="L211">
            <v>3.8</v>
          </cell>
          <cell r="M211">
            <v>256.39999999999998</v>
          </cell>
          <cell r="N211">
            <v>3.6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0.06</v>
          </cell>
          <cell r="T211">
            <v>-0.03</v>
          </cell>
          <cell r="U211">
            <v>0.05</v>
          </cell>
          <cell r="V211">
            <v>-0.03</v>
          </cell>
          <cell r="W211">
            <v>82.6</v>
          </cell>
          <cell r="X211">
            <v>-3.1</v>
          </cell>
          <cell r="Y211">
            <v>102.6</v>
          </cell>
          <cell r="Z211">
            <v>-3.2</v>
          </cell>
          <cell r="AA211">
            <v>17.600000000000001</v>
          </cell>
          <cell r="AB211">
            <v>-7.4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84.1</v>
          </cell>
          <cell r="D212">
            <v>5.4</v>
          </cell>
          <cell r="E212">
            <v>103</v>
          </cell>
          <cell r="F212">
            <v>4.8</v>
          </cell>
          <cell r="G212">
            <v>100.2</v>
          </cell>
          <cell r="H212">
            <v>6.4</v>
          </cell>
          <cell r="I212">
            <v>93.6</v>
          </cell>
          <cell r="J212">
            <v>1.2</v>
          </cell>
          <cell r="K212">
            <v>93.1</v>
          </cell>
          <cell r="L212">
            <v>1.6</v>
          </cell>
          <cell r="M212">
            <v>109.3</v>
          </cell>
          <cell r="N212">
            <v>-9.1999999999999993</v>
          </cell>
          <cell r="O212">
            <v>85.1</v>
          </cell>
          <cell r="P212">
            <v>0.8</v>
          </cell>
          <cell r="Q212" t="str">
            <v>-</v>
          </cell>
          <cell r="R212" t="str">
            <v>-</v>
          </cell>
          <cell r="S212">
            <v>0.91</v>
          </cell>
          <cell r="T212">
            <v>-0.02</v>
          </cell>
          <cell r="U212">
            <v>0.8</v>
          </cell>
          <cell r="V212">
            <v>0.11</v>
          </cell>
          <cell r="W212">
            <v>81.3</v>
          </cell>
          <cell r="X212">
            <v>2.1</v>
          </cell>
          <cell r="Y212">
            <v>99.5</v>
          </cell>
          <cell r="Z212">
            <v>1.5</v>
          </cell>
          <cell r="AA212">
            <v>174.8</v>
          </cell>
          <cell r="AB212">
            <v>-15.1</v>
          </cell>
          <cell r="AC212">
            <v>2.9</v>
          </cell>
          <cell r="AD212">
            <v>1350</v>
          </cell>
        </row>
        <row r="213">
          <cell r="B213" t="str">
            <v>複合サービス事業</v>
          </cell>
          <cell r="C213">
            <v>82.6</v>
          </cell>
          <cell r="D213">
            <v>7.4</v>
          </cell>
          <cell r="E213">
            <v>90.4</v>
          </cell>
          <cell r="F213">
            <v>0.6</v>
          </cell>
          <cell r="G213">
            <v>92.5</v>
          </cell>
          <cell r="H213">
            <v>3.4</v>
          </cell>
          <cell r="I213">
            <v>89.9</v>
          </cell>
          <cell r="J213">
            <v>-5.9</v>
          </cell>
          <cell r="K213">
            <v>92.6</v>
          </cell>
          <cell r="L213">
            <v>-3.3</v>
          </cell>
          <cell r="M213">
            <v>46.3</v>
          </cell>
          <cell r="N213">
            <v>-48.8</v>
          </cell>
          <cell r="O213">
            <v>92.8</v>
          </cell>
          <cell r="P213">
            <v>-6.6</v>
          </cell>
          <cell r="Q213" t="str">
            <v>-</v>
          </cell>
          <cell r="R213" t="str">
            <v>-</v>
          </cell>
          <cell r="S213">
            <v>2.63</v>
          </cell>
          <cell r="T213">
            <v>-0.6</v>
          </cell>
          <cell r="U213">
            <v>4</v>
          </cell>
          <cell r="V213">
            <v>1.1200000000000001</v>
          </cell>
          <cell r="W213">
            <v>79.8</v>
          </cell>
          <cell r="X213">
            <v>4</v>
          </cell>
          <cell r="Y213">
            <v>87.3</v>
          </cell>
          <cell r="Z213">
            <v>-2.6</v>
          </cell>
          <cell r="AA213">
            <v>55.6</v>
          </cell>
          <cell r="AB213">
            <v>-42</v>
          </cell>
          <cell r="AC213">
            <v>47</v>
          </cell>
          <cell r="AD213">
            <v>168.6</v>
          </cell>
        </row>
        <row r="214">
          <cell r="B214" t="str">
            <v>サービス業（他に分類されないもの）</v>
          </cell>
          <cell r="C214">
            <v>91.7</v>
          </cell>
          <cell r="D214">
            <v>7.6</v>
          </cell>
          <cell r="E214">
            <v>97.7</v>
          </cell>
          <cell r="F214">
            <v>0.2</v>
          </cell>
          <cell r="G214">
            <v>96.7</v>
          </cell>
          <cell r="H214">
            <v>0</v>
          </cell>
          <cell r="I214">
            <v>97.9</v>
          </cell>
          <cell r="J214">
            <v>0.6</v>
          </cell>
          <cell r="K214">
            <v>96.7</v>
          </cell>
          <cell r="L214">
            <v>0.1</v>
          </cell>
          <cell r="M214">
            <v>114.6</v>
          </cell>
          <cell r="N214">
            <v>6.3</v>
          </cell>
          <cell r="O214">
            <v>96.1</v>
          </cell>
          <cell r="P214">
            <v>-9.3000000000000007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-0.28999999999999998</v>
          </cell>
          <cell r="U214">
            <v>3.18</v>
          </cell>
          <cell r="V214">
            <v>0.31</v>
          </cell>
          <cell r="W214">
            <v>88.6</v>
          </cell>
          <cell r="X214">
            <v>4.4000000000000004</v>
          </cell>
          <cell r="Y214">
            <v>94.4</v>
          </cell>
          <cell r="Z214">
            <v>-2.9</v>
          </cell>
          <cell r="AA214">
            <v>109.7</v>
          </cell>
          <cell r="AB214">
            <v>3.1</v>
          </cell>
          <cell r="AC214">
            <v>50.2</v>
          </cell>
          <cell r="AD214">
            <v>3485.7</v>
          </cell>
        </row>
        <row r="215">
          <cell r="B215" t="str">
            <v>食料品・たばこ</v>
          </cell>
          <cell r="C215">
            <v>82.3</v>
          </cell>
          <cell r="D215">
            <v>-9.8000000000000007</v>
          </cell>
          <cell r="E215">
            <v>101.6</v>
          </cell>
          <cell r="F215">
            <v>-9.8000000000000007</v>
          </cell>
          <cell r="G215">
            <v>101.1</v>
          </cell>
          <cell r="H215">
            <v>-8.8000000000000007</v>
          </cell>
          <cell r="I215">
            <v>95.7</v>
          </cell>
          <cell r="J215">
            <v>-3.9</v>
          </cell>
          <cell r="K215">
            <v>96.1</v>
          </cell>
          <cell r="L215">
            <v>-2.9</v>
          </cell>
          <cell r="M215">
            <v>90.8</v>
          </cell>
          <cell r="N215">
            <v>-14.4</v>
          </cell>
          <cell r="O215">
            <v>99.3</v>
          </cell>
          <cell r="P215">
            <v>0.5</v>
          </cell>
          <cell r="Q215" t="str">
            <v>-</v>
          </cell>
          <cell r="R215" t="str">
            <v>-</v>
          </cell>
          <cell r="S215">
            <v>0.66</v>
          </cell>
          <cell r="T215">
            <v>0.19</v>
          </cell>
          <cell r="U215">
            <v>1.31</v>
          </cell>
          <cell r="V215">
            <v>0.2</v>
          </cell>
          <cell r="W215">
            <v>79.5</v>
          </cell>
          <cell r="X215">
            <v>-12.5</v>
          </cell>
          <cell r="Y215">
            <v>98.2</v>
          </cell>
          <cell r="Z215">
            <v>-12.6</v>
          </cell>
          <cell r="AA215">
            <v>107.9</v>
          </cell>
          <cell r="AB215">
            <v>-18.600000000000001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6.5</v>
          </cell>
          <cell r="E216">
            <v>137.69999999999999</v>
          </cell>
          <cell r="F216">
            <v>6.4</v>
          </cell>
          <cell r="G216">
            <v>125.7</v>
          </cell>
          <cell r="H216">
            <v>2.4</v>
          </cell>
          <cell r="I216">
            <v>98.9</v>
          </cell>
          <cell r="J216">
            <v>7.5</v>
          </cell>
          <cell r="K216">
            <v>93.4</v>
          </cell>
          <cell r="L216">
            <v>4.7</v>
          </cell>
          <cell r="M216">
            <v>206</v>
          </cell>
          <cell r="N216">
            <v>41.9</v>
          </cell>
          <cell r="O216">
            <v>100.4</v>
          </cell>
          <cell r="P216">
            <v>-0.7</v>
          </cell>
          <cell r="Q216" t="str">
            <v>-</v>
          </cell>
          <cell r="R216" t="str">
            <v>-</v>
          </cell>
          <cell r="S216">
            <v>1.69</v>
          </cell>
          <cell r="T216">
            <v>1.69</v>
          </cell>
          <cell r="U216">
            <v>0.66</v>
          </cell>
          <cell r="V216">
            <v>0.14000000000000001</v>
          </cell>
          <cell r="W216">
            <v>116.6</v>
          </cell>
          <cell r="X216">
            <v>3.2</v>
          </cell>
          <cell r="Y216">
            <v>133</v>
          </cell>
          <cell r="Z216">
            <v>3.1</v>
          </cell>
          <cell r="AA216">
            <v>381.4</v>
          </cell>
          <cell r="AB216">
            <v>44.5</v>
          </cell>
          <cell r="AC216">
            <v>2.4</v>
          </cell>
          <cell r="AD216">
            <v>26.3</v>
          </cell>
        </row>
        <row r="217">
          <cell r="B217" t="str">
            <v>木材・木製品</v>
          </cell>
          <cell r="C217">
            <v>88.7</v>
          </cell>
          <cell r="D217">
            <v>-3.3</v>
          </cell>
          <cell r="E217">
            <v>104.5</v>
          </cell>
          <cell r="F217">
            <v>-2.7</v>
          </cell>
          <cell r="G217">
            <v>105.1</v>
          </cell>
          <cell r="H217">
            <v>1.7</v>
          </cell>
          <cell r="I217">
            <v>86.2</v>
          </cell>
          <cell r="J217">
            <v>-8.8000000000000007</v>
          </cell>
          <cell r="K217">
            <v>89.6</v>
          </cell>
          <cell r="L217">
            <v>-2.2000000000000002</v>
          </cell>
          <cell r="M217">
            <v>61.1</v>
          </cell>
          <cell r="N217">
            <v>-46.8</v>
          </cell>
          <cell r="O217">
            <v>99.5</v>
          </cell>
          <cell r="P217">
            <v>-5.0999999999999996</v>
          </cell>
          <cell r="Q217" t="str">
            <v>-</v>
          </cell>
          <cell r="R217" t="str">
            <v>-</v>
          </cell>
          <cell r="S217">
            <v>0.34</v>
          </cell>
          <cell r="T217">
            <v>-0.72</v>
          </cell>
          <cell r="U217">
            <v>1.55</v>
          </cell>
          <cell r="V217">
            <v>-1.1399999999999999</v>
          </cell>
          <cell r="W217">
            <v>85.7</v>
          </cell>
          <cell r="X217">
            <v>-6.2</v>
          </cell>
          <cell r="Y217">
            <v>101</v>
          </cell>
          <cell r="Z217">
            <v>-5.7</v>
          </cell>
          <cell r="AA217">
            <v>99.5</v>
          </cell>
          <cell r="AB217">
            <v>-29.9</v>
          </cell>
          <cell r="AC217">
            <v>1.4</v>
          </cell>
          <cell r="AD217">
            <v>-60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100.9</v>
          </cell>
          <cell r="D220">
            <v>-38.1</v>
          </cell>
          <cell r="E220">
            <v>116.4</v>
          </cell>
          <cell r="F220">
            <v>-38.1</v>
          </cell>
          <cell r="G220">
            <v>111.4</v>
          </cell>
          <cell r="H220">
            <v>-33.200000000000003</v>
          </cell>
          <cell r="I220">
            <v>89.5</v>
          </cell>
          <cell r="J220">
            <v>21.6</v>
          </cell>
          <cell r="K220">
            <v>90.6</v>
          </cell>
          <cell r="L220">
            <v>16.3</v>
          </cell>
          <cell r="M220">
            <v>75.8</v>
          </cell>
          <cell r="N220">
            <v>264.39999999999998</v>
          </cell>
          <cell r="O220">
            <v>110.4</v>
          </cell>
          <cell r="P220">
            <v>59.3</v>
          </cell>
          <cell r="Q220" t="str">
            <v>-</v>
          </cell>
          <cell r="R220" t="str">
            <v>-</v>
          </cell>
          <cell r="S220">
            <v>1.95</v>
          </cell>
          <cell r="T220">
            <v>1.95</v>
          </cell>
          <cell r="U220">
            <v>0.98</v>
          </cell>
          <cell r="V220">
            <v>-2.38</v>
          </cell>
          <cell r="W220">
            <v>97.5</v>
          </cell>
          <cell r="X220">
            <v>-40</v>
          </cell>
          <cell r="Y220">
            <v>112.5</v>
          </cell>
          <cell r="Z220">
            <v>-40</v>
          </cell>
          <cell r="AA220">
            <v>178.6</v>
          </cell>
          <cell r="AB220">
            <v>-60.7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87.3</v>
          </cell>
          <cell r="D221">
            <v>3.9</v>
          </cell>
          <cell r="E221">
            <v>114.9</v>
          </cell>
          <cell r="F221">
            <v>3.7</v>
          </cell>
          <cell r="G221">
            <v>116.7</v>
          </cell>
          <cell r="H221">
            <v>7.3</v>
          </cell>
          <cell r="I221">
            <v>98.2</v>
          </cell>
          <cell r="J221">
            <v>3.4</v>
          </cell>
          <cell r="K221">
            <v>96.6</v>
          </cell>
          <cell r="L221">
            <v>4.5</v>
          </cell>
          <cell r="M221">
            <v>112.9</v>
          </cell>
          <cell r="N221">
            <v>-4.9000000000000004</v>
          </cell>
          <cell r="O221">
            <v>103.8</v>
          </cell>
          <cell r="P221">
            <v>-4.3</v>
          </cell>
          <cell r="Q221" t="str">
            <v>-</v>
          </cell>
          <cell r="R221" t="str">
            <v>-</v>
          </cell>
          <cell r="S221">
            <v>0.4</v>
          </cell>
          <cell r="T221">
            <v>-0.1</v>
          </cell>
          <cell r="U221">
            <v>0.16</v>
          </cell>
          <cell r="V221">
            <v>-0.18</v>
          </cell>
          <cell r="W221">
            <v>84.3</v>
          </cell>
          <cell r="X221">
            <v>0.7</v>
          </cell>
          <cell r="Y221">
            <v>111</v>
          </cell>
          <cell r="Z221">
            <v>0.5</v>
          </cell>
          <cell r="AA221">
            <v>103.3</v>
          </cell>
          <cell r="AB221">
            <v>-16.100000000000001</v>
          </cell>
          <cell r="AC221">
            <v>0.4</v>
          </cell>
          <cell r="AD221">
            <v>0</v>
          </cell>
        </row>
        <row r="222">
          <cell r="B222" t="str">
            <v>プラスチック製品</v>
          </cell>
          <cell r="C222">
            <v>109.3</v>
          </cell>
          <cell r="D222">
            <v>-4.3</v>
          </cell>
          <cell r="E222">
            <v>119.4</v>
          </cell>
          <cell r="F222">
            <v>-4.9000000000000004</v>
          </cell>
          <cell r="G222">
            <v>115.6</v>
          </cell>
          <cell r="H222">
            <v>-2.1</v>
          </cell>
          <cell r="I222">
            <v>97.7</v>
          </cell>
          <cell r="J222">
            <v>-0.9</v>
          </cell>
          <cell r="K222">
            <v>97.2</v>
          </cell>
          <cell r="L222">
            <v>1.6</v>
          </cell>
          <cell r="M222">
            <v>103.8</v>
          </cell>
          <cell r="N222">
            <v>-26.5</v>
          </cell>
          <cell r="O222">
            <v>100.4</v>
          </cell>
          <cell r="P222">
            <v>-22.8</v>
          </cell>
          <cell r="Q222" t="str">
            <v>-</v>
          </cell>
          <cell r="R222" t="str">
            <v>-</v>
          </cell>
          <cell r="S222">
            <v>0.78</v>
          </cell>
          <cell r="T222">
            <v>0.06</v>
          </cell>
          <cell r="U222">
            <v>0.94</v>
          </cell>
          <cell r="V222">
            <v>-0.08</v>
          </cell>
          <cell r="W222">
            <v>105.6</v>
          </cell>
          <cell r="X222">
            <v>-7.3</v>
          </cell>
          <cell r="Y222">
            <v>115.4</v>
          </cell>
          <cell r="Z222">
            <v>-7.8</v>
          </cell>
          <cell r="AA222">
            <v>166.8</v>
          </cell>
          <cell r="AB222">
            <v>-22.7</v>
          </cell>
          <cell r="AC222">
            <v>2.8</v>
          </cell>
          <cell r="AD222">
            <v>250</v>
          </cell>
        </row>
        <row r="223">
          <cell r="B223" t="str">
            <v>ゴム製品</v>
          </cell>
          <cell r="C223">
            <v>91.2</v>
          </cell>
          <cell r="D223">
            <v>-4.0999999999999996</v>
          </cell>
          <cell r="E223">
            <v>117.6</v>
          </cell>
          <cell r="F223">
            <v>-1</v>
          </cell>
          <cell r="G223">
            <v>110.6</v>
          </cell>
          <cell r="H223">
            <v>3.3</v>
          </cell>
          <cell r="I223">
            <v>102.7</v>
          </cell>
          <cell r="J223">
            <v>-3.7</v>
          </cell>
          <cell r="K223">
            <v>97.2</v>
          </cell>
          <cell r="L223">
            <v>-1</v>
          </cell>
          <cell r="M223">
            <v>160</v>
          </cell>
          <cell r="N223">
            <v>-18.2</v>
          </cell>
          <cell r="O223">
            <v>99.3</v>
          </cell>
          <cell r="P223">
            <v>0.2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0.7</v>
          </cell>
          <cell r="V223">
            <v>-0.15</v>
          </cell>
          <cell r="W223">
            <v>88.1</v>
          </cell>
          <cell r="X223">
            <v>-7.1</v>
          </cell>
          <cell r="Y223">
            <v>113.6</v>
          </cell>
          <cell r="Z223">
            <v>-4.0999999999999996</v>
          </cell>
          <cell r="AA223">
            <v>157.5</v>
          </cell>
          <cell r="AB223">
            <v>-15.1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87.7</v>
          </cell>
          <cell r="D224">
            <v>-2.6</v>
          </cell>
          <cell r="E224">
            <v>104.2</v>
          </cell>
          <cell r="F224">
            <v>-2.5</v>
          </cell>
          <cell r="G224">
            <v>104.6</v>
          </cell>
          <cell r="H224">
            <v>-2.9</v>
          </cell>
          <cell r="I224">
            <v>109</v>
          </cell>
          <cell r="J224">
            <v>2.2999999999999998</v>
          </cell>
          <cell r="K224">
            <v>109.2</v>
          </cell>
          <cell r="L224">
            <v>3.5</v>
          </cell>
          <cell r="M224">
            <v>106</v>
          </cell>
          <cell r="N224">
            <v>-10.8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</v>
          </cell>
          <cell r="T224">
            <v>-1.56</v>
          </cell>
          <cell r="U224">
            <v>0</v>
          </cell>
          <cell r="V224">
            <v>-0.94</v>
          </cell>
          <cell r="W224">
            <v>84.7</v>
          </cell>
          <cell r="X224">
            <v>-5.6</v>
          </cell>
          <cell r="Y224">
            <v>100.7</v>
          </cell>
          <cell r="Z224">
            <v>-5.5</v>
          </cell>
          <cell r="AA224">
            <v>99.6</v>
          </cell>
          <cell r="AB224">
            <v>2.4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86.9</v>
          </cell>
          <cell r="D227">
            <v>13.2</v>
          </cell>
          <cell r="E227">
            <v>96.2</v>
          </cell>
          <cell r="F227">
            <v>12.4</v>
          </cell>
          <cell r="G227">
            <v>95.2</v>
          </cell>
          <cell r="H227">
            <v>19</v>
          </cell>
          <cell r="I227">
            <v>103.8</v>
          </cell>
          <cell r="J227">
            <v>-1</v>
          </cell>
          <cell r="K227">
            <v>105.3</v>
          </cell>
          <cell r="L227">
            <v>3.7</v>
          </cell>
          <cell r="M227">
            <v>85.4</v>
          </cell>
          <cell r="N227">
            <v>-41.9</v>
          </cell>
          <cell r="O227">
            <v>151.80000000000001</v>
          </cell>
          <cell r="P227">
            <v>2</v>
          </cell>
          <cell r="Q227" t="str">
            <v>-</v>
          </cell>
          <cell r="R227" t="str">
            <v>-</v>
          </cell>
          <cell r="S227">
            <v>1.64</v>
          </cell>
          <cell r="T227">
            <v>1.43</v>
          </cell>
          <cell r="U227">
            <v>2.35</v>
          </cell>
          <cell r="V227">
            <v>2.0299999999999998</v>
          </cell>
          <cell r="W227">
            <v>84</v>
          </cell>
          <cell r="X227">
            <v>9.6999999999999993</v>
          </cell>
          <cell r="Y227">
            <v>92.9</v>
          </cell>
          <cell r="Z227">
            <v>8.9</v>
          </cell>
          <cell r="AA227">
            <v>113.3</v>
          </cell>
          <cell r="AB227">
            <v>-40.299999999999997</v>
          </cell>
          <cell r="AC227">
            <v>1.5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</v>
          </cell>
          <cell r="D230">
            <v>-21.4</v>
          </cell>
          <cell r="E230">
            <v>111.1</v>
          </cell>
          <cell r="F230">
            <v>-21.4</v>
          </cell>
          <cell r="G230">
            <v>112</v>
          </cell>
          <cell r="H230">
            <v>-24.2</v>
          </cell>
          <cell r="I230">
            <v>97.9</v>
          </cell>
          <cell r="J230">
            <v>-3</v>
          </cell>
          <cell r="K230">
            <v>97.7</v>
          </cell>
          <cell r="L230">
            <v>1.9</v>
          </cell>
          <cell r="M230">
            <v>100</v>
          </cell>
          <cell r="N230">
            <v>-46</v>
          </cell>
          <cell r="O230">
            <v>105.2</v>
          </cell>
          <cell r="P230">
            <v>-7.7</v>
          </cell>
          <cell r="Q230" t="str">
            <v>-</v>
          </cell>
          <cell r="R230" t="str">
            <v>-</v>
          </cell>
          <cell r="S230">
            <v>0</v>
          </cell>
          <cell r="T230">
            <v>-0.64</v>
          </cell>
          <cell r="U230">
            <v>0.52</v>
          </cell>
          <cell r="V230">
            <v>0.25</v>
          </cell>
          <cell r="W230">
            <v>87.9</v>
          </cell>
          <cell r="X230">
            <v>-23.9</v>
          </cell>
          <cell r="Y230">
            <v>107.3</v>
          </cell>
          <cell r="Z230">
            <v>-23.9</v>
          </cell>
          <cell r="AA230">
            <v>102.3</v>
          </cell>
          <cell r="AB230">
            <v>37.9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74.2</v>
          </cell>
          <cell r="D231">
            <v>-1.7</v>
          </cell>
          <cell r="E231">
            <v>84.4</v>
          </cell>
          <cell r="F231">
            <v>-2</v>
          </cell>
          <cell r="G231">
            <v>83.4</v>
          </cell>
          <cell r="H231">
            <v>-0.6</v>
          </cell>
          <cell r="I231">
            <v>97.3</v>
          </cell>
          <cell r="J231">
            <v>-2.1</v>
          </cell>
          <cell r="K231">
            <v>97.7</v>
          </cell>
          <cell r="L231">
            <v>0.9</v>
          </cell>
          <cell r="M231">
            <v>92.7</v>
          </cell>
          <cell r="N231">
            <v>-24.8</v>
          </cell>
          <cell r="O231">
            <v>74</v>
          </cell>
          <cell r="P231">
            <v>-0.8</v>
          </cell>
          <cell r="Q231" t="str">
            <v>-</v>
          </cell>
          <cell r="R231" t="str">
            <v>-</v>
          </cell>
          <cell r="S231">
            <v>0.47</v>
          </cell>
          <cell r="T231">
            <v>-0.49</v>
          </cell>
          <cell r="U231">
            <v>1.06</v>
          </cell>
          <cell r="V231">
            <v>0.38</v>
          </cell>
          <cell r="W231">
            <v>71.7</v>
          </cell>
          <cell r="X231">
            <v>-4.8</v>
          </cell>
          <cell r="Y231">
            <v>81.5</v>
          </cell>
          <cell r="Z231">
            <v>-5</v>
          </cell>
          <cell r="AA231">
            <v>93</v>
          </cell>
          <cell r="AB231">
            <v>-10.1</v>
          </cell>
          <cell r="AC231">
            <v>1</v>
          </cell>
          <cell r="AD231">
            <v>100</v>
          </cell>
        </row>
        <row r="232">
          <cell r="B232" t="str">
            <v>電気機械器具</v>
          </cell>
          <cell r="C232">
            <v>131.9</v>
          </cell>
          <cell r="D232">
            <v>30.5</v>
          </cell>
          <cell r="E232">
            <v>119.3</v>
          </cell>
          <cell r="F232">
            <v>1.5</v>
          </cell>
          <cell r="G232">
            <v>116.6</v>
          </cell>
          <cell r="H232">
            <v>1.1000000000000001</v>
          </cell>
          <cell r="I232">
            <v>101.3</v>
          </cell>
          <cell r="J232">
            <v>13.7</v>
          </cell>
          <cell r="K232">
            <v>100.8</v>
          </cell>
          <cell r="L232">
            <v>19</v>
          </cell>
          <cell r="M232">
            <v>107.7</v>
          </cell>
          <cell r="N232">
            <v>-27.2</v>
          </cell>
          <cell r="O232">
            <v>151.9</v>
          </cell>
          <cell r="P232">
            <v>4.8</v>
          </cell>
          <cell r="Q232" t="str">
            <v>-</v>
          </cell>
          <cell r="R232" t="str">
            <v>-</v>
          </cell>
          <cell r="S232">
            <v>0.51</v>
          </cell>
          <cell r="T232">
            <v>0.51</v>
          </cell>
          <cell r="U232">
            <v>1.02</v>
          </cell>
          <cell r="V232">
            <v>0.7</v>
          </cell>
          <cell r="W232">
            <v>127.4</v>
          </cell>
          <cell r="X232">
            <v>26.4</v>
          </cell>
          <cell r="Y232">
            <v>115.3</v>
          </cell>
          <cell r="Z232">
            <v>-1.5</v>
          </cell>
          <cell r="AA232">
            <v>180.5</v>
          </cell>
          <cell r="AB232">
            <v>8.4</v>
          </cell>
          <cell r="AC232">
            <v>69.8</v>
          </cell>
          <cell r="AD232">
            <v>0</v>
          </cell>
        </row>
        <row r="233">
          <cell r="B233" t="str">
            <v>情報通信機械器具</v>
          </cell>
          <cell r="C233">
            <v>87.7</v>
          </cell>
          <cell r="D233">
            <v>-3</v>
          </cell>
          <cell r="E233">
            <v>100</v>
          </cell>
          <cell r="F233">
            <v>-2.5</v>
          </cell>
          <cell r="G233">
            <v>89.3</v>
          </cell>
          <cell r="H233">
            <v>-8.9</v>
          </cell>
          <cell r="I233">
            <v>113.7</v>
          </cell>
          <cell r="J233">
            <v>12.8</v>
          </cell>
          <cell r="K233">
            <v>105.8</v>
          </cell>
          <cell r="L233">
            <v>5.8</v>
          </cell>
          <cell r="M233">
            <v>246.4</v>
          </cell>
          <cell r="N233">
            <v>115.6</v>
          </cell>
          <cell r="O233">
            <v>3.6</v>
          </cell>
          <cell r="P233">
            <v>-88.7</v>
          </cell>
          <cell r="Q233" t="str">
            <v>-</v>
          </cell>
          <cell r="R233" t="str">
            <v>-</v>
          </cell>
          <cell r="S233">
            <v>0.83</v>
          </cell>
          <cell r="T233">
            <v>0.17</v>
          </cell>
          <cell r="U233">
            <v>0.83</v>
          </cell>
          <cell r="V233">
            <v>0.17</v>
          </cell>
          <cell r="W233">
            <v>84.7</v>
          </cell>
          <cell r="X233">
            <v>-6</v>
          </cell>
          <cell r="Y233">
            <v>96.6</v>
          </cell>
          <cell r="Z233">
            <v>-5.6</v>
          </cell>
          <cell r="AA233">
            <v>313.89999999999998</v>
          </cell>
          <cell r="AB233">
            <v>62.4</v>
          </cell>
          <cell r="AC233">
            <v>1.2</v>
          </cell>
          <cell r="AD233">
            <v>-71.400000000000006</v>
          </cell>
        </row>
        <row r="234">
          <cell r="B234" t="str">
            <v>輸送用機械器具</v>
          </cell>
          <cell r="C234">
            <v>86.1</v>
          </cell>
          <cell r="D234">
            <v>-2.2999999999999998</v>
          </cell>
          <cell r="E234">
            <v>112.3</v>
          </cell>
          <cell r="F234">
            <v>-2.2999999999999998</v>
          </cell>
          <cell r="G234">
            <v>106</v>
          </cell>
          <cell r="H234">
            <v>-0.3</v>
          </cell>
          <cell r="I234">
            <v>103.2</v>
          </cell>
          <cell r="J234">
            <v>-4.5999999999999996</v>
          </cell>
          <cell r="K234">
            <v>100.1</v>
          </cell>
          <cell r="L234">
            <v>-0.9</v>
          </cell>
          <cell r="M234">
            <v>140.19999999999999</v>
          </cell>
          <cell r="N234">
            <v>-28.1</v>
          </cell>
          <cell r="O234">
            <v>79.400000000000006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0.48</v>
          </cell>
          <cell r="T234">
            <v>-0.23</v>
          </cell>
          <cell r="U234">
            <v>0.53</v>
          </cell>
          <cell r="V234">
            <v>-0.18</v>
          </cell>
          <cell r="W234">
            <v>83.2</v>
          </cell>
          <cell r="X234">
            <v>-5.2</v>
          </cell>
          <cell r="Y234">
            <v>108.5</v>
          </cell>
          <cell r="Z234">
            <v>-5.4</v>
          </cell>
          <cell r="AA234">
            <v>205.6</v>
          </cell>
          <cell r="AB234">
            <v>-15.7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105.1</v>
          </cell>
          <cell r="D235">
            <v>5.4</v>
          </cell>
          <cell r="E235">
            <v>122.4</v>
          </cell>
          <cell r="F235">
            <v>5.3</v>
          </cell>
          <cell r="G235">
            <v>115.5</v>
          </cell>
          <cell r="H235">
            <v>1.5</v>
          </cell>
          <cell r="I235">
            <v>119.4</v>
          </cell>
          <cell r="J235">
            <v>5.8</v>
          </cell>
          <cell r="K235">
            <v>109.5</v>
          </cell>
          <cell r="L235">
            <v>0.9</v>
          </cell>
          <cell r="M235">
            <v>245.7</v>
          </cell>
          <cell r="N235">
            <v>45.4</v>
          </cell>
          <cell r="O235">
            <v>94.6</v>
          </cell>
          <cell r="P235">
            <v>5.5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0.63</v>
          </cell>
          <cell r="V235">
            <v>0.19</v>
          </cell>
          <cell r="W235">
            <v>101.5</v>
          </cell>
          <cell r="X235">
            <v>2.1</v>
          </cell>
          <cell r="Y235">
            <v>118.3</v>
          </cell>
          <cell r="Z235">
            <v>2.1</v>
          </cell>
          <cell r="AA235">
            <v>214.8</v>
          </cell>
          <cell r="AB235">
            <v>45.1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74.3</v>
          </cell>
          <cell r="D236">
            <v>-4.9000000000000004</v>
          </cell>
          <cell r="E236">
            <v>88.9</v>
          </cell>
          <cell r="F236">
            <v>-4.9000000000000004</v>
          </cell>
          <cell r="G236">
            <v>85.5</v>
          </cell>
          <cell r="H236">
            <v>-3.2</v>
          </cell>
          <cell r="I236">
            <v>97.6</v>
          </cell>
          <cell r="J236">
            <v>-0.1</v>
          </cell>
          <cell r="K236">
            <v>97.7</v>
          </cell>
          <cell r="L236">
            <v>2.4</v>
          </cell>
          <cell r="M236">
            <v>96.2</v>
          </cell>
          <cell r="N236">
            <v>-22.7</v>
          </cell>
          <cell r="O236">
            <v>106.9</v>
          </cell>
          <cell r="P236">
            <v>-3.5</v>
          </cell>
          <cell r="Q236" t="str">
            <v>-</v>
          </cell>
          <cell r="R236" t="str">
            <v>-</v>
          </cell>
          <cell r="S236">
            <v>0.69</v>
          </cell>
          <cell r="T236">
            <v>0.39</v>
          </cell>
          <cell r="U236">
            <v>0</v>
          </cell>
          <cell r="V236">
            <v>-0.9</v>
          </cell>
          <cell r="W236">
            <v>71.8</v>
          </cell>
          <cell r="X236">
            <v>-7.8</v>
          </cell>
          <cell r="Y236">
            <v>85.9</v>
          </cell>
          <cell r="Z236">
            <v>-7.8</v>
          </cell>
          <cell r="AA236">
            <v>126</v>
          </cell>
          <cell r="AB236">
            <v>-16.100000000000001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82.7</v>
          </cell>
          <cell r="D239">
            <v>-1.4</v>
          </cell>
          <cell r="E239">
            <v>104.2</v>
          </cell>
          <cell r="F239">
            <v>0.2</v>
          </cell>
          <cell r="G239">
            <v>104</v>
          </cell>
          <cell r="H239">
            <v>-0.1</v>
          </cell>
          <cell r="I239">
            <v>93</v>
          </cell>
          <cell r="J239">
            <v>-4.5</v>
          </cell>
          <cell r="K239">
            <v>91</v>
          </cell>
          <cell r="L239">
            <v>-4.7</v>
          </cell>
          <cell r="M239">
            <v>135.1</v>
          </cell>
          <cell r="N239">
            <v>-1.9</v>
          </cell>
          <cell r="O239">
            <v>92.4</v>
          </cell>
          <cell r="P239">
            <v>-4.2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0.69</v>
          </cell>
          <cell r="V239">
            <v>0.05</v>
          </cell>
          <cell r="W239">
            <v>79.900000000000006</v>
          </cell>
          <cell r="X239">
            <v>-4.4000000000000004</v>
          </cell>
          <cell r="Y239">
            <v>100.7</v>
          </cell>
          <cell r="Z239">
            <v>-2.9</v>
          </cell>
          <cell r="AA239">
            <v>107.3</v>
          </cell>
          <cell r="AB239">
            <v>3.6</v>
          </cell>
          <cell r="AC239">
            <v>1.5</v>
          </cell>
          <cell r="AD239">
            <v>-71.2</v>
          </cell>
        </row>
        <row r="240">
          <cell r="B240" t="str">
            <v>小売業</v>
          </cell>
          <cell r="C240">
            <v>79.2</v>
          </cell>
          <cell r="D240">
            <v>-1.5</v>
          </cell>
          <cell r="E240">
            <v>92.2</v>
          </cell>
          <cell r="F240">
            <v>-1.5</v>
          </cell>
          <cell r="G240">
            <v>92</v>
          </cell>
          <cell r="H240">
            <v>1.4</v>
          </cell>
          <cell r="I240">
            <v>99.3</v>
          </cell>
          <cell r="J240">
            <v>-3.3</v>
          </cell>
          <cell r="K240">
            <v>95</v>
          </cell>
          <cell r="L240">
            <v>-0.9</v>
          </cell>
          <cell r="M240">
            <v>163.6</v>
          </cell>
          <cell r="N240">
            <v>-19</v>
          </cell>
          <cell r="O240">
            <v>73.8</v>
          </cell>
          <cell r="P240">
            <v>7.9</v>
          </cell>
          <cell r="Q240" t="str">
            <v>-</v>
          </cell>
          <cell r="R240" t="str">
            <v>-</v>
          </cell>
          <cell r="S240">
            <v>3.61</v>
          </cell>
          <cell r="T240">
            <v>2.38</v>
          </cell>
          <cell r="U240">
            <v>2.58</v>
          </cell>
          <cell r="V240">
            <v>1.33</v>
          </cell>
          <cell r="W240">
            <v>76.5</v>
          </cell>
          <cell r="X240">
            <v>-4.5999999999999996</v>
          </cell>
          <cell r="Y240">
            <v>89.1</v>
          </cell>
          <cell r="Z240">
            <v>-4.5</v>
          </cell>
          <cell r="AA240">
            <v>94.6</v>
          </cell>
          <cell r="AB240">
            <v>-28.3</v>
          </cell>
          <cell r="AC240">
            <v>0.2</v>
          </cell>
          <cell r="AD240">
            <v>100</v>
          </cell>
        </row>
        <row r="241">
          <cell r="B241" t="str">
            <v>宿泊業</v>
          </cell>
          <cell r="C241">
            <v>109.7</v>
          </cell>
          <cell r="D241">
            <v>2.1</v>
          </cell>
          <cell r="E241">
            <v>117.7</v>
          </cell>
          <cell r="F241">
            <v>2.2000000000000002</v>
          </cell>
          <cell r="G241">
            <v>120.4</v>
          </cell>
          <cell r="H241">
            <v>0.9</v>
          </cell>
          <cell r="I241">
            <v>113.5</v>
          </cell>
          <cell r="J241">
            <v>25.6</v>
          </cell>
          <cell r="K241">
            <v>110.5</v>
          </cell>
          <cell r="L241">
            <v>24.3</v>
          </cell>
          <cell r="M241">
            <v>162.9</v>
          </cell>
          <cell r="N241">
            <v>43.5</v>
          </cell>
          <cell r="O241">
            <v>48.8</v>
          </cell>
          <cell r="P241">
            <v>3.6</v>
          </cell>
          <cell r="Q241" t="str">
            <v>-</v>
          </cell>
          <cell r="R241" t="str">
            <v>-</v>
          </cell>
          <cell r="S241">
            <v>2.52</v>
          </cell>
          <cell r="T241">
            <v>2.52</v>
          </cell>
          <cell r="U241">
            <v>1.87</v>
          </cell>
          <cell r="V241">
            <v>1.87</v>
          </cell>
          <cell r="W241">
            <v>106</v>
          </cell>
          <cell r="X241">
            <v>-1</v>
          </cell>
          <cell r="Y241">
            <v>113.7</v>
          </cell>
          <cell r="Z241">
            <v>-1</v>
          </cell>
          <cell r="AA241">
            <v>77.2</v>
          </cell>
          <cell r="AB241">
            <v>40.9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100</v>
          </cell>
          <cell r="D242">
            <v>-57.3</v>
          </cell>
          <cell r="E242">
            <v>108.4</v>
          </cell>
          <cell r="F242">
            <v>-35</v>
          </cell>
          <cell r="G242">
            <v>112.8</v>
          </cell>
          <cell r="H242">
            <v>-33.299999999999997</v>
          </cell>
          <cell r="I242">
            <v>95.1</v>
          </cell>
          <cell r="J242">
            <v>3</v>
          </cell>
          <cell r="K242">
            <v>94.2</v>
          </cell>
          <cell r="L242">
            <v>4.2</v>
          </cell>
          <cell r="M242">
            <v>102.4</v>
          </cell>
          <cell r="N242">
            <v>-5.4</v>
          </cell>
          <cell r="O242">
            <v>214.2</v>
          </cell>
          <cell r="P242">
            <v>235.7</v>
          </cell>
          <cell r="Q242" t="str">
            <v>-</v>
          </cell>
          <cell r="R242" t="str">
            <v>-</v>
          </cell>
          <cell r="S242">
            <v>1.32</v>
          </cell>
          <cell r="T242">
            <v>1.32</v>
          </cell>
          <cell r="U242">
            <v>4.53</v>
          </cell>
          <cell r="V242">
            <v>-0.44</v>
          </cell>
          <cell r="W242">
            <v>96.6</v>
          </cell>
          <cell r="X242">
            <v>-58.6</v>
          </cell>
          <cell r="Y242">
            <v>104.7</v>
          </cell>
          <cell r="Z242">
            <v>-37</v>
          </cell>
          <cell r="AA242">
            <v>86.6</v>
          </cell>
          <cell r="AB242">
            <v>-44.1</v>
          </cell>
          <cell r="AC242">
            <v>0</v>
          </cell>
          <cell r="AD242">
            <v>-100</v>
          </cell>
        </row>
        <row r="243">
          <cell r="B243" t="str">
            <v>医療業</v>
          </cell>
          <cell r="C243">
            <v>86.5</v>
          </cell>
          <cell r="D243">
            <v>10.199999999999999</v>
          </cell>
          <cell r="E243">
            <v>104</v>
          </cell>
          <cell r="F243">
            <v>9</v>
          </cell>
          <cell r="G243">
            <v>98.9</v>
          </cell>
          <cell r="H243">
            <v>9.5</v>
          </cell>
          <cell r="I243">
            <v>95.1</v>
          </cell>
          <cell r="J243">
            <v>0.6</v>
          </cell>
          <cell r="K243">
            <v>93.8</v>
          </cell>
          <cell r="L243">
            <v>0.9</v>
          </cell>
          <cell r="M243">
            <v>134.6</v>
          </cell>
          <cell r="N243">
            <v>-2.8</v>
          </cell>
          <cell r="O243">
            <v>76.7</v>
          </cell>
          <cell r="P243">
            <v>0</v>
          </cell>
          <cell r="Q243" t="str">
            <v>-</v>
          </cell>
          <cell r="R243" t="str">
            <v>-</v>
          </cell>
          <cell r="S243">
            <v>0.88</v>
          </cell>
          <cell r="T243">
            <v>-0.18</v>
          </cell>
          <cell r="U243">
            <v>0.66</v>
          </cell>
          <cell r="V243">
            <v>-0.5</v>
          </cell>
          <cell r="W243">
            <v>83.6</v>
          </cell>
          <cell r="X243">
            <v>6.8</v>
          </cell>
          <cell r="Y243">
            <v>100.5</v>
          </cell>
          <cell r="Z243">
            <v>5.7</v>
          </cell>
          <cell r="AA243">
            <v>258.3</v>
          </cell>
          <cell r="AB243">
            <v>4.2</v>
          </cell>
          <cell r="AC243">
            <v>2</v>
          </cell>
          <cell r="AD243">
            <v>1900</v>
          </cell>
        </row>
        <row r="244">
          <cell r="B244" t="str">
            <v>Ｐ一括分</v>
          </cell>
          <cell r="C244">
            <v>83.1</v>
          </cell>
          <cell r="D244">
            <v>-1.1000000000000001</v>
          </cell>
          <cell r="E244">
            <v>105.4</v>
          </cell>
          <cell r="F244">
            <v>-1.2</v>
          </cell>
          <cell r="G244">
            <v>106.8</v>
          </cell>
          <cell r="H244">
            <v>2.2000000000000002</v>
          </cell>
          <cell r="I244">
            <v>92.1</v>
          </cell>
          <cell r="J244">
            <v>2.1</v>
          </cell>
          <cell r="K244">
            <v>92.6</v>
          </cell>
          <cell r="L244">
            <v>3</v>
          </cell>
          <cell r="M244">
            <v>77.599999999999994</v>
          </cell>
          <cell r="N244">
            <v>-19.7</v>
          </cell>
          <cell r="O244">
            <v>99.4</v>
          </cell>
          <cell r="P244">
            <v>1.9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0.18</v>
          </cell>
          <cell r="U244">
            <v>0.99</v>
          </cell>
          <cell r="V244">
            <v>0.92</v>
          </cell>
          <cell r="W244">
            <v>80.3</v>
          </cell>
          <cell r="X244">
            <v>-4.0999999999999996</v>
          </cell>
          <cell r="Y244">
            <v>101.8</v>
          </cell>
          <cell r="Z244">
            <v>-4.3</v>
          </cell>
          <cell r="AA244">
            <v>76.599999999999994</v>
          </cell>
          <cell r="AB244">
            <v>-49.9</v>
          </cell>
          <cell r="AC244">
            <v>0.5</v>
          </cell>
          <cell r="AD244">
            <v>66.7</v>
          </cell>
        </row>
        <row r="245">
          <cell r="B245" t="str">
            <v>職業紹介・派遣業</v>
          </cell>
          <cell r="C245">
            <v>98.5</v>
          </cell>
          <cell r="D245">
            <v>6.9</v>
          </cell>
          <cell r="E245">
            <v>101.3</v>
          </cell>
          <cell r="F245">
            <v>7.3</v>
          </cell>
          <cell r="G245">
            <v>101.4</v>
          </cell>
          <cell r="H245">
            <v>5.7</v>
          </cell>
          <cell r="I245">
            <v>104.9</v>
          </cell>
          <cell r="J245">
            <v>9.3000000000000007</v>
          </cell>
          <cell r="K245">
            <v>105.6</v>
          </cell>
          <cell r="L245">
            <v>8.5</v>
          </cell>
          <cell r="M245">
            <v>92.6</v>
          </cell>
          <cell r="N245">
            <v>20.6</v>
          </cell>
          <cell r="O245">
            <v>134.6</v>
          </cell>
          <cell r="P245">
            <v>5.8</v>
          </cell>
          <cell r="Q245" t="str">
            <v>-</v>
          </cell>
          <cell r="R245" t="str">
            <v>-</v>
          </cell>
          <cell r="S245">
            <v>4.87</v>
          </cell>
          <cell r="T245">
            <v>-3.31</v>
          </cell>
          <cell r="U245">
            <v>6.63</v>
          </cell>
          <cell r="V245">
            <v>-2.81</v>
          </cell>
          <cell r="W245">
            <v>95.2</v>
          </cell>
          <cell r="X245">
            <v>3.7</v>
          </cell>
          <cell r="Y245">
            <v>97.9</v>
          </cell>
          <cell r="Z245">
            <v>4</v>
          </cell>
          <cell r="AA245">
            <v>99.9</v>
          </cell>
          <cell r="AB245">
            <v>25.5</v>
          </cell>
          <cell r="AC245">
            <v>7.7</v>
          </cell>
          <cell r="AD245">
            <v>-53.9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</v>
          </cell>
          <cell r="D247">
            <v>8.6999999999999993</v>
          </cell>
          <cell r="E247">
            <v>98</v>
          </cell>
          <cell r="F247">
            <v>-0.9</v>
          </cell>
          <cell r="G247">
            <v>96.7</v>
          </cell>
          <cell r="H247">
            <v>-0.8</v>
          </cell>
          <cell r="I247">
            <v>96.2</v>
          </cell>
          <cell r="J247">
            <v>-1.8</v>
          </cell>
          <cell r="K247">
            <v>94.5</v>
          </cell>
          <cell r="L247">
            <v>-2.4</v>
          </cell>
          <cell r="M247">
            <v>121.9</v>
          </cell>
          <cell r="N247">
            <v>4.9000000000000004</v>
          </cell>
          <cell r="O247">
            <v>87</v>
          </cell>
          <cell r="P247">
            <v>-13.7</v>
          </cell>
          <cell r="Q247" t="str">
            <v>-</v>
          </cell>
          <cell r="R247" t="str">
            <v>-</v>
          </cell>
          <cell r="S247">
            <v>1.41</v>
          </cell>
          <cell r="T247">
            <v>0.43</v>
          </cell>
          <cell r="U247">
            <v>1.93</v>
          </cell>
          <cell r="V247">
            <v>1</v>
          </cell>
          <cell r="W247">
            <v>88.9</v>
          </cell>
          <cell r="X247">
            <v>5.5</v>
          </cell>
          <cell r="Y247">
            <v>94.7</v>
          </cell>
          <cell r="Z247">
            <v>-4</v>
          </cell>
          <cell r="AA247">
            <v>113.2</v>
          </cell>
          <cell r="AB247">
            <v>-1</v>
          </cell>
          <cell r="AC247">
            <v>56.6</v>
          </cell>
          <cell r="AD247">
            <v>7985.7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97.9</v>
          </cell>
          <cell r="D262">
            <v>5.7</v>
          </cell>
          <cell r="E262">
            <v>101.1</v>
          </cell>
          <cell r="F262">
            <v>5.4</v>
          </cell>
          <cell r="G262">
            <v>100.5</v>
          </cell>
          <cell r="H262">
            <v>5.7</v>
          </cell>
          <cell r="I262">
            <v>98.1</v>
          </cell>
          <cell r="J262">
            <v>2.9</v>
          </cell>
          <cell r="K262">
            <v>98.7</v>
          </cell>
          <cell r="L262">
            <v>3.2</v>
          </cell>
          <cell r="M262">
            <v>77.3</v>
          </cell>
          <cell r="N262">
            <v>-10.5</v>
          </cell>
          <cell r="O262">
            <v>99.3</v>
          </cell>
          <cell r="P262">
            <v>2.2999999999999998</v>
          </cell>
          <cell r="Q262" t="str">
            <v>-</v>
          </cell>
          <cell r="R262" t="str">
            <v>-</v>
          </cell>
          <cell r="S262">
            <v>2.72</v>
          </cell>
          <cell r="T262">
            <v>0.97</v>
          </cell>
          <cell r="U262">
            <v>2.69</v>
          </cell>
          <cell r="V262">
            <v>0.26</v>
          </cell>
          <cell r="W262">
            <v>94.6</v>
          </cell>
          <cell r="X262">
            <v>2.5</v>
          </cell>
          <cell r="Y262">
            <v>97.7</v>
          </cell>
          <cell r="Z262">
            <v>2.2000000000000002</v>
          </cell>
          <cell r="AA262">
            <v>123.7</v>
          </cell>
          <cell r="AB262">
            <v>-3.6</v>
          </cell>
          <cell r="AC262">
            <v>14.3</v>
          </cell>
          <cell r="AD262">
            <v>240.5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103.8</v>
          </cell>
          <cell r="D264">
            <v>-31.3</v>
          </cell>
          <cell r="E264">
            <v>105.5</v>
          </cell>
          <cell r="F264">
            <v>-31.4</v>
          </cell>
          <cell r="G264">
            <v>100.9</v>
          </cell>
          <cell r="H264">
            <v>-30.6</v>
          </cell>
          <cell r="I264">
            <v>106.9</v>
          </cell>
          <cell r="J264">
            <v>-21.6</v>
          </cell>
          <cell r="K264">
            <v>104.9</v>
          </cell>
          <cell r="L264">
            <v>-19.399999999999999</v>
          </cell>
          <cell r="M264">
            <v>311.10000000000002</v>
          </cell>
          <cell r="N264">
            <v>-61.1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100.3</v>
          </cell>
          <cell r="X264">
            <v>-33.4</v>
          </cell>
          <cell r="Y264">
            <v>101.9</v>
          </cell>
          <cell r="Z264">
            <v>-33.5</v>
          </cell>
          <cell r="AA264">
            <v>563.6</v>
          </cell>
          <cell r="AB264">
            <v>-43.9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101.2</v>
          </cell>
          <cell r="D265">
            <v>5</v>
          </cell>
          <cell r="E265">
            <v>103.6</v>
          </cell>
          <cell r="F265">
            <v>3.6</v>
          </cell>
          <cell r="G265">
            <v>103.6</v>
          </cell>
          <cell r="H265">
            <v>3.4</v>
          </cell>
          <cell r="I265">
            <v>95.4</v>
          </cell>
          <cell r="J265">
            <v>1.7</v>
          </cell>
          <cell r="K265">
            <v>96</v>
          </cell>
          <cell r="L265">
            <v>1.3</v>
          </cell>
          <cell r="M265">
            <v>78.8</v>
          </cell>
          <cell r="N265">
            <v>10.7</v>
          </cell>
          <cell r="O265">
            <v>76.7</v>
          </cell>
          <cell r="P265">
            <v>3.9</v>
          </cell>
          <cell r="Q265" t="str">
            <v>-</v>
          </cell>
          <cell r="R265" t="str">
            <v>-</v>
          </cell>
          <cell r="S265">
            <v>1.03</v>
          </cell>
          <cell r="T265">
            <v>-2.88</v>
          </cell>
          <cell r="U265">
            <v>3.07</v>
          </cell>
          <cell r="V265">
            <v>-0.28999999999999998</v>
          </cell>
          <cell r="W265">
            <v>97.8</v>
          </cell>
          <cell r="X265">
            <v>1.8</v>
          </cell>
          <cell r="Y265">
            <v>100.1</v>
          </cell>
          <cell r="Z265">
            <v>0.4</v>
          </cell>
          <cell r="AA265">
            <v>102.5</v>
          </cell>
          <cell r="AB265">
            <v>9</v>
          </cell>
          <cell r="AC265">
            <v>40.200000000000003</v>
          </cell>
          <cell r="AD265">
            <v>13300</v>
          </cell>
        </row>
        <row r="266">
          <cell r="B266" t="str">
            <v>電気・ガス・熱供給・水道業</v>
          </cell>
          <cell r="C266">
            <v>78.5</v>
          </cell>
          <cell r="D266">
            <v>-11.2</v>
          </cell>
          <cell r="E266">
            <v>86.8</v>
          </cell>
          <cell r="F266">
            <v>-11.2</v>
          </cell>
          <cell r="G266">
            <v>86.7</v>
          </cell>
          <cell r="H266">
            <v>-9.5</v>
          </cell>
          <cell r="I266">
            <v>87</v>
          </cell>
          <cell r="J266">
            <v>0.5</v>
          </cell>
          <cell r="K266">
            <v>86.9</v>
          </cell>
          <cell r="L266">
            <v>0.1</v>
          </cell>
          <cell r="M266">
            <v>125</v>
          </cell>
          <cell r="N266">
            <v>400</v>
          </cell>
          <cell r="O266">
            <v>56.3</v>
          </cell>
          <cell r="P266">
            <v>-43.9</v>
          </cell>
          <cell r="Q266" t="str">
            <v>-</v>
          </cell>
          <cell r="R266" t="str">
            <v>-</v>
          </cell>
          <cell r="S266">
            <v>0</v>
          </cell>
          <cell r="T266">
            <v>-1.32</v>
          </cell>
          <cell r="U266">
            <v>0</v>
          </cell>
          <cell r="V266">
            <v>-2.63</v>
          </cell>
          <cell r="W266">
            <v>75.8</v>
          </cell>
          <cell r="X266">
            <v>-14</v>
          </cell>
          <cell r="Y266">
            <v>83.9</v>
          </cell>
          <cell r="Z266">
            <v>-13.9</v>
          </cell>
          <cell r="AA266">
            <v>111.8</v>
          </cell>
          <cell r="AB266">
            <v>-79.3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83.8</v>
          </cell>
          <cell r="D267">
            <v>-8.4</v>
          </cell>
          <cell r="E267">
            <v>85.6</v>
          </cell>
          <cell r="F267">
            <v>-6.7</v>
          </cell>
          <cell r="G267">
            <v>87.1</v>
          </cell>
          <cell r="H267">
            <v>7.3</v>
          </cell>
          <cell r="I267">
            <v>82.9</v>
          </cell>
          <cell r="J267">
            <v>-0.2</v>
          </cell>
          <cell r="K267">
            <v>83</v>
          </cell>
          <cell r="L267">
            <v>8.6</v>
          </cell>
          <cell r="M267">
            <v>78.599999999999994</v>
          </cell>
          <cell r="N267">
            <v>-84.7</v>
          </cell>
          <cell r="O267">
            <v>11.8</v>
          </cell>
          <cell r="P267">
            <v>-16.899999999999999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9.5500000000000007</v>
          </cell>
          <cell r="V267">
            <v>9.5500000000000007</v>
          </cell>
          <cell r="W267">
            <v>81</v>
          </cell>
          <cell r="X267">
            <v>-11.2</v>
          </cell>
          <cell r="Y267">
            <v>82.7</v>
          </cell>
          <cell r="Z267">
            <v>-9.5</v>
          </cell>
          <cell r="AA267">
            <v>26.9</v>
          </cell>
          <cell r="AB267">
            <v>-94.7</v>
          </cell>
          <cell r="AC267">
            <v>0.4</v>
          </cell>
          <cell r="AD267">
            <v>-98.5</v>
          </cell>
        </row>
        <row r="268">
          <cell r="B268" t="str">
            <v>運輸業，郵便業</v>
          </cell>
          <cell r="C268">
            <v>77.5</v>
          </cell>
          <cell r="D268">
            <v>-10.4</v>
          </cell>
          <cell r="E268">
            <v>79.7</v>
          </cell>
          <cell r="F268">
            <v>-10.4</v>
          </cell>
          <cell r="G268">
            <v>86.3</v>
          </cell>
          <cell r="H268">
            <v>-5.4</v>
          </cell>
          <cell r="I268">
            <v>61.5</v>
          </cell>
          <cell r="J268">
            <v>-33.200000000000003</v>
          </cell>
          <cell r="K268">
            <v>64.8</v>
          </cell>
          <cell r="L268">
            <v>-29.1</v>
          </cell>
          <cell r="M268">
            <v>0</v>
          </cell>
          <cell r="N268">
            <v>-100</v>
          </cell>
          <cell r="O268">
            <v>88.6</v>
          </cell>
          <cell r="P268">
            <v>29.5</v>
          </cell>
          <cell r="Q268" t="str">
            <v>-</v>
          </cell>
          <cell r="R268" t="str">
            <v>-</v>
          </cell>
          <cell r="S268">
            <v>3.82</v>
          </cell>
          <cell r="T268">
            <v>0.1</v>
          </cell>
          <cell r="U268">
            <v>0</v>
          </cell>
          <cell r="V268">
            <v>-1.8</v>
          </cell>
          <cell r="W268">
            <v>74.900000000000006</v>
          </cell>
          <cell r="X268">
            <v>-13.1</v>
          </cell>
          <cell r="Y268">
            <v>77</v>
          </cell>
          <cell r="Z268">
            <v>-13.2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105.9</v>
          </cell>
          <cell r="D269">
            <v>8.6999999999999993</v>
          </cell>
          <cell r="E269">
            <v>107.7</v>
          </cell>
          <cell r="F269">
            <v>9.1999999999999993</v>
          </cell>
          <cell r="G269">
            <v>108.1</v>
          </cell>
          <cell r="H269">
            <v>9</v>
          </cell>
          <cell r="I269">
            <v>97.4</v>
          </cell>
          <cell r="J269">
            <v>3</v>
          </cell>
          <cell r="K269">
            <v>97.8</v>
          </cell>
          <cell r="L269">
            <v>3.3</v>
          </cell>
          <cell r="M269">
            <v>80</v>
          </cell>
          <cell r="N269">
            <v>-15.8</v>
          </cell>
          <cell r="O269">
            <v>131.1</v>
          </cell>
          <cell r="P269">
            <v>5.7</v>
          </cell>
          <cell r="Q269" t="str">
            <v>-</v>
          </cell>
          <cell r="R269" t="str">
            <v>-</v>
          </cell>
          <cell r="S269">
            <v>1.58</v>
          </cell>
          <cell r="T269">
            <v>0.3</v>
          </cell>
          <cell r="U269">
            <v>1.8</v>
          </cell>
          <cell r="V269">
            <v>-0.24</v>
          </cell>
          <cell r="W269">
            <v>102.3</v>
          </cell>
          <cell r="X269">
            <v>5.4</v>
          </cell>
          <cell r="Y269">
            <v>104.1</v>
          </cell>
          <cell r="Z269">
            <v>5.9</v>
          </cell>
          <cell r="AA269">
            <v>81.400000000000006</v>
          </cell>
          <cell r="AB269">
            <v>39.6</v>
          </cell>
          <cell r="AC269">
            <v>2.2999999999999998</v>
          </cell>
          <cell r="AD269">
            <v>-91.2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123</v>
          </cell>
          <cell r="D271">
            <v>7.5</v>
          </cell>
          <cell r="E271">
            <v>124.1</v>
          </cell>
          <cell r="F271">
            <v>7.4</v>
          </cell>
          <cell r="G271">
            <v>128.30000000000001</v>
          </cell>
          <cell r="H271">
            <v>9.1999999999999993</v>
          </cell>
          <cell r="I271">
            <v>93.3</v>
          </cell>
          <cell r="J271">
            <v>-4.8</v>
          </cell>
          <cell r="K271">
            <v>95.7</v>
          </cell>
          <cell r="L271">
            <v>-3.2</v>
          </cell>
          <cell r="M271">
            <v>0</v>
          </cell>
          <cell r="N271">
            <v>-100</v>
          </cell>
          <cell r="O271">
            <v>88.8</v>
          </cell>
          <cell r="P271">
            <v>-25</v>
          </cell>
          <cell r="Q271" t="str">
            <v>-</v>
          </cell>
          <cell r="R271" t="str">
            <v>-</v>
          </cell>
          <cell r="S271">
            <v>13.8</v>
          </cell>
          <cell r="T271">
            <v>13.8</v>
          </cell>
          <cell r="U271">
            <v>1.35</v>
          </cell>
          <cell r="V271">
            <v>1.35</v>
          </cell>
          <cell r="W271">
            <v>118.8</v>
          </cell>
          <cell r="X271">
            <v>4.0999999999999996</v>
          </cell>
          <cell r="Y271">
            <v>119.9</v>
          </cell>
          <cell r="Z271">
            <v>4.0999999999999996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64.599999999999994</v>
          </cell>
          <cell r="D272">
            <v>-35.5</v>
          </cell>
          <cell r="E272">
            <v>69.5</v>
          </cell>
          <cell r="F272">
            <v>-35.5</v>
          </cell>
          <cell r="G272">
            <v>72.400000000000006</v>
          </cell>
          <cell r="H272">
            <v>-33.5</v>
          </cell>
          <cell r="I272">
            <v>73.2</v>
          </cell>
          <cell r="J272">
            <v>-26</v>
          </cell>
          <cell r="K272">
            <v>76.900000000000006</v>
          </cell>
          <cell r="L272">
            <v>-19.399999999999999</v>
          </cell>
          <cell r="M272">
            <v>8.8000000000000007</v>
          </cell>
          <cell r="N272">
            <v>-94.5</v>
          </cell>
          <cell r="O272">
            <v>29.5</v>
          </cell>
          <cell r="P272">
            <v>-45.2</v>
          </cell>
          <cell r="Q272" t="str">
            <v>-</v>
          </cell>
          <cell r="R272" t="str">
            <v>-</v>
          </cell>
          <cell r="S272">
            <v>0.91</v>
          </cell>
          <cell r="T272">
            <v>0.91</v>
          </cell>
          <cell r="U272">
            <v>1.82</v>
          </cell>
          <cell r="V272">
            <v>0.8</v>
          </cell>
          <cell r="W272">
            <v>62.4</v>
          </cell>
          <cell r="X272">
            <v>-37.5</v>
          </cell>
          <cell r="Y272">
            <v>67.099999999999994</v>
          </cell>
          <cell r="Z272">
            <v>-37.5</v>
          </cell>
          <cell r="AA272">
            <v>0.9</v>
          </cell>
          <cell r="AB272">
            <v>-98.9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94.9</v>
          </cell>
          <cell r="D273">
            <v>14.8</v>
          </cell>
          <cell r="E273">
            <v>95</v>
          </cell>
          <cell r="F273">
            <v>14.7</v>
          </cell>
          <cell r="G273">
            <v>94.2</v>
          </cell>
          <cell r="H273">
            <v>13.8</v>
          </cell>
          <cell r="I273">
            <v>95.1</v>
          </cell>
          <cell r="J273">
            <v>16.399999999999999</v>
          </cell>
          <cell r="K273">
            <v>94.2</v>
          </cell>
          <cell r="L273">
            <v>15.7</v>
          </cell>
          <cell r="M273">
            <v>146.19999999999999</v>
          </cell>
          <cell r="N273">
            <v>46.2</v>
          </cell>
          <cell r="O273">
            <v>98</v>
          </cell>
          <cell r="P273">
            <v>-5.8</v>
          </cell>
          <cell r="Q273" t="str">
            <v>-</v>
          </cell>
          <cell r="R273" t="str">
            <v>-</v>
          </cell>
          <cell r="S273">
            <v>3.15</v>
          </cell>
          <cell r="T273">
            <v>0.18</v>
          </cell>
          <cell r="U273">
            <v>1.57</v>
          </cell>
          <cell r="V273">
            <v>-1.4</v>
          </cell>
          <cell r="W273">
            <v>91.7</v>
          </cell>
          <cell r="X273">
            <v>11.2</v>
          </cell>
          <cell r="Y273">
            <v>91.8</v>
          </cell>
          <cell r="Z273">
            <v>11.1</v>
          </cell>
          <cell r="AA273">
            <v>140.30000000000001</v>
          </cell>
          <cell r="AB273">
            <v>62.2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91.3</v>
          </cell>
          <cell r="D274">
            <v>11.1</v>
          </cell>
          <cell r="E274">
            <v>91.4</v>
          </cell>
          <cell r="F274">
            <v>11.2</v>
          </cell>
          <cell r="G274">
            <v>95.6</v>
          </cell>
          <cell r="H274">
            <v>10.4</v>
          </cell>
          <cell r="I274">
            <v>100.4</v>
          </cell>
          <cell r="J274">
            <v>6.6</v>
          </cell>
          <cell r="K274">
            <v>97</v>
          </cell>
          <cell r="L274">
            <v>2.6</v>
          </cell>
          <cell r="M274">
            <v>833.3</v>
          </cell>
          <cell r="N274">
            <v>0</v>
          </cell>
          <cell r="O274">
            <v>44.8</v>
          </cell>
          <cell r="P274">
            <v>-12.3</v>
          </cell>
          <cell r="Q274" t="str">
            <v>-</v>
          </cell>
          <cell r="R274" t="str">
            <v>-</v>
          </cell>
          <cell r="S274">
            <v>2.99</v>
          </cell>
          <cell r="T274">
            <v>2.5299999999999998</v>
          </cell>
          <cell r="U274">
            <v>2.29</v>
          </cell>
          <cell r="V274">
            <v>1.83</v>
          </cell>
          <cell r="W274">
            <v>88.2</v>
          </cell>
          <cell r="X274">
            <v>7.6</v>
          </cell>
          <cell r="Y274">
            <v>88.3</v>
          </cell>
          <cell r="Z274">
            <v>7.7</v>
          </cell>
          <cell r="AA274">
            <v>17.8</v>
          </cell>
          <cell r="AB274">
            <v>173.8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145</v>
          </cell>
          <cell r="D275">
            <v>14.2</v>
          </cell>
          <cell r="E275">
            <v>148.5</v>
          </cell>
          <cell r="F275">
            <v>14.1</v>
          </cell>
          <cell r="G275">
            <v>149</v>
          </cell>
          <cell r="H275">
            <v>16.8</v>
          </cell>
          <cell r="I275">
            <v>174.6</v>
          </cell>
          <cell r="J275">
            <v>8.9</v>
          </cell>
          <cell r="K275">
            <v>176</v>
          </cell>
          <cell r="L275">
            <v>9</v>
          </cell>
          <cell r="M275">
            <v>80</v>
          </cell>
          <cell r="N275">
            <v>-20</v>
          </cell>
          <cell r="O275">
            <v>92.6</v>
          </cell>
          <cell r="P275">
            <v>13.8</v>
          </cell>
          <cell r="Q275" t="str">
            <v>-</v>
          </cell>
          <cell r="R275" t="str">
            <v>-</v>
          </cell>
          <cell r="S275">
            <v>0.55000000000000004</v>
          </cell>
          <cell r="T275">
            <v>0.05</v>
          </cell>
          <cell r="U275">
            <v>0.28999999999999998</v>
          </cell>
          <cell r="V275">
            <v>-0.57999999999999996</v>
          </cell>
          <cell r="W275">
            <v>140.1</v>
          </cell>
          <cell r="X275">
            <v>10.7</v>
          </cell>
          <cell r="Y275">
            <v>143.5</v>
          </cell>
          <cell r="Z275">
            <v>10.6</v>
          </cell>
          <cell r="AA275">
            <v>76</v>
          </cell>
          <cell r="AB275">
            <v>-84.2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</v>
          </cell>
          <cell r="D276">
            <v>3.2</v>
          </cell>
          <cell r="E276">
            <v>87.1</v>
          </cell>
          <cell r="F276">
            <v>3.1</v>
          </cell>
          <cell r="G276">
            <v>83</v>
          </cell>
          <cell r="H276">
            <v>2.9</v>
          </cell>
          <cell r="I276">
            <v>93.2</v>
          </cell>
          <cell r="J276">
            <v>2.5</v>
          </cell>
          <cell r="K276">
            <v>92.7</v>
          </cell>
          <cell r="L276">
            <v>2.4</v>
          </cell>
          <cell r="M276">
            <v>150</v>
          </cell>
          <cell r="N276">
            <v>15.4</v>
          </cell>
          <cell r="O276">
            <v>101.2</v>
          </cell>
          <cell r="P276">
            <v>0.6</v>
          </cell>
          <cell r="Q276" t="str">
            <v>-</v>
          </cell>
          <cell r="R276" t="str">
            <v>-</v>
          </cell>
          <cell r="S276">
            <v>3.36</v>
          </cell>
          <cell r="T276">
            <v>2.95</v>
          </cell>
          <cell r="U276">
            <v>2.2999999999999998</v>
          </cell>
          <cell r="V276">
            <v>-0.28999999999999998</v>
          </cell>
          <cell r="W276">
            <v>77.3</v>
          </cell>
          <cell r="X276">
            <v>0</v>
          </cell>
          <cell r="Y276">
            <v>84.2</v>
          </cell>
          <cell r="Z276">
            <v>0</v>
          </cell>
          <cell r="AA276">
            <v>333</v>
          </cell>
          <cell r="AB276">
            <v>6.9</v>
          </cell>
          <cell r="AC276">
            <v>1.9</v>
          </cell>
          <cell r="AD276">
            <v>1800</v>
          </cell>
        </row>
        <row r="277">
          <cell r="B277" t="str">
            <v>複合サービス事業</v>
          </cell>
          <cell r="C277">
            <v>86.1</v>
          </cell>
          <cell r="D277">
            <v>-9.6999999999999993</v>
          </cell>
          <cell r="E277">
            <v>69.599999999999994</v>
          </cell>
          <cell r="F277">
            <v>-30.1</v>
          </cell>
          <cell r="G277">
            <v>72.599999999999994</v>
          </cell>
          <cell r="H277">
            <v>-28.7</v>
          </cell>
          <cell r="I277">
            <v>75.5</v>
          </cell>
          <cell r="J277">
            <v>-24.7</v>
          </cell>
          <cell r="K277">
            <v>78.400000000000006</v>
          </cell>
          <cell r="L277">
            <v>-23.5</v>
          </cell>
          <cell r="M277">
            <v>8.5</v>
          </cell>
          <cell r="N277">
            <v>-81.8</v>
          </cell>
          <cell r="O277">
            <v>141.19999999999999</v>
          </cell>
          <cell r="P277">
            <v>35.5</v>
          </cell>
          <cell r="Q277" t="str">
            <v>-</v>
          </cell>
          <cell r="R277" t="str">
            <v>-</v>
          </cell>
          <cell r="S277">
            <v>7.01</v>
          </cell>
          <cell r="T277">
            <v>6.22</v>
          </cell>
          <cell r="U277">
            <v>0</v>
          </cell>
          <cell r="V277">
            <v>-2.38</v>
          </cell>
          <cell r="W277">
            <v>83.2</v>
          </cell>
          <cell r="X277">
            <v>-12.4</v>
          </cell>
          <cell r="Y277">
            <v>67.2</v>
          </cell>
          <cell r="Z277">
            <v>-32.299999999999997</v>
          </cell>
          <cell r="AA277">
            <v>8.6999999999999993</v>
          </cell>
          <cell r="AB277">
            <v>-84.5</v>
          </cell>
          <cell r="AC277">
            <v>146</v>
          </cell>
          <cell r="AD277">
            <v>601.9</v>
          </cell>
        </row>
        <row r="278">
          <cell r="B278" t="str">
            <v>サービス業（他に分類されないもの）</v>
          </cell>
          <cell r="C278">
            <v>98.6</v>
          </cell>
          <cell r="D278">
            <v>0.4</v>
          </cell>
          <cell r="E278">
            <v>98.3</v>
          </cell>
          <cell r="F278">
            <v>-1.8</v>
          </cell>
          <cell r="G278">
            <v>99</v>
          </cell>
          <cell r="H278">
            <v>-1.2</v>
          </cell>
          <cell r="I278">
            <v>95.7</v>
          </cell>
          <cell r="J278">
            <v>0.1</v>
          </cell>
          <cell r="K278">
            <v>96.7</v>
          </cell>
          <cell r="L278">
            <v>0.8</v>
          </cell>
          <cell r="M278">
            <v>64.5</v>
          </cell>
          <cell r="N278">
            <v>-23.1</v>
          </cell>
          <cell r="O278">
            <v>102.7</v>
          </cell>
          <cell r="P278">
            <v>8.4</v>
          </cell>
          <cell r="Q278" t="str">
            <v>-</v>
          </cell>
          <cell r="R278" t="str">
            <v>-</v>
          </cell>
          <cell r="S278">
            <v>5.13</v>
          </cell>
          <cell r="T278">
            <v>1.69</v>
          </cell>
          <cell r="U278">
            <v>8.2100000000000009</v>
          </cell>
          <cell r="V278">
            <v>4.62</v>
          </cell>
          <cell r="W278">
            <v>95.3</v>
          </cell>
          <cell r="X278">
            <v>-2.7</v>
          </cell>
          <cell r="Y278">
            <v>95</v>
          </cell>
          <cell r="Z278">
            <v>-4.8</v>
          </cell>
          <cell r="AA278">
            <v>79.2</v>
          </cell>
          <cell r="AB278">
            <v>-18.899999999999999</v>
          </cell>
          <cell r="AC278">
            <v>110.4</v>
          </cell>
          <cell r="AD278">
            <v>2409.1</v>
          </cell>
        </row>
        <row r="279">
          <cell r="B279" t="str">
            <v>食料品・たばこ</v>
          </cell>
          <cell r="C279">
            <v>89.7</v>
          </cell>
          <cell r="D279">
            <v>-1.9</v>
          </cell>
          <cell r="E279">
            <v>92.9</v>
          </cell>
          <cell r="F279">
            <v>-1.9</v>
          </cell>
          <cell r="G279">
            <v>94.8</v>
          </cell>
          <cell r="H279">
            <v>-1.1000000000000001</v>
          </cell>
          <cell r="I279">
            <v>86.1</v>
          </cell>
          <cell r="J279">
            <v>2.2999999999999998</v>
          </cell>
          <cell r="K279">
            <v>88.2</v>
          </cell>
          <cell r="L279">
            <v>2.1</v>
          </cell>
          <cell r="M279">
            <v>54.5</v>
          </cell>
          <cell r="N279">
            <v>5</v>
          </cell>
          <cell r="O279">
            <v>73.400000000000006</v>
          </cell>
          <cell r="P279">
            <v>-8.5</v>
          </cell>
          <cell r="Q279" t="str">
            <v>-</v>
          </cell>
          <cell r="R279" t="str">
            <v>-</v>
          </cell>
          <cell r="S279">
            <v>1.35</v>
          </cell>
          <cell r="T279">
            <v>-2.78</v>
          </cell>
          <cell r="U279">
            <v>4.38</v>
          </cell>
          <cell r="V279">
            <v>0.12</v>
          </cell>
          <cell r="W279">
            <v>86.7</v>
          </cell>
          <cell r="X279">
            <v>-4.8</v>
          </cell>
          <cell r="Y279">
            <v>89.8</v>
          </cell>
          <cell r="Z279">
            <v>-4.9000000000000004</v>
          </cell>
          <cell r="AA279">
            <v>46.3</v>
          </cell>
          <cell r="AB279">
            <v>-29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128.5</v>
          </cell>
          <cell r="D280">
            <v>53.7</v>
          </cell>
          <cell r="E280">
            <v>133.4</v>
          </cell>
          <cell r="F280">
            <v>53.7</v>
          </cell>
          <cell r="G280">
            <v>133</v>
          </cell>
          <cell r="H280">
            <v>51.3</v>
          </cell>
          <cell r="I280">
            <v>111</v>
          </cell>
          <cell r="J280">
            <v>33.4</v>
          </cell>
          <cell r="K280">
            <v>111</v>
          </cell>
          <cell r="L280">
            <v>32.1</v>
          </cell>
          <cell r="M280">
            <v>120</v>
          </cell>
          <cell r="N280">
            <v>0</v>
          </cell>
          <cell r="O280">
            <v>66.099999999999994</v>
          </cell>
          <cell r="P280">
            <v>38</v>
          </cell>
          <cell r="Q280" t="str">
            <v>-</v>
          </cell>
          <cell r="R280" t="str">
            <v>-</v>
          </cell>
          <cell r="S280">
            <v>3.08</v>
          </cell>
          <cell r="T280">
            <v>3.08</v>
          </cell>
          <cell r="U280">
            <v>6.15</v>
          </cell>
          <cell r="V280">
            <v>6.15</v>
          </cell>
          <cell r="W280">
            <v>124.2</v>
          </cell>
          <cell r="X280">
            <v>49.1</v>
          </cell>
          <cell r="Y280">
            <v>128.9</v>
          </cell>
          <cell r="Z280">
            <v>49</v>
          </cell>
          <cell r="AA280">
            <v>147.30000000000001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173.9</v>
          </cell>
          <cell r="D281">
            <v>13.5</v>
          </cell>
          <cell r="E281">
            <v>181.1</v>
          </cell>
          <cell r="F281">
            <v>13.5</v>
          </cell>
          <cell r="G281">
            <v>179.5</v>
          </cell>
          <cell r="H281">
            <v>11.4</v>
          </cell>
          <cell r="I281">
            <v>150.80000000000001</v>
          </cell>
          <cell r="J281">
            <v>7.9</v>
          </cell>
          <cell r="K281">
            <v>153.6</v>
          </cell>
          <cell r="L281">
            <v>9.1999999999999993</v>
          </cell>
          <cell r="M281">
            <v>14.3</v>
          </cell>
          <cell r="N281">
            <v>-84.6</v>
          </cell>
          <cell r="O281">
            <v>88.3</v>
          </cell>
          <cell r="P281">
            <v>103</v>
          </cell>
          <cell r="Q281" t="str">
            <v>-</v>
          </cell>
          <cell r="R281" t="str">
            <v>-</v>
          </cell>
          <cell r="S281">
            <v>0</v>
          </cell>
          <cell r="T281">
            <v>-45.65</v>
          </cell>
          <cell r="U281">
            <v>3.55</v>
          </cell>
          <cell r="V281">
            <v>3.55</v>
          </cell>
          <cell r="W281">
            <v>168</v>
          </cell>
          <cell r="X281">
            <v>10</v>
          </cell>
          <cell r="Y281">
            <v>175</v>
          </cell>
          <cell r="Z281">
            <v>10.1</v>
          </cell>
          <cell r="AA281">
            <v>237.1</v>
          </cell>
          <cell r="AB281">
            <v>143.69999999999999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83.6</v>
          </cell>
          <cell r="D284">
            <v>-8.6999999999999993</v>
          </cell>
          <cell r="E284">
            <v>99.9</v>
          </cell>
          <cell r="F284">
            <v>-8.6999999999999993</v>
          </cell>
          <cell r="G284">
            <v>102.8</v>
          </cell>
          <cell r="H284">
            <v>-9</v>
          </cell>
          <cell r="I284">
            <v>85.9</v>
          </cell>
          <cell r="J284">
            <v>35.299999999999997</v>
          </cell>
          <cell r="K284">
            <v>88.2</v>
          </cell>
          <cell r="L284">
            <v>34.700000000000003</v>
          </cell>
          <cell r="M284">
            <v>10</v>
          </cell>
          <cell r="N284">
            <v>0</v>
          </cell>
          <cell r="O284">
            <v>78.099999999999994</v>
          </cell>
          <cell r="P284">
            <v>453.9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80.8</v>
          </cell>
          <cell r="X284">
            <v>-11.5</v>
          </cell>
          <cell r="Y284">
            <v>96.5</v>
          </cell>
          <cell r="Z284">
            <v>-11.5</v>
          </cell>
          <cell r="AA284">
            <v>11.7</v>
          </cell>
          <cell r="AB284">
            <v>0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81.2</v>
          </cell>
          <cell r="D285">
            <v>73.900000000000006</v>
          </cell>
          <cell r="E285">
            <v>91.7</v>
          </cell>
          <cell r="F285">
            <v>74</v>
          </cell>
          <cell r="G285">
            <v>95.1</v>
          </cell>
          <cell r="H285">
            <v>78.8</v>
          </cell>
          <cell r="I285">
            <v>112.8</v>
          </cell>
          <cell r="J285">
            <v>40.5</v>
          </cell>
          <cell r="K285">
            <v>114.2</v>
          </cell>
          <cell r="L285">
            <v>43.8</v>
          </cell>
          <cell r="M285">
            <v>0</v>
          </cell>
          <cell r="N285">
            <v>-100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78.5</v>
          </cell>
          <cell r="X285">
            <v>68.5</v>
          </cell>
          <cell r="Y285">
            <v>88.6</v>
          </cell>
          <cell r="Z285">
            <v>68.8</v>
          </cell>
          <cell r="AA285">
            <v>23.7</v>
          </cell>
          <cell r="AB285">
            <v>-44.4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141.5</v>
          </cell>
          <cell r="D286">
            <v>2.2000000000000002</v>
          </cell>
          <cell r="E286">
            <v>140.30000000000001</v>
          </cell>
          <cell r="F286">
            <v>-4.8</v>
          </cell>
          <cell r="G286">
            <v>140</v>
          </cell>
          <cell r="H286">
            <v>4.2</v>
          </cell>
          <cell r="I286">
            <v>149.69999999999999</v>
          </cell>
          <cell r="J286">
            <v>-25.6</v>
          </cell>
          <cell r="K286">
            <v>149.9</v>
          </cell>
          <cell r="L286">
            <v>-22.9</v>
          </cell>
          <cell r="M286">
            <v>100</v>
          </cell>
          <cell r="N286">
            <v>-90.2</v>
          </cell>
          <cell r="O286">
            <v>544.6</v>
          </cell>
          <cell r="P286">
            <v>863.9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136.69999999999999</v>
          </cell>
          <cell r="X286">
            <v>-1</v>
          </cell>
          <cell r="Y286">
            <v>135.6</v>
          </cell>
          <cell r="Z286">
            <v>-7.8</v>
          </cell>
          <cell r="AA286">
            <v>158</v>
          </cell>
          <cell r="AB286">
            <v>-91.3</v>
          </cell>
          <cell r="AC286">
            <v>40.1</v>
          </cell>
          <cell r="AD286">
            <v>0</v>
          </cell>
        </row>
        <row r="287">
          <cell r="B287" t="str">
            <v>ゴム製品</v>
          </cell>
          <cell r="C287">
            <v>115.8</v>
          </cell>
          <cell r="D287">
            <v>-8</v>
          </cell>
          <cell r="E287">
            <v>129.19999999999999</v>
          </cell>
          <cell r="F287">
            <v>-8</v>
          </cell>
          <cell r="G287">
            <v>128.5</v>
          </cell>
          <cell r="H287">
            <v>-8</v>
          </cell>
          <cell r="I287">
            <v>109.7</v>
          </cell>
          <cell r="J287">
            <v>-0.9</v>
          </cell>
          <cell r="K287">
            <v>108.8</v>
          </cell>
          <cell r="L287">
            <v>-0.5</v>
          </cell>
          <cell r="M287">
            <v>187.5</v>
          </cell>
          <cell r="N287">
            <v>-21.1</v>
          </cell>
          <cell r="O287">
            <v>55.2</v>
          </cell>
          <cell r="P287">
            <v>-23.8</v>
          </cell>
          <cell r="Q287" t="str">
            <v>-</v>
          </cell>
          <cell r="R287" t="str">
            <v>-</v>
          </cell>
          <cell r="S287">
            <v>3.23</v>
          </cell>
          <cell r="T287">
            <v>3.23</v>
          </cell>
          <cell r="U287">
            <v>0</v>
          </cell>
          <cell r="V287">
            <v>0</v>
          </cell>
          <cell r="W287">
            <v>111.9</v>
          </cell>
          <cell r="X287">
            <v>-10.8</v>
          </cell>
          <cell r="Y287">
            <v>124.8</v>
          </cell>
          <cell r="Z287">
            <v>-10.9</v>
          </cell>
          <cell r="AA287">
            <v>170.4</v>
          </cell>
          <cell r="AB287">
            <v>-9.6999999999999993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114.8</v>
          </cell>
          <cell r="D288">
            <v>9.6</v>
          </cell>
          <cell r="E288">
            <v>119.7</v>
          </cell>
          <cell r="F288">
            <v>9.6</v>
          </cell>
          <cell r="G288">
            <v>119.9</v>
          </cell>
          <cell r="H288">
            <v>8.8000000000000007</v>
          </cell>
          <cell r="I288">
            <v>114</v>
          </cell>
          <cell r="J288">
            <v>1.9</v>
          </cell>
          <cell r="K288">
            <v>114</v>
          </cell>
          <cell r="L288">
            <v>1.1000000000000001</v>
          </cell>
          <cell r="M288">
            <v>117.4</v>
          </cell>
          <cell r="N288">
            <v>49.9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110.9</v>
          </cell>
          <cell r="X288">
            <v>6.2</v>
          </cell>
          <cell r="Y288">
            <v>115.7</v>
          </cell>
          <cell r="Z288">
            <v>6.2</v>
          </cell>
          <cell r="AA288">
            <v>111.2</v>
          </cell>
          <cell r="AB288">
            <v>51.3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154.80000000000001</v>
          </cell>
          <cell r="D291">
            <v>30.3</v>
          </cell>
          <cell r="E291">
            <v>156.80000000000001</v>
          </cell>
          <cell r="F291">
            <v>28.5</v>
          </cell>
          <cell r="G291">
            <v>129.4</v>
          </cell>
          <cell r="H291">
            <v>17.5</v>
          </cell>
          <cell r="I291">
            <v>145.19999999999999</v>
          </cell>
          <cell r="J291">
            <v>-0.5</v>
          </cell>
          <cell r="K291">
            <v>121.6</v>
          </cell>
          <cell r="L291">
            <v>-9.1999999999999993</v>
          </cell>
          <cell r="M291">
            <v>8500</v>
          </cell>
          <cell r="N291">
            <v>93.2</v>
          </cell>
          <cell r="O291">
            <v>161.69999999999999</v>
          </cell>
          <cell r="P291">
            <v>15.7</v>
          </cell>
          <cell r="Q291" t="str">
            <v>-</v>
          </cell>
          <cell r="R291" t="str">
            <v>-</v>
          </cell>
          <cell r="S291">
            <v>2.44</v>
          </cell>
          <cell r="T291">
            <v>2.44</v>
          </cell>
          <cell r="U291">
            <v>1.95</v>
          </cell>
          <cell r="V291">
            <v>1.95</v>
          </cell>
          <cell r="W291">
            <v>149.6</v>
          </cell>
          <cell r="X291">
            <v>26.4</v>
          </cell>
          <cell r="Y291">
            <v>151.5</v>
          </cell>
          <cell r="Z291">
            <v>24.6</v>
          </cell>
          <cell r="AA291">
            <v>1849.4</v>
          </cell>
          <cell r="AB291">
            <v>114.8</v>
          </cell>
          <cell r="AC291">
            <v>13.4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104.5</v>
          </cell>
          <cell r="D294">
            <v>9</v>
          </cell>
          <cell r="E294">
            <v>114</v>
          </cell>
          <cell r="F294">
            <v>9</v>
          </cell>
          <cell r="G294">
            <v>113</v>
          </cell>
          <cell r="H294">
            <v>8.4</v>
          </cell>
          <cell r="I294">
            <v>114.4</v>
          </cell>
          <cell r="J294">
            <v>11.5</v>
          </cell>
          <cell r="K294">
            <v>113.7</v>
          </cell>
          <cell r="L294">
            <v>11.5</v>
          </cell>
          <cell r="M294">
            <v>0</v>
          </cell>
          <cell r="N294">
            <v>0</v>
          </cell>
          <cell r="O294">
            <v>39.5</v>
          </cell>
          <cell r="P294">
            <v>-74.5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-8.1300000000000008</v>
          </cell>
          <cell r="W294">
            <v>101</v>
          </cell>
          <cell r="X294">
            <v>5.6</v>
          </cell>
          <cell r="Y294">
            <v>110.1</v>
          </cell>
          <cell r="Z294">
            <v>5.6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101.4</v>
          </cell>
          <cell r="D295">
            <v>6.1</v>
          </cell>
          <cell r="E295">
            <v>105.9</v>
          </cell>
          <cell r="F295">
            <v>6.1</v>
          </cell>
          <cell r="G295">
            <v>108.3</v>
          </cell>
          <cell r="H295">
            <v>6.7</v>
          </cell>
          <cell r="I295">
            <v>92.9</v>
          </cell>
          <cell r="J295">
            <v>-12.9</v>
          </cell>
          <cell r="K295">
            <v>94.7</v>
          </cell>
          <cell r="L295">
            <v>-12.5</v>
          </cell>
          <cell r="M295">
            <v>5.3</v>
          </cell>
          <cell r="N295">
            <v>-83.2</v>
          </cell>
          <cell r="O295">
            <v>305.89999999999998</v>
          </cell>
          <cell r="P295">
            <v>7.8</v>
          </cell>
          <cell r="Q295" t="str">
            <v>-</v>
          </cell>
          <cell r="R295" t="str">
            <v>-</v>
          </cell>
          <cell r="S295">
            <v>0</v>
          </cell>
          <cell r="T295">
            <v>-2.62</v>
          </cell>
          <cell r="U295">
            <v>0</v>
          </cell>
          <cell r="V295">
            <v>-2.62</v>
          </cell>
          <cell r="W295">
            <v>98</v>
          </cell>
          <cell r="X295">
            <v>2.8</v>
          </cell>
          <cell r="Y295">
            <v>102.3</v>
          </cell>
          <cell r="Z295">
            <v>2.8</v>
          </cell>
          <cell r="AA295">
            <v>2.6</v>
          </cell>
          <cell r="AB295">
            <v>-91.6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132.9</v>
          </cell>
          <cell r="D296">
            <v>44.8</v>
          </cell>
          <cell r="E296">
            <v>97.5</v>
          </cell>
          <cell r="F296">
            <v>6</v>
          </cell>
          <cell r="G296">
            <v>97.7</v>
          </cell>
          <cell r="H296">
            <v>7.4</v>
          </cell>
          <cell r="I296">
            <v>91.8</v>
          </cell>
          <cell r="J296">
            <v>-6</v>
          </cell>
          <cell r="K296">
            <v>92</v>
          </cell>
          <cell r="L296">
            <v>-5.0999999999999996</v>
          </cell>
          <cell r="M296">
            <v>0</v>
          </cell>
          <cell r="N296">
            <v>-100</v>
          </cell>
          <cell r="O296">
            <v>6.5</v>
          </cell>
          <cell r="P296">
            <v>-70.2</v>
          </cell>
          <cell r="Q296" t="str">
            <v>-</v>
          </cell>
          <cell r="R296" t="str">
            <v>-</v>
          </cell>
          <cell r="S296">
            <v>0</v>
          </cell>
          <cell r="T296">
            <v>-1.48</v>
          </cell>
          <cell r="U296">
            <v>0</v>
          </cell>
          <cell r="V296">
            <v>0</v>
          </cell>
          <cell r="W296">
            <v>128.4</v>
          </cell>
          <cell r="X296">
            <v>40.299999999999997</v>
          </cell>
          <cell r="Y296">
            <v>94.2</v>
          </cell>
          <cell r="Z296">
            <v>2.7</v>
          </cell>
          <cell r="AA296">
            <v>0</v>
          </cell>
          <cell r="AB296">
            <v>-100</v>
          </cell>
          <cell r="AC296">
            <v>3239.2</v>
          </cell>
          <cell r="AD296">
            <v>0</v>
          </cell>
        </row>
        <row r="297">
          <cell r="B297" t="str">
            <v>情報通信機械器具</v>
          </cell>
          <cell r="C297">
            <v>107.9</v>
          </cell>
          <cell r="D297">
            <v>9.4</v>
          </cell>
          <cell r="E297">
            <v>122.2</v>
          </cell>
          <cell r="F297">
            <v>11.2</v>
          </cell>
          <cell r="G297">
            <v>109.6</v>
          </cell>
          <cell r="H297">
            <v>1.7</v>
          </cell>
          <cell r="I297">
            <v>128</v>
          </cell>
          <cell r="J297">
            <v>1.7</v>
          </cell>
          <cell r="K297">
            <v>110.6</v>
          </cell>
          <cell r="L297">
            <v>-2.7</v>
          </cell>
          <cell r="M297">
            <v>1188.2</v>
          </cell>
          <cell r="N297">
            <v>36.5</v>
          </cell>
          <cell r="O297">
            <v>34.5</v>
          </cell>
          <cell r="P297">
            <v>-60</v>
          </cell>
          <cell r="Q297" t="str">
            <v>-</v>
          </cell>
          <cell r="R297" t="str">
            <v>-</v>
          </cell>
          <cell r="S297">
            <v>0</v>
          </cell>
          <cell r="T297">
            <v>-8.6999999999999993</v>
          </cell>
          <cell r="U297">
            <v>0</v>
          </cell>
          <cell r="V297">
            <v>0</v>
          </cell>
          <cell r="W297">
            <v>104.3</v>
          </cell>
          <cell r="X297">
            <v>6.1</v>
          </cell>
          <cell r="Y297">
            <v>118.1</v>
          </cell>
          <cell r="Z297">
            <v>7.8</v>
          </cell>
          <cell r="AA297">
            <v>1171.8</v>
          </cell>
          <cell r="AB297">
            <v>373.6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84.9</v>
          </cell>
          <cell r="D298">
            <v>-13.5</v>
          </cell>
          <cell r="E298">
            <v>88.4</v>
          </cell>
          <cell r="F298">
            <v>-13.5</v>
          </cell>
          <cell r="G298">
            <v>90.1</v>
          </cell>
          <cell r="H298">
            <v>-11.8</v>
          </cell>
          <cell r="I298">
            <v>100.4</v>
          </cell>
          <cell r="J298">
            <v>-17.2</v>
          </cell>
          <cell r="K298">
            <v>102.4</v>
          </cell>
          <cell r="L298">
            <v>-16</v>
          </cell>
          <cell r="M298">
            <v>0</v>
          </cell>
          <cell r="N298">
            <v>-100</v>
          </cell>
          <cell r="O298">
            <v>3.6</v>
          </cell>
          <cell r="P298">
            <v>-77.099999999999994</v>
          </cell>
          <cell r="Q298" t="str">
            <v>-</v>
          </cell>
          <cell r="R298" t="str">
            <v>-</v>
          </cell>
          <cell r="S298">
            <v>0</v>
          </cell>
          <cell r="T298">
            <v>-73.33</v>
          </cell>
          <cell r="U298">
            <v>0</v>
          </cell>
          <cell r="V298">
            <v>0</v>
          </cell>
          <cell r="W298">
            <v>82</v>
          </cell>
          <cell r="X298">
            <v>-16.2</v>
          </cell>
          <cell r="Y298">
            <v>85.4</v>
          </cell>
          <cell r="Z298">
            <v>-16.2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113.4</v>
          </cell>
          <cell r="D299">
            <v>10.9</v>
          </cell>
          <cell r="E299">
            <v>115.8</v>
          </cell>
          <cell r="F299">
            <v>10.9</v>
          </cell>
          <cell r="G299">
            <v>118.4</v>
          </cell>
          <cell r="H299">
            <v>12.3</v>
          </cell>
          <cell r="I299">
            <v>99</v>
          </cell>
          <cell r="J299">
            <v>-3.7</v>
          </cell>
          <cell r="K299">
            <v>100.4</v>
          </cell>
          <cell r="L299">
            <v>-2.8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7.14</v>
          </cell>
          <cell r="V299">
            <v>7.14</v>
          </cell>
          <cell r="W299">
            <v>109.6</v>
          </cell>
          <cell r="X299">
            <v>7.5</v>
          </cell>
          <cell r="Y299">
            <v>111.9</v>
          </cell>
          <cell r="Z299">
            <v>7.5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89.9</v>
          </cell>
          <cell r="D300">
            <v>-34</v>
          </cell>
          <cell r="E300">
            <v>97.8</v>
          </cell>
          <cell r="F300">
            <v>-34</v>
          </cell>
          <cell r="G300">
            <v>97.9</v>
          </cell>
          <cell r="H300">
            <v>-33.5</v>
          </cell>
          <cell r="I300">
            <v>119.1</v>
          </cell>
          <cell r="J300">
            <v>11</v>
          </cell>
          <cell r="K300">
            <v>119.2</v>
          </cell>
          <cell r="L300">
            <v>12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86.9</v>
          </cell>
          <cell r="X300">
            <v>-36</v>
          </cell>
          <cell r="Y300">
            <v>94.5</v>
          </cell>
          <cell r="Z300">
            <v>-36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177.9</v>
          </cell>
          <cell r="D303">
            <v>23.9</v>
          </cell>
          <cell r="E303">
            <v>184.4</v>
          </cell>
          <cell r="F303">
            <v>29.5</v>
          </cell>
          <cell r="G303">
            <v>188.9</v>
          </cell>
          <cell r="H303">
            <v>31.4</v>
          </cell>
          <cell r="I303">
            <v>134.5</v>
          </cell>
          <cell r="J303">
            <v>8.9</v>
          </cell>
          <cell r="K303">
            <v>136.9</v>
          </cell>
          <cell r="L303">
            <v>11.8</v>
          </cell>
          <cell r="M303">
            <v>11.1</v>
          </cell>
          <cell r="N303">
            <v>-93.8</v>
          </cell>
          <cell r="O303">
            <v>162</v>
          </cell>
          <cell r="P303">
            <v>11.6</v>
          </cell>
          <cell r="Q303" t="str">
            <v>-</v>
          </cell>
          <cell r="R303" t="str">
            <v>-</v>
          </cell>
          <cell r="S303">
            <v>1.04</v>
          </cell>
          <cell r="T303">
            <v>-3.08</v>
          </cell>
          <cell r="U303">
            <v>0</v>
          </cell>
          <cell r="V303">
            <v>-1.37</v>
          </cell>
          <cell r="W303">
            <v>171.9</v>
          </cell>
          <cell r="X303">
            <v>20</v>
          </cell>
          <cell r="Y303">
            <v>178.2</v>
          </cell>
          <cell r="Z303">
            <v>25.5</v>
          </cell>
          <cell r="AA303">
            <v>11.2</v>
          </cell>
          <cell r="AB303">
            <v>-87.5</v>
          </cell>
          <cell r="AC303">
            <v>4.8</v>
          </cell>
          <cell r="AD303">
            <v>-91.7</v>
          </cell>
        </row>
        <row r="304">
          <cell r="B304" t="str">
            <v>小売業</v>
          </cell>
          <cell r="C304">
            <v>100.7</v>
          </cell>
          <cell r="D304">
            <v>6.9</v>
          </cell>
          <cell r="E304">
            <v>102.3</v>
          </cell>
          <cell r="F304">
            <v>6.8</v>
          </cell>
          <cell r="G304">
            <v>102.4</v>
          </cell>
          <cell r="H304">
            <v>6.3</v>
          </cell>
          <cell r="I304">
            <v>94.6</v>
          </cell>
          <cell r="J304">
            <v>2.2000000000000002</v>
          </cell>
          <cell r="K304">
            <v>94.8</v>
          </cell>
          <cell r="L304">
            <v>2.4</v>
          </cell>
          <cell r="M304">
            <v>85</v>
          </cell>
          <cell r="N304">
            <v>-5.6</v>
          </cell>
          <cell r="O304">
            <v>130</v>
          </cell>
          <cell r="P304">
            <v>5.2</v>
          </cell>
          <cell r="Q304" t="str">
            <v>-</v>
          </cell>
          <cell r="R304" t="str">
            <v>-</v>
          </cell>
          <cell r="S304">
            <v>1.63</v>
          </cell>
          <cell r="T304">
            <v>0.59</v>
          </cell>
          <cell r="U304">
            <v>1.96</v>
          </cell>
          <cell r="V304">
            <v>-0.13</v>
          </cell>
          <cell r="W304">
            <v>97.3</v>
          </cell>
          <cell r="X304">
            <v>3.6</v>
          </cell>
          <cell r="Y304">
            <v>98.8</v>
          </cell>
          <cell r="Z304">
            <v>3.5</v>
          </cell>
          <cell r="AA304">
            <v>90.7</v>
          </cell>
          <cell r="AB304">
            <v>69.2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146.6</v>
          </cell>
          <cell r="D305">
            <v>24.9</v>
          </cell>
          <cell r="E305">
            <v>147.6</v>
          </cell>
          <cell r="F305">
            <v>24.9</v>
          </cell>
          <cell r="G305">
            <v>144.80000000000001</v>
          </cell>
          <cell r="H305">
            <v>22.6</v>
          </cell>
          <cell r="I305">
            <v>160.80000000000001</v>
          </cell>
          <cell r="J305">
            <v>42</v>
          </cell>
          <cell r="K305">
            <v>155.9</v>
          </cell>
          <cell r="L305">
            <v>39.6</v>
          </cell>
          <cell r="M305">
            <v>383.3</v>
          </cell>
          <cell r="N305">
            <v>129.9</v>
          </cell>
          <cell r="O305">
            <v>98.5</v>
          </cell>
          <cell r="P305">
            <v>7.5</v>
          </cell>
          <cell r="Q305" t="str">
            <v>-</v>
          </cell>
          <cell r="R305" t="str">
            <v>-</v>
          </cell>
          <cell r="S305">
            <v>1.67</v>
          </cell>
          <cell r="T305">
            <v>0.78</v>
          </cell>
          <cell r="U305">
            <v>0.84</v>
          </cell>
          <cell r="V305">
            <v>-0.05</v>
          </cell>
          <cell r="W305">
            <v>141.6</v>
          </cell>
          <cell r="X305">
            <v>21</v>
          </cell>
          <cell r="Y305">
            <v>142.6</v>
          </cell>
          <cell r="Z305">
            <v>21.1</v>
          </cell>
          <cell r="AA305">
            <v>283.39999999999998</v>
          </cell>
          <cell r="AB305">
            <v>129.69999999999999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79.2</v>
          </cell>
          <cell r="D306">
            <v>7.8</v>
          </cell>
          <cell r="E306">
            <v>79.2</v>
          </cell>
          <cell r="F306">
            <v>7.8</v>
          </cell>
          <cell r="G306">
            <v>79.099999999999994</v>
          </cell>
          <cell r="H306">
            <v>7.6</v>
          </cell>
          <cell r="I306">
            <v>76.900000000000006</v>
          </cell>
          <cell r="J306">
            <v>4.2</v>
          </cell>
          <cell r="K306">
            <v>77</v>
          </cell>
          <cell r="L306">
            <v>4.5</v>
          </cell>
          <cell r="M306">
            <v>71.400000000000006</v>
          </cell>
          <cell r="N306">
            <v>-9.1999999999999993</v>
          </cell>
          <cell r="O306">
            <v>98</v>
          </cell>
          <cell r="P306">
            <v>-9.6999999999999993</v>
          </cell>
          <cell r="Q306" t="str">
            <v>-</v>
          </cell>
          <cell r="R306" t="str">
            <v>-</v>
          </cell>
          <cell r="S306">
            <v>3.68</v>
          </cell>
          <cell r="T306">
            <v>0.09</v>
          </cell>
          <cell r="U306">
            <v>1.83</v>
          </cell>
          <cell r="V306">
            <v>-1.76</v>
          </cell>
          <cell r="W306">
            <v>76.5</v>
          </cell>
          <cell r="X306">
            <v>4.4000000000000004</v>
          </cell>
          <cell r="Y306">
            <v>76.5</v>
          </cell>
          <cell r="Z306">
            <v>4.4000000000000004</v>
          </cell>
          <cell r="AA306">
            <v>86.7</v>
          </cell>
          <cell r="AB306">
            <v>14.8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71.2</v>
          </cell>
          <cell r="D307">
            <v>10.6</v>
          </cell>
          <cell r="E307">
            <v>78.3</v>
          </cell>
          <cell r="F307">
            <v>10.3</v>
          </cell>
          <cell r="G307">
            <v>73.099999999999994</v>
          </cell>
          <cell r="H307">
            <v>9.8000000000000007</v>
          </cell>
          <cell r="I307">
            <v>94.2</v>
          </cell>
          <cell r="J307">
            <v>6.4</v>
          </cell>
          <cell r="K307">
            <v>93.9</v>
          </cell>
          <cell r="L307">
            <v>6.1</v>
          </cell>
          <cell r="M307">
            <v>111.1</v>
          </cell>
          <cell r="N307">
            <v>25</v>
          </cell>
          <cell r="O307">
            <v>81.8</v>
          </cell>
          <cell r="P307">
            <v>-9.1</v>
          </cell>
          <cell r="Q307" t="str">
            <v>-</v>
          </cell>
          <cell r="R307" t="str">
            <v>-</v>
          </cell>
          <cell r="S307">
            <v>3.61</v>
          </cell>
          <cell r="T307">
            <v>3.09</v>
          </cell>
          <cell r="U307">
            <v>2.63</v>
          </cell>
          <cell r="V307">
            <v>0.05</v>
          </cell>
          <cell r="W307">
            <v>68.8</v>
          </cell>
          <cell r="X307">
            <v>7.2</v>
          </cell>
          <cell r="Y307">
            <v>75.7</v>
          </cell>
          <cell r="Z307">
            <v>6.9</v>
          </cell>
          <cell r="AA307">
            <v>280.89999999999998</v>
          </cell>
          <cell r="AB307">
            <v>17.3</v>
          </cell>
          <cell r="AC307">
            <v>0.7</v>
          </cell>
          <cell r="AD307">
            <v>0</v>
          </cell>
        </row>
        <row r="308">
          <cell r="B308" t="str">
            <v>Ｐ一括分</v>
          </cell>
          <cell r="C308">
            <v>89</v>
          </cell>
          <cell r="D308">
            <v>-6.2</v>
          </cell>
          <cell r="E308">
            <v>95.4</v>
          </cell>
          <cell r="F308">
            <v>-6.2</v>
          </cell>
          <cell r="G308">
            <v>94.7</v>
          </cell>
          <cell r="H308">
            <v>-6.2</v>
          </cell>
          <cell r="I308">
            <v>89</v>
          </cell>
          <cell r="J308">
            <v>-2.1</v>
          </cell>
          <cell r="K308">
            <v>88.4</v>
          </cell>
          <cell r="L308">
            <v>-2.1</v>
          </cell>
          <cell r="M308">
            <v>350</v>
          </cell>
          <cell r="N308">
            <v>0</v>
          </cell>
          <cell r="O308">
            <v>119.5</v>
          </cell>
          <cell r="P308">
            <v>19.100000000000001</v>
          </cell>
          <cell r="Q308" t="str">
            <v>-</v>
          </cell>
          <cell r="R308" t="str">
            <v>-</v>
          </cell>
          <cell r="S308">
            <v>3</v>
          </cell>
          <cell r="T308">
            <v>2.79</v>
          </cell>
          <cell r="U308">
            <v>1.82</v>
          </cell>
          <cell r="V308">
            <v>-0.78</v>
          </cell>
          <cell r="W308">
            <v>86</v>
          </cell>
          <cell r="X308">
            <v>-9.1</v>
          </cell>
          <cell r="Y308">
            <v>92.2</v>
          </cell>
          <cell r="Z308">
            <v>-9.1</v>
          </cell>
          <cell r="AA308">
            <v>565.5</v>
          </cell>
          <cell r="AB308">
            <v>7.2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100.3</v>
          </cell>
          <cell r="D309">
            <v>1.2</v>
          </cell>
          <cell r="E309">
            <v>100.6</v>
          </cell>
          <cell r="F309">
            <v>1.6</v>
          </cell>
          <cell r="G309">
            <v>101.7</v>
          </cell>
          <cell r="H309">
            <v>2.5</v>
          </cell>
          <cell r="I309">
            <v>90.5</v>
          </cell>
          <cell r="J309">
            <v>-3.8</v>
          </cell>
          <cell r="K309">
            <v>90.9</v>
          </cell>
          <cell r="L309">
            <v>-2.6</v>
          </cell>
          <cell r="M309">
            <v>74.099999999999994</v>
          </cell>
          <cell r="N309">
            <v>-39.4</v>
          </cell>
          <cell r="O309">
            <v>92.5</v>
          </cell>
          <cell r="P309">
            <v>-25.8</v>
          </cell>
          <cell r="Q309" t="str">
            <v>-</v>
          </cell>
          <cell r="R309" t="str">
            <v>-</v>
          </cell>
          <cell r="S309">
            <v>6.82</v>
          </cell>
          <cell r="T309">
            <v>-2.79</v>
          </cell>
          <cell r="U309">
            <v>9.41</v>
          </cell>
          <cell r="V309">
            <v>0.32</v>
          </cell>
          <cell r="W309">
            <v>96.9</v>
          </cell>
          <cell r="X309">
            <v>-1.9</v>
          </cell>
          <cell r="Y309">
            <v>97.2</v>
          </cell>
          <cell r="Z309">
            <v>-1.5</v>
          </cell>
          <cell r="AA309">
            <v>70</v>
          </cell>
          <cell r="AB309">
            <v>-25.1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2.1</v>
          </cell>
          <cell r="E311">
            <v>98.4</v>
          </cell>
          <cell r="F311">
            <v>-0.7</v>
          </cell>
          <cell r="G311">
            <v>99.1</v>
          </cell>
          <cell r="H311">
            <v>0</v>
          </cell>
          <cell r="I311">
            <v>97</v>
          </cell>
          <cell r="J311">
            <v>2</v>
          </cell>
          <cell r="K311">
            <v>98.2</v>
          </cell>
          <cell r="L311">
            <v>2.7</v>
          </cell>
          <cell r="M311">
            <v>64.5</v>
          </cell>
          <cell r="N311">
            <v>-20</v>
          </cell>
          <cell r="O311">
            <v>104.1</v>
          </cell>
          <cell r="P311">
            <v>16.2</v>
          </cell>
          <cell r="Q311" t="str">
            <v>-</v>
          </cell>
          <cell r="R311" t="str">
            <v>-</v>
          </cell>
          <cell r="S311">
            <v>4.8899999999999997</v>
          </cell>
          <cell r="T311">
            <v>2.83</v>
          </cell>
          <cell r="U311">
            <v>8.0299999999999994</v>
          </cell>
          <cell r="V311">
            <v>5.67</v>
          </cell>
          <cell r="W311">
            <v>95.4</v>
          </cell>
          <cell r="X311">
            <v>-1</v>
          </cell>
          <cell r="Y311">
            <v>95.1</v>
          </cell>
          <cell r="Z311">
            <v>-3.7</v>
          </cell>
          <cell r="AA311">
            <v>81.3</v>
          </cell>
          <cell r="AB311">
            <v>-16.5</v>
          </cell>
          <cell r="AC311">
            <v>64.400000000000006</v>
          </cell>
          <cell r="AD311">
            <v>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85.7</v>
          </cell>
          <cell r="D518">
            <v>1.4</v>
          </cell>
          <cell r="E518">
            <v>101.2</v>
          </cell>
          <cell r="F518">
            <v>1.2</v>
          </cell>
          <cell r="G518">
            <v>101.1</v>
          </cell>
          <cell r="H518">
            <v>1.4</v>
          </cell>
          <cell r="I518">
            <v>96.7</v>
          </cell>
          <cell r="J518">
            <v>3.3</v>
          </cell>
          <cell r="K518">
            <v>96</v>
          </cell>
          <cell r="L518">
            <v>3.3</v>
          </cell>
          <cell r="M518">
            <v>106.3</v>
          </cell>
          <cell r="N518">
            <v>3.5</v>
          </cell>
          <cell r="O518">
            <v>95.5</v>
          </cell>
          <cell r="P518">
            <v>-3.4</v>
          </cell>
          <cell r="Q518" t="str">
            <v>-</v>
          </cell>
          <cell r="R518" t="str">
            <v>-</v>
          </cell>
          <cell r="S518">
            <v>0.78</v>
          </cell>
          <cell r="T518">
            <v>-0.5</v>
          </cell>
          <cell r="U518">
            <v>1.1499999999999999</v>
          </cell>
          <cell r="V518">
            <v>-0.04</v>
          </cell>
          <cell r="W518">
            <v>82.8</v>
          </cell>
          <cell r="X518">
            <v>-1.7</v>
          </cell>
          <cell r="Y518">
            <v>97.8</v>
          </cell>
          <cell r="Z518">
            <v>-1.9</v>
          </cell>
          <cell r="AA518">
            <v>103.7</v>
          </cell>
          <cell r="AB518">
            <v>-0.7</v>
          </cell>
          <cell r="AC518">
            <v>4.9000000000000004</v>
          </cell>
          <cell r="AD518">
            <v>28.9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</v>
          </cell>
          <cell r="D520">
            <v>-4.5</v>
          </cell>
          <cell r="E520">
            <v>92.1</v>
          </cell>
          <cell r="F520">
            <v>0.7</v>
          </cell>
          <cell r="G520">
            <v>93</v>
          </cell>
          <cell r="H520">
            <v>1</v>
          </cell>
          <cell r="I520">
            <v>96.3</v>
          </cell>
          <cell r="J520">
            <v>-3.6</v>
          </cell>
          <cell r="K520">
            <v>96</v>
          </cell>
          <cell r="L520">
            <v>-3.4</v>
          </cell>
          <cell r="M520">
            <v>101.1</v>
          </cell>
          <cell r="N520">
            <v>-8.1999999999999993</v>
          </cell>
          <cell r="O520">
            <v>93.2</v>
          </cell>
          <cell r="P520">
            <v>1.6</v>
          </cell>
          <cell r="Q520" t="str">
            <v>-</v>
          </cell>
          <cell r="R520" t="str">
            <v>-</v>
          </cell>
          <cell r="S520">
            <v>1.1499999999999999</v>
          </cell>
          <cell r="T520">
            <v>1.07</v>
          </cell>
          <cell r="U520">
            <v>0.03</v>
          </cell>
          <cell r="V520">
            <v>-0.27</v>
          </cell>
          <cell r="W520">
            <v>73.400000000000006</v>
          </cell>
          <cell r="X520">
            <v>-7.6</v>
          </cell>
          <cell r="Y520">
            <v>89</v>
          </cell>
          <cell r="Z520">
            <v>-2.4</v>
          </cell>
          <cell r="AA520">
            <v>76.7</v>
          </cell>
          <cell r="AB520">
            <v>-6.7</v>
          </cell>
          <cell r="AC520">
            <v>0.3</v>
          </cell>
          <cell r="AD520">
            <v>-98.5</v>
          </cell>
        </row>
        <row r="521">
          <cell r="B521" t="str">
            <v>製造業</v>
          </cell>
          <cell r="C521">
            <v>88.9</v>
          </cell>
          <cell r="D521">
            <v>-3.7</v>
          </cell>
          <cell r="E521">
            <v>106</v>
          </cell>
          <cell r="F521">
            <v>-4.2</v>
          </cell>
          <cell r="G521">
            <v>104.2</v>
          </cell>
          <cell r="H521">
            <v>-3.4</v>
          </cell>
          <cell r="I521">
            <v>99.2</v>
          </cell>
          <cell r="J521">
            <v>-0.3</v>
          </cell>
          <cell r="K521">
            <v>97.7</v>
          </cell>
          <cell r="L521">
            <v>0.5</v>
          </cell>
          <cell r="M521">
            <v>117.1</v>
          </cell>
          <cell r="N521">
            <v>-8.1999999999999993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0.54</v>
          </cell>
          <cell r="T521">
            <v>-0.15</v>
          </cell>
          <cell r="U521">
            <v>0.77</v>
          </cell>
          <cell r="V521">
            <v>-0.05</v>
          </cell>
          <cell r="W521">
            <v>85.9</v>
          </cell>
          <cell r="X521">
            <v>-6.6</v>
          </cell>
          <cell r="Y521">
            <v>102.4</v>
          </cell>
          <cell r="Z521">
            <v>-7.2</v>
          </cell>
          <cell r="AA521">
            <v>124.7</v>
          </cell>
          <cell r="AB521">
            <v>-11.1</v>
          </cell>
          <cell r="AC521">
            <v>4.3</v>
          </cell>
          <cell r="AD521">
            <v>207.1</v>
          </cell>
        </row>
        <row r="522">
          <cell r="B522" t="str">
            <v>電気・ガス・熱供給・水道業</v>
          </cell>
          <cell r="C522">
            <v>96.1</v>
          </cell>
          <cell r="D522">
            <v>5.3</v>
          </cell>
          <cell r="E522">
            <v>121.6</v>
          </cell>
          <cell r="F522">
            <v>5.3</v>
          </cell>
          <cell r="G522">
            <v>115</v>
          </cell>
          <cell r="H522">
            <v>0.7</v>
          </cell>
          <cell r="I522">
            <v>93.8</v>
          </cell>
          <cell r="J522">
            <v>8.9</v>
          </cell>
          <cell r="K522">
            <v>91.7</v>
          </cell>
          <cell r="L522">
            <v>5.6</v>
          </cell>
          <cell r="M522">
            <v>121.1</v>
          </cell>
          <cell r="N522">
            <v>55.3</v>
          </cell>
          <cell r="O522">
            <v>209.3</v>
          </cell>
          <cell r="P522">
            <v>1.4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0.5</v>
          </cell>
          <cell r="V522">
            <v>0.43</v>
          </cell>
          <cell r="W522">
            <v>92.9</v>
          </cell>
          <cell r="X522">
            <v>2.1</v>
          </cell>
          <cell r="Y522">
            <v>117.5</v>
          </cell>
          <cell r="Z522">
            <v>2</v>
          </cell>
          <cell r="AA522">
            <v>201.4</v>
          </cell>
          <cell r="AB522">
            <v>53.2</v>
          </cell>
          <cell r="AC522">
            <v>0.6</v>
          </cell>
          <cell r="AD522">
            <v>20</v>
          </cell>
        </row>
        <row r="523">
          <cell r="B523" t="str">
            <v>情報通信業</v>
          </cell>
          <cell r="C523">
            <v>106.4</v>
          </cell>
          <cell r="D523">
            <v>-3.3</v>
          </cell>
          <cell r="E523">
            <v>130.30000000000001</v>
          </cell>
          <cell r="F523">
            <v>-3.2</v>
          </cell>
          <cell r="G523">
            <v>129</v>
          </cell>
          <cell r="H523">
            <v>-1.2</v>
          </cell>
          <cell r="I523">
            <v>98</v>
          </cell>
          <cell r="J523">
            <v>6.4</v>
          </cell>
          <cell r="K523">
            <v>99.2</v>
          </cell>
          <cell r="L523">
            <v>6.4</v>
          </cell>
          <cell r="M523">
            <v>84.8</v>
          </cell>
          <cell r="N523">
            <v>6.7</v>
          </cell>
          <cell r="O523">
            <v>106.3</v>
          </cell>
          <cell r="P523">
            <v>-5.4</v>
          </cell>
          <cell r="Q523" t="str">
            <v>-</v>
          </cell>
          <cell r="R523" t="str">
            <v>-</v>
          </cell>
          <cell r="S523">
            <v>0.13</v>
          </cell>
          <cell r="T523">
            <v>0.13</v>
          </cell>
          <cell r="U523">
            <v>1.1499999999999999</v>
          </cell>
          <cell r="V523">
            <v>1.03</v>
          </cell>
          <cell r="W523">
            <v>102.8</v>
          </cell>
          <cell r="X523">
            <v>-6.3</v>
          </cell>
          <cell r="Y523">
            <v>125.9</v>
          </cell>
          <cell r="Z523">
            <v>-6.2</v>
          </cell>
          <cell r="AA523">
            <v>147.5</v>
          </cell>
          <cell r="AB523">
            <v>-21.6</v>
          </cell>
          <cell r="AC523">
            <v>0.5</v>
          </cell>
          <cell r="AD523">
            <v>-28.6</v>
          </cell>
        </row>
        <row r="524">
          <cell r="B524" t="str">
            <v>運輸業，郵便業</v>
          </cell>
          <cell r="C524">
            <v>74.7</v>
          </cell>
          <cell r="D524">
            <v>4.9000000000000004</v>
          </cell>
          <cell r="E524">
            <v>83.1</v>
          </cell>
          <cell r="F524">
            <v>3.2</v>
          </cell>
          <cell r="G524">
            <v>87.9</v>
          </cell>
          <cell r="H524">
            <v>2.9</v>
          </cell>
          <cell r="I524">
            <v>89.8</v>
          </cell>
          <cell r="J524">
            <v>8.3000000000000007</v>
          </cell>
          <cell r="K524">
            <v>94.3</v>
          </cell>
          <cell r="L524">
            <v>8.6</v>
          </cell>
          <cell r="M524">
            <v>72.3</v>
          </cell>
          <cell r="N524">
            <v>7</v>
          </cell>
          <cell r="O524">
            <v>110.6</v>
          </cell>
          <cell r="P524">
            <v>0.9</v>
          </cell>
          <cell r="Q524" t="str">
            <v>-</v>
          </cell>
          <cell r="R524" t="str">
            <v>-</v>
          </cell>
          <cell r="S524">
            <v>0.74</v>
          </cell>
          <cell r="T524">
            <v>-0.06</v>
          </cell>
          <cell r="U524">
            <v>0.53</v>
          </cell>
          <cell r="V524">
            <v>-1.1399999999999999</v>
          </cell>
          <cell r="W524">
            <v>72.2</v>
          </cell>
          <cell r="X524">
            <v>1.7</v>
          </cell>
          <cell r="Y524">
            <v>80.3</v>
          </cell>
          <cell r="Z524">
            <v>0</v>
          </cell>
          <cell r="AA524">
            <v>62.8</v>
          </cell>
          <cell r="AB524">
            <v>5.4</v>
          </cell>
          <cell r="AC524">
            <v>11.6</v>
          </cell>
          <cell r="AD524">
            <v>452.4</v>
          </cell>
        </row>
        <row r="525">
          <cell r="B525" t="str">
            <v>卸売業，小売業</v>
          </cell>
          <cell r="C525">
            <v>91.3</v>
          </cell>
          <cell r="D525">
            <v>0</v>
          </cell>
          <cell r="E525">
            <v>103.7</v>
          </cell>
          <cell r="F525">
            <v>0.1</v>
          </cell>
          <cell r="G525">
            <v>103.7</v>
          </cell>
          <cell r="H525">
            <v>-1</v>
          </cell>
          <cell r="I525">
            <v>93.1</v>
          </cell>
          <cell r="J525">
            <v>3.1</v>
          </cell>
          <cell r="K525">
            <v>92.8</v>
          </cell>
          <cell r="L525">
            <v>1.8</v>
          </cell>
          <cell r="M525">
            <v>97.3</v>
          </cell>
          <cell r="N525">
            <v>27.4</v>
          </cell>
          <cell r="O525">
            <v>89.4</v>
          </cell>
          <cell r="P525">
            <v>-5.7</v>
          </cell>
          <cell r="Q525" t="str">
            <v>-</v>
          </cell>
          <cell r="R525" t="str">
            <v>-</v>
          </cell>
          <cell r="S525">
            <v>1.3</v>
          </cell>
          <cell r="T525">
            <v>-0.84</v>
          </cell>
          <cell r="U525">
            <v>2.39</v>
          </cell>
          <cell r="V525">
            <v>0.9</v>
          </cell>
          <cell r="W525">
            <v>88.2</v>
          </cell>
          <cell r="X525">
            <v>-3.1</v>
          </cell>
          <cell r="Y525">
            <v>100.2</v>
          </cell>
          <cell r="Z525">
            <v>-3</v>
          </cell>
          <cell r="AA525">
            <v>104.5</v>
          </cell>
          <cell r="AB525">
            <v>22.2</v>
          </cell>
          <cell r="AC525">
            <v>3.5</v>
          </cell>
          <cell r="AD525">
            <v>-10.3</v>
          </cell>
        </row>
        <row r="526">
          <cell r="B526" t="str">
            <v>金融業，保険業</v>
          </cell>
          <cell r="C526">
            <v>92.4</v>
          </cell>
          <cell r="D526">
            <v>22.2</v>
          </cell>
          <cell r="E526">
            <v>115.1</v>
          </cell>
          <cell r="F526">
            <v>21.9</v>
          </cell>
          <cell r="G526">
            <v>117.3</v>
          </cell>
          <cell r="H526">
            <v>21.2</v>
          </cell>
          <cell r="I526">
            <v>89.1</v>
          </cell>
          <cell r="J526">
            <v>4.5999999999999996</v>
          </cell>
          <cell r="K526">
            <v>89.2</v>
          </cell>
          <cell r="L526">
            <v>2.2999999999999998</v>
          </cell>
          <cell r="M526">
            <v>87.3</v>
          </cell>
          <cell r="N526">
            <v>167</v>
          </cell>
          <cell r="O526">
            <v>85.4</v>
          </cell>
          <cell r="P526">
            <v>-7.8</v>
          </cell>
          <cell r="Q526" t="str">
            <v>-</v>
          </cell>
          <cell r="R526" t="str">
            <v>-</v>
          </cell>
          <cell r="S526">
            <v>0.47</v>
          </cell>
          <cell r="T526">
            <v>0.01</v>
          </cell>
          <cell r="U526">
            <v>1.4</v>
          </cell>
          <cell r="V526">
            <v>0.89</v>
          </cell>
          <cell r="W526">
            <v>89.3</v>
          </cell>
          <cell r="X526">
            <v>18.399999999999999</v>
          </cell>
          <cell r="Y526">
            <v>111.2</v>
          </cell>
          <cell r="Z526">
            <v>18.2</v>
          </cell>
          <cell r="AA526">
            <v>66.8</v>
          </cell>
          <cell r="AB526">
            <v>57.9</v>
          </cell>
          <cell r="AC526">
            <v>1.1000000000000001</v>
          </cell>
          <cell r="AD526">
            <v>0</v>
          </cell>
        </row>
        <row r="527">
          <cell r="B527" t="str">
            <v>不動産業，物品賃貸業</v>
          </cell>
          <cell r="C527">
            <v>94.8</v>
          </cell>
          <cell r="D527">
            <v>6.2</v>
          </cell>
          <cell r="E527">
            <v>113.2</v>
          </cell>
          <cell r="F527">
            <v>7</v>
          </cell>
          <cell r="G527">
            <v>117.2</v>
          </cell>
          <cell r="H527">
            <v>14.3</v>
          </cell>
          <cell r="I527">
            <v>108.8</v>
          </cell>
          <cell r="J527">
            <v>4.9000000000000004</v>
          </cell>
          <cell r="K527">
            <v>110.6</v>
          </cell>
          <cell r="L527">
            <v>9.1999999999999993</v>
          </cell>
          <cell r="M527">
            <v>77.8</v>
          </cell>
          <cell r="N527">
            <v>-46.6</v>
          </cell>
          <cell r="O527">
            <v>67.400000000000006</v>
          </cell>
          <cell r="P527">
            <v>-45.8</v>
          </cell>
          <cell r="Q527" t="str">
            <v>-</v>
          </cell>
          <cell r="R527" t="str">
            <v>-</v>
          </cell>
          <cell r="S527">
            <v>7.6</v>
          </cell>
          <cell r="T527">
            <v>7.6</v>
          </cell>
          <cell r="U527">
            <v>0.33</v>
          </cell>
          <cell r="V527">
            <v>-0.85</v>
          </cell>
          <cell r="W527">
            <v>91.6</v>
          </cell>
          <cell r="X527">
            <v>2.9</v>
          </cell>
          <cell r="Y527">
            <v>109.4</v>
          </cell>
          <cell r="Z527">
            <v>3.7</v>
          </cell>
          <cell r="AA527">
            <v>46.1</v>
          </cell>
          <cell r="AB527">
            <v>-71.5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82.9</v>
          </cell>
          <cell r="D528">
            <v>5.0999999999999996</v>
          </cell>
          <cell r="E528">
            <v>105</v>
          </cell>
          <cell r="F528">
            <v>4.5</v>
          </cell>
          <cell r="G528">
            <v>103.2</v>
          </cell>
          <cell r="H528">
            <v>1.6</v>
          </cell>
          <cell r="I528">
            <v>100.2</v>
          </cell>
          <cell r="J528">
            <v>9.1999999999999993</v>
          </cell>
          <cell r="K528">
            <v>98.9</v>
          </cell>
          <cell r="L528">
            <v>8.9</v>
          </cell>
          <cell r="M528">
            <v>120.8</v>
          </cell>
          <cell r="N528">
            <v>12.6</v>
          </cell>
          <cell r="O528">
            <v>115.8</v>
          </cell>
          <cell r="P528">
            <v>14.8</v>
          </cell>
          <cell r="Q528" t="str">
            <v>-</v>
          </cell>
          <cell r="R528" t="str">
            <v>-</v>
          </cell>
          <cell r="S528">
            <v>0</v>
          </cell>
          <cell r="T528">
            <v>0</v>
          </cell>
          <cell r="U528">
            <v>0.02</v>
          </cell>
          <cell r="V528">
            <v>0.02</v>
          </cell>
          <cell r="W528">
            <v>80.099999999999994</v>
          </cell>
          <cell r="X528">
            <v>1.8</v>
          </cell>
          <cell r="Y528">
            <v>101.4</v>
          </cell>
          <cell r="Z528">
            <v>1.2</v>
          </cell>
          <cell r="AA528">
            <v>142.6</v>
          </cell>
          <cell r="AB528">
            <v>87.1</v>
          </cell>
          <cell r="AC528">
            <v>2</v>
          </cell>
          <cell r="AD528">
            <v>0</v>
          </cell>
        </row>
        <row r="529">
          <cell r="B529" t="str">
            <v>宿泊業，飲食サービス業</v>
          </cell>
          <cell r="C529">
            <v>87.8</v>
          </cell>
          <cell r="D529">
            <v>-2.4</v>
          </cell>
          <cell r="E529">
            <v>93.3</v>
          </cell>
          <cell r="F529">
            <v>0.8</v>
          </cell>
          <cell r="G529">
            <v>95.2</v>
          </cell>
          <cell r="H529">
            <v>-2.2999999999999998</v>
          </cell>
          <cell r="I529">
            <v>99.3</v>
          </cell>
          <cell r="J529">
            <v>6.4</v>
          </cell>
          <cell r="K529">
            <v>99.3</v>
          </cell>
          <cell r="L529">
            <v>1.6</v>
          </cell>
          <cell r="M529">
            <v>100</v>
          </cell>
          <cell r="N529">
            <v>226.8</v>
          </cell>
          <cell r="O529">
            <v>57.1</v>
          </cell>
          <cell r="P529">
            <v>-38.799999999999997</v>
          </cell>
          <cell r="Q529" t="str">
            <v>-</v>
          </cell>
          <cell r="R529" t="str">
            <v>-</v>
          </cell>
          <cell r="S529">
            <v>1.1200000000000001</v>
          </cell>
          <cell r="T529">
            <v>-3.21</v>
          </cell>
          <cell r="U529">
            <v>1.45</v>
          </cell>
          <cell r="V529">
            <v>1.28</v>
          </cell>
          <cell r="W529">
            <v>84.8</v>
          </cell>
          <cell r="X529">
            <v>-5.5</v>
          </cell>
          <cell r="Y529">
            <v>90.1</v>
          </cell>
          <cell r="Z529">
            <v>-2.4</v>
          </cell>
          <cell r="AA529">
            <v>65.2</v>
          </cell>
          <cell r="AB529">
            <v>168.3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86</v>
          </cell>
          <cell r="D530">
            <v>13.3</v>
          </cell>
          <cell r="E530">
            <v>92.8</v>
          </cell>
          <cell r="F530">
            <v>13.2</v>
          </cell>
          <cell r="G530">
            <v>96.4</v>
          </cell>
          <cell r="H530">
            <v>11.3</v>
          </cell>
          <cell r="I530">
            <v>91.2</v>
          </cell>
          <cell r="J530">
            <v>12</v>
          </cell>
          <cell r="K530">
            <v>96.7</v>
          </cell>
          <cell r="L530">
            <v>12.1</v>
          </cell>
          <cell r="M530">
            <v>37.299999999999997</v>
          </cell>
          <cell r="N530">
            <v>13.4</v>
          </cell>
          <cell r="O530">
            <v>111</v>
          </cell>
          <cell r="P530">
            <v>-10.7</v>
          </cell>
          <cell r="Q530" t="str">
            <v>-</v>
          </cell>
          <cell r="R530" t="str">
            <v>-</v>
          </cell>
          <cell r="S530">
            <v>0.02</v>
          </cell>
          <cell r="T530">
            <v>-1.1499999999999999</v>
          </cell>
          <cell r="U530">
            <v>0.44</v>
          </cell>
          <cell r="V530">
            <v>-2.0499999999999998</v>
          </cell>
          <cell r="W530">
            <v>83.1</v>
          </cell>
          <cell r="X530">
            <v>9.8000000000000007</v>
          </cell>
          <cell r="Y530">
            <v>89.7</v>
          </cell>
          <cell r="Z530">
            <v>9.6999999999999993</v>
          </cell>
          <cell r="AA530">
            <v>48.1</v>
          </cell>
          <cell r="AB530">
            <v>94.7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80.5</v>
          </cell>
          <cell r="D531">
            <v>-4.3</v>
          </cell>
          <cell r="E531">
            <v>99.7</v>
          </cell>
          <cell r="F531">
            <v>-4.2</v>
          </cell>
          <cell r="G531">
            <v>98</v>
          </cell>
          <cell r="H531">
            <v>-4.7</v>
          </cell>
          <cell r="I531">
            <v>107.3</v>
          </cell>
          <cell r="J531">
            <v>9.6</v>
          </cell>
          <cell r="K531">
            <v>98.1</v>
          </cell>
          <cell r="L531">
            <v>12.4</v>
          </cell>
          <cell r="M531">
            <v>262.5</v>
          </cell>
          <cell r="N531">
            <v>-5.3</v>
          </cell>
          <cell r="O531">
            <v>104.7</v>
          </cell>
          <cell r="P531">
            <v>-3.7</v>
          </cell>
          <cell r="Q531" t="str">
            <v>-</v>
          </cell>
          <cell r="R531" t="str">
            <v>-</v>
          </cell>
          <cell r="S531">
            <v>0.04</v>
          </cell>
          <cell r="T531">
            <v>-1.08</v>
          </cell>
          <cell r="U531">
            <v>0.49</v>
          </cell>
          <cell r="V531">
            <v>0.09</v>
          </cell>
          <cell r="W531">
            <v>77.8</v>
          </cell>
          <cell r="X531">
            <v>-7.2</v>
          </cell>
          <cell r="Y531">
            <v>96.3</v>
          </cell>
          <cell r="Z531">
            <v>-7.2</v>
          </cell>
          <cell r="AA531">
            <v>181</v>
          </cell>
          <cell r="AB531">
            <v>6.9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84.1</v>
          </cell>
          <cell r="D532">
            <v>4.2</v>
          </cell>
          <cell r="E532">
            <v>101.3</v>
          </cell>
          <cell r="F532">
            <v>3.5</v>
          </cell>
          <cell r="G532">
            <v>99.7</v>
          </cell>
          <cell r="H532">
            <v>4.3</v>
          </cell>
          <cell r="I532">
            <v>97.8</v>
          </cell>
          <cell r="J532">
            <v>4.7</v>
          </cell>
          <cell r="K532">
            <v>97.4</v>
          </cell>
          <cell r="L532">
            <v>4.5</v>
          </cell>
          <cell r="M532">
            <v>107.8</v>
          </cell>
          <cell r="N532">
            <v>10</v>
          </cell>
          <cell r="O532">
            <v>95.5</v>
          </cell>
          <cell r="P532">
            <v>3.4</v>
          </cell>
          <cell r="Q532" t="str">
            <v>-</v>
          </cell>
          <cell r="R532" t="str">
            <v>-</v>
          </cell>
          <cell r="S532">
            <v>0.55000000000000004</v>
          </cell>
          <cell r="T532">
            <v>-0.78</v>
          </cell>
          <cell r="U532">
            <v>0.8</v>
          </cell>
          <cell r="V532">
            <v>-0.5</v>
          </cell>
          <cell r="W532">
            <v>81.3</v>
          </cell>
          <cell r="X532">
            <v>1</v>
          </cell>
          <cell r="Y532">
            <v>97.9</v>
          </cell>
          <cell r="Z532">
            <v>0.3</v>
          </cell>
          <cell r="AA532">
            <v>146.69999999999999</v>
          </cell>
          <cell r="AB532">
            <v>-8.6</v>
          </cell>
          <cell r="AC532">
            <v>3.7</v>
          </cell>
          <cell r="AD532">
            <v>1750</v>
          </cell>
        </row>
        <row r="533">
          <cell r="B533" t="str">
            <v>複合サービス事業</v>
          </cell>
          <cell r="C533">
            <v>82.4</v>
          </cell>
          <cell r="D533">
            <v>-0.5</v>
          </cell>
          <cell r="E533">
            <v>92.8</v>
          </cell>
          <cell r="F533">
            <v>-4.2</v>
          </cell>
          <cell r="G533">
            <v>95.8</v>
          </cell>
          <cell r="H533">
            <v>-2.6</v>
          </cell>
          <cell r="I533">
            <v>89.9</v>
          </cell>
          <cell r="J533">
            <v>-1.7</v>
          </cell>
          <cell r="K533">
            <v>92.7</v>
          </cell>
          <cell r="L533">
            <v>0.3</v>
          </cell>
          <cell r="M533">
            <v>40.200000000000003</v>
          </cell>
          <cell r="N533">
            <v>-46.2</v>
          </cell>
          <cell r="O533">
            <v>90.3</v>
          </cell>
          <cell r="P533">
            <v>-7.1</v>
          </cell>
          <cell r="Q533" t="str">
            <v>-</v>
          </cell>
          <cell r="R533" t="str">
            <v>-</v>
          </cell>
          <cell r="S533">
            <v>1.8</v>
          </cell>
          <cell r="T533">
            <v>-2.09</v>
          </cell>
          <cell r="U533">
            <v>4.57</v>
          </cell>
          <cell r="V533">
            <v>0.48</v>
          </cell>
          <cell r="W533">
            <v>79.599999999999994</v>
          </cell>
          <cell r="X533">
            <v>-3.6</v>
          </cell>
          <cell r="Y533">
            <v>89.7</v>
          </cell>
          <cell r="Z533">
            <v>-7.1</v>
          </cell>
          <cell r="AA533">
            <v>43.7</v>
          </cell>
          <cell r="AB533">
            <v>-40.5</v>
          </cell>
          <cell r="AC533">
            <v>33.9</v>
          </cell>
          <cell r="AD533">
            <v>100.6</v>
          </cell>
        </row>
        <row r="534">
          <cell r="B534" t="str">
            <v>サービス業（他に分類されないもの）</v>
          </cell>
          <cell r="C534">
            <v>82.6</v>
          </cell>
          <cell r="D534">
            <v>4.7</v>
          </cell>
          <cell r="E534">
            <v>91</v>
          </cell>
          <cell r="F534">
            <v>0</v>
          </cell>
          <cell r="G534">
            <v>92.9</v>
          </cell>
          <cell r="H534">
            <v>1.1000000000000001</v>
          </cell>
          <cell r="I534">
            <v>93.9</v>
          </cell>
          <cell r="J534">
            <v>-0.7</v>
          </cell>
          <cell r="K534">
            <v>93.8</v>
          </cell>
          <cell r="L534">
            <v>-1.3</v>
          </cell>
          <cell r="M534">
            <v>94.8</v>
          </cell>
          <cell r="N534">
            <v>6.8</v>
          </cell>
          <cell r="O534">
            <v>95.6</v>
          </cell>
          <cell r="P534">
            <v>-6.5</v>
          </cell>
          <cell r="Q534" t="str">
            <v>-</v>
          </cell>
          <cell r="R534" t="str">
            <v>-</v>
          </cell>
          <cell r="S534">
            <v>1.69</v>
          </cell>
          <cell r="T534">
            <v>-0.81</v>
          </cell>
          <cell r="U534">
            <v>2.93</v>
          </cell>
          <cell r="V534">
            <v>0.31</v>
          </cell>
          <cell r="W534">
            <v>79.8</v>
          </cell>
          <cell r="X534">
            <v>1.4</v>
          </cell>
          <cell r="Y534">
            <v>87.9</v>
          </cell>
          <cell r="Z534">
            <v>-3.1</v>
          </cell>
          <cell r="AA534">
            <v>71.900000000000006</v>
          </cell>
          <cell r="AB534">
            <v>-11.9</v>
          </cell>
          <cell r="AC534">
            <v>28</v>
          </cell>
          <cell r="AD534">
            <v>3400</v>
          </cell>
        </row>
        <row r="535">
          <cell r="B535" t="str">
            <v>食料品・たばこ</v>
          </cell>
          <cell r="C535">
            <v>78</v>
          </cell>
          <cell r="D535">
            <v>-15.4</v>
          </cell>
          <cell r="E535">
            <v>94.9</v>
          </cell>
          <cell r="F535">
            <v>-15.3</v>
          </cell>
          <cell r="G535">
            <v>94.3</v>
          </cell>
          <cell r="H535">
            <v>-16.3</v>
          </cell>
          <cell r="I535">
            <v>94.5</v>
          </cell>
          <cell r="J535">
            <v>-3.2</v>
          </cell>
          <cell r="K535">
            <v>95</v>
          </cell>
          <cell r="L535">
            <v>-3.6</v>
          </cell>
          <cell r="M535">
            <v>88.5</v>
          </cell>
          <cell r="N535">
            <v>2.7</v>
          </cell>
          <cell r="O535">
            <v>98</v>
          </cell>
          <cell r="P535">
            <v>-3.9</v>
          </cell>
          <cell r="Q535" t="str">
            <v>-</v>
          </cell>
          <cell r="R535" t="str">
            <v>-</v>
          </cell>
          <cell r="S535">
            <v>0.53</v>
          </cell>
          <cell r="T535">
            <v>0.17</v>
          </cell>
          <cell r="U535">
            <v>1.0900000000000001</v>
          </cell>
          <cell r="V535">
            <v>0.24</v>
          </cell>
          <cell r="W535">
            <v>75.400000000000006</v>
          </cell>
          <cell r="X535">
            <v>-18</v>
          </cell>
          <cell r="Y535">
            <v>91.7</v>
          </cell>
          <cell r="Z535">
            <v>-17.899999999999999</v>
          </cell>
          <cell r="AA535">
            <v>101.7</v>
          </cell>
          <cell r="AB535">
            <v>-3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118.6</v>
          </cell>
          <cell r="D536">
            <v>3</v>
          </cell>
          <cell r="E536">
            <v>133.19999999999999</v>
          </cell>
          <cell r="F536">
            <v>2.9</v>
          </cell>
          <cell r="G536">
            <v>121.2</v>
          </cell>
          <cell r="H536">
            <v>-1.5</v>
          </cell>
          <cell r="I536">
            <v>98.7</v>
          </cell>
          <cell r="J536">
            <v>7.5</v>
          </cell>
          <cell r="K536">
            <v>92.5</v>
          </cell>
          <cell r="L536">
            <v>3.8</v>
          </cell>
          <cell r="M536">
            <v>216.5</v>
          </cell>
          <cell r="N536">
            <v>50.9</v>
          </cell>
          <cell r="O536">
            <v>97.6</v>
          </cell>
          <cell r="P536">
            <v>12.4</v>
          </cell>
          <cell r="Q536" t="str">
            <v>-</v>
          </cell>
          <cell r="R536" t="str">
            <v>-</v>
          </cell>
          <cell r="S536">
            <v>1.49</v>
          </cell>
          <cell r="T536">
            <v>1.49</v>
          </cell>
          <cell r="U536">
            <v>0.57999999999999996</v>
          </cell>
          <cell r="V536">
            <v>0.06</v>
          </cell>
          <cell r="W536">
            <v>114.6</v>
          </cell>
          <cell r="X536">
            <v>-0.3</v>
          </cell>
          <cell r="Y536">
            <v>128.69999999999999</v>
          </cell>
          <cell r="Z536">
            <v>-0.3</v>
          </cell>
          <cell r="AA536">
            <v>370.7</v>
          </cell>
          <cell r="AB536">
            <v>43.9</v>
          </cell>
          <cell r="AC536">
            <v>2.7</v>
          </cell>
          <cell r="AD536">
            <v>12.5</v>
          </cell>
        </row>
        <row r="537">
          <cell r="B537" t="str">
            <v>木材・木製品</v>
          </cell>
          <cell r="C537">
            <v>105.6</v>
          </cell>
          <cell r="D537">
            <v>6.6</v>
          </cell>
          <cell r="E537">
            <v>123.3</v>
          </cell>
          <cell r="F537">
            <v>6.8</v>
          </cell>
          <cell r="G537">
            <v>128.4</v>
          </cell>
          <cell r="H537">
            <v>15.7</v>
          </cell>
          <cell r="I537">
            <v>90.6</v>
          </cell>
          <cell r="J537">
            <v>-11.9</v>
          </cell>
          <cell r="K537">
            <v>90.4</v>
          </cell>
          <cell r="L537">
            <v>-7.5</v>
          </cell>
          <cell r="M537">
            <v>92.3</v>
          </cell>
          <cell r="N537">
            <v>-40.4</v>
          </cell>
          <cell r="O537">
            <v>83.3</v>
          </cell>
          <cell r="P537">
            <v>-17.3</v>
          </cell>
          <cell r="Q537" t="str">
            <v>-</v>
          </cell>
          <cell r="R537" t="str">
            <v>-</v>
          </cell>
          <cell r="S537">
            <v>0.2</v>
          </cell>
          <cell r="T537">
            <v>-3.28</v>
          </cell>
          <cell r="U537">
            <v>0.88</v>
          </cell>
          <cell r="V537">
            <v>-2.0699999999999998</v>
          </cell>
          <cell r="W537">
            <v>102</v>
          </cell>
          <cell r="X537">
            <v>3.2</v>
          </cell>
          <cell r="Y537">
            <v>119.1</v>
          </cell>
          <cell r="Z537">
            <v>3.5</v>
          </cell>
          <cell r="AA537">
            <v>76</v>
          </cell>
          <cell r="AB537">
            <v>-51.3</v>
          </cell>
          <cell r="AC537">
            <v>1.1000000000000001</v>
          </cell>
          <cell r="AD537">
            <v>-56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66.8</v>
          </cell>
          <cell r="D539">
            <v>-5.0999999999999996</v>
          </cell>
          <cell r="E539">
            <v>88.5</v>
          </cell>
          <cell r="F539">
            <v>-5</v>
          </cell>
          <cell r="G539">
            <v>95.3</v>
          </cell>
          <cell r="H539">
            <v>2.1</v>
          </cell>
          <cell r="I539">
            <v>112.7</v>
          </cell>
          <cell r="J539">
            <v>7.6</v>
          </cell>
          <cell r="K539">
            <v>120</v>
          </cell>
          <cell r="L539">
            <v>14.2</v>
          </cell>
          <cell r="M539">
            <v>52.2</v>
          </cell>
          <cell r="N539">
            <v>-48.8</v>
          </cell>
          <cell r="O539">
            <v>113.5</v>
          </cell>
          <cell r="P539">
            <v>3.7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0.63</v>
          </cell>
          <cell r="V539">
            <v>-0.02</v>
          </cell>
          <cell r="W539">
            <v>64.5</v>
          </cell>
          <cell r="X539">
            <v>-8.1</v>
          </cell>
          <cell r="Y539">
            <v>85.5</v>
          </cell>
          <cell r="Z539">
            <v>-8</v>
          </cell>
          <cell r="AA539">
            <v>44.1</v>
          </cell>
          <cell r="AB539">
            <v>-52.3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98.8</v>
          </cell>
          <cell r="D540">
            <v>-24.8</v>
          </cell>
          <cell r="E540">
            <v>108.1</v>
          </cell>
          <cell r="F540">
            <v>-24.8</v>
          </cell>
          <cell r="G540">
            <v>103.2</v>
          </cell>
          <cell r="H540">
            <v>-21.4</v>
          </cell>
          <cell r="I540">
            <v>99</v>
          </cell>
          <cell r="J540">
            <v>4.9000000000000004</v>
          </cell>
          <cell r="K540">
            <v>98.6</v>
          </cell>
          <cell r="L540">
            <v>6.4</v>
          </cell>
          <cell r="M540">
            <v>108.2</v>
          </cell>
          <cell r="N540">
            <v>-16.8</v>
          </cell>
          <cell r="O540">
            <v>99.9</v>
          </cell>
          <cell r="P540">
            <v>27.6</v>
          </cell>
          <cell r="Q540" t="str">
            <v>-</v>
          </cell>
          <cell r="R540" t="str">
            <v>-</v>
          </cell>
          <cell r="S540">
            <v>1.02</v>
          </cell>
          <cell r="T540">
            <v>-0.93</v>
          </cell>
          <cell r="U540">
            <v>0.51</v>
          </cell>
          <cell r="V540">
            <v>-0.95</v>
          </cell>
          <cell r="W540">
            <v>95.5</v>
          </cell>
          <cell r="X540">
            <v>-27</v>
          </cell>
          <cell r="Y540">
            <v>104.4</v>
          </cell>
          <cell r="Z540">
            <v>-27.2</v>
          </cell>
          <cell r="AA540">
            <v>209.2</v>
          </cell>
          <cell r="AB540">
            <v>-47.5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87.6</v>
          </cell>
          <cell r="D541">
            <v>3.9</v>
          </cell>
          <cell r="E541">
            <v>114.7</v>
          </cell>
          <cell r="F541">
            <v>3.6</v>
          </cell>
          <cell r="G541">
            <v>116.7</v>
          </cell>
          <cell r="H541">
            <v>7.3</v>
          </cell>
          <cell r="I541">
            <v>97.9</v>
          </cell>
          <cell r="J541">
            <v>3.4</v>
          </cell>
          <cell r="K541">
            <v>96.6</v>
          </cell>
          <cell r="L541">
            <v>4.5</v>
          </cell>
          <cell r="M541">
            <v>110.1</v>
          </cell>
          <cell r="N541">
            <v>-4.8</v>
          </cell>
          <cell r="O541">
            <v>98.9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0.4</v>
          </cell>
          <cell r="T541">
            <v>-0.1</v>
          </cell>
          <cell r="U541">
            <v>0.16</v>
          </cell>
          <cell r="V541">
            <v>-0.18</v>
          </cell>
          <cell r="W541">
            <v>84.6</v>
          </cell>
          <cell r="X541">
            <v>0.7</v>
          </cell>
          <cell r="Y541">
            <v>110.8</v>
          </cell>
          <cell r="Z541">
            <v>0.4</v>
          </cell>
          <cell r="AA541">
            <v>102.7</v>
          </cell>
          <cell r="AB541">
            <v>-16</v>
          </cell>
          <cell r="AC541">
            <v>0.4</v>
          </cell>
          <cell r="AD541">
            <v>0</v>
          </cell>
        </row>
        <row r="542">
          <cell r="B542" t="str">
            <v>プラスチック製品</v>
          </cell>
          <cell r="C542">
            <v>109.3</v>
          </cell>
          <cell r="D542">
            <v>3.3</v>
          </cell>
          <cell r="E542">
            <v>119.4</v>
          </cell>
          <cell r="F542">
            <v>2.7</v>
          </cell>
          <cell r="G542">
            <v>115.6</v>
          </cell>
          <cell r="H542">
            <v>7.9</v>
          </cell>
          <cell r="I542">
            <v>97.7</v>
          </cell>
          <cell r="J542">
            <v>-4</v>
          </cell>
          <cell r="K542">
            <v>97.2</v>
          </cell>
          <cell r="L542">
            <v>0.4</v>
          </cell>
          <cell r="M542">
            <v>103.8</v>
          </cell>
          <cell r="N542">
            <v>-41</v>
          </cell>
          <cell r="O542">
            <v>118.2</v>
          </cell>
          <cell r="P542">
            <v>-48.7</v>
          </cell>
          <cell r="Q542" t="str">
            <v>-</v>
          </cell>
          <cell r="R542" t="str">
            <v>-</v>
          </cell>
          <cell r="S542">
            <v>0.78</v>
          </cell>
          <cell r="T542">
            <v>-1.28</v>
          </cell>
          <cell r="U542">
            <v>0.94</v>
          </cell>
          <cell r="V542">
            <v>-0.55000000000000004</v>
          </cell>
          <cell r="W542">
            <v>105.6</v>
          </cell>
          <cell r="X542">
            <v>0.1</v>
          </cell>
          <cell r="Y542">
            <v>115.4</v>
          </cell>
          <cell r="Z542">
            <v>-0.5</v>
          </cell>
          <cell r="AA542">
            <v>166.8</v>
          </cell>
          <cell r="AB542">
            <v>-27.1</v>
          </cell>
          <cell r="AC542">
            <v>2.8</v>
          </cell>
          <cell r="AD542">
            <v>366.7</v>
          </cell>
        </row>
        <row r="543">
          <cell r="B543" t="str">
            <v>ゴム製品</v>
          </cell>
          <cell r="C543">
            <v>91.5</v>
          </cell>
          <cell r="D543">
            <v>-4.0999999999999996</v>
          </cell>
          <cell r="E543">
            <v>117.9</v>
          </cell>
          <cell r="F543">
            <v>-1.1000000000000001</v>
          </cell>
          <cell r="G543">
            <v>110.8</v>
          </cell>
          <cell r="H543">
            <v>3.3</v>
          </cell>
          <cell r="I543">
            <v>102.9</v>
          </cell>
          <cell r="J543">
            <v>-3.7</v>
          </cell>
          <cell r="K543">
            <v>97.4</v>
          </cell>
          <cell r="L543">
            <v>-1</v>
          </cell>
          <cell r="M543">
            <v>161.19999999999999</v>
          </cell>
          <cell r="N543">
            <v>-18.2</v>
          </cell>
          <cell r="O543">
            <v>98.2</v>
          </cell>
          <cell r="P543">
            <v>0.2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0.7</v>
          </cell>
          <cell r="V543">
            <v>-0.15</v>
          </cell>
          <cell r="W543">
            <v>88.4</v>
          </cell>
          <cell r="X543">
            <v>-7</v>
          </cell>
          <cell r="Y543">
            <v>113.9</v>
          </cell>
          <cell r="Z543">
            <v>-4.0999999999999996</v>
          </cell>
          <cell r="AA543">
            <v>158.4</v>
          </cell>
          <cell r="AB543">
            <v>-15.1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104.5</v>
          </cell>
          <cell r="D544">
            <v>12.4</v>
          </cell>
          <cell r="E544">
            <v>120.5</v>
          </cell>
          <cell r="F544">
            <v>12.4</v>
          </cell>
          <cell r="G544">
            <v>124.9</v>
          </cell>
          <cell r="H544">
            <v>20.3</v>
          </cell>
          <cell r="I544">
            <v>106.2</v>
          </cell>
          <cell r="J544">
            <v>16.600000000000001</v>
          </cell>
          <cell r="K544">
            <v>102.6</v>
          </cell>
          <cell r="L544">
            <v>14</v>
          </cell>
          <cell r="M544">
            <v>185.9</v>
          </cell>
          <cell r="N544">
            <v>61</v>
          </cell>
          <cell r="O544">
            <v>108.6</v>
          </cell>
          <cell r="P544">
            <v>0.9</v>
          </cell>
          <cell r="Q544" t="str">
            <v>-</v>
          </cell>
          <cell r="R544" t="str">
            <v>-</v>
          </cell>
          <cell r="S544">
            <v>0</v>
          </cell>
          <cell r="T544">
            <v>-0.28999999999999998</v>
          </cell>
          <cell r="U544">
            <v>0</v>
          </cell>
          <cell r="V544">
            <v>-0.18</v>
          </cell>
          <cell r="W544">
            <v>101</v>
          </cell>
          <cell r="X544">
            <v>9</v>
          </cell>
          <cell r="Y544">
            <v>116.4</v>
          </cell>
          <cell r="Z544">
            <v>8.9</v>
          </cell>
          <cell r="AA544">
            <v>33.4</v>
          </cell>
          <cell r="AB544">
            <v>-80.8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148.1</v>
          </cell>
          <cell r="D545">
            <v>8.5</v>
          </cell>
          <cell r="E545">
            <v>159.1</v>
          </cell>
          <cell r="F545">
            <v>8.5</v>
          </cell>
          <cell r="G545">
            <v>134.19999999999999</v>
          </cell>
          <cell r="H545">
            <v>8.5</v>
          </cell>
          <cell r="I545">
            <v>105</v>
          </cell>
          <cell r="J545">
            <v>-6.3</v>
          </cell>
          <cell r="K545">
            <v>91.5</v>
          </cell>
          <cell r="L545">
            <v>-5.9</v>
          </cell>
          <cell r="M545">
            <v>2160</v>
          </cell>
          <cell r="N545">
            <v>-8.9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2.0499999999999998</v>
          </cell>
          <cell r="V545">
            <v>1.35</v>
          </cell>
          <cell r="W545">
            <v>143.1</v>
          </cell>
          <cell r="X545">
            <v>5.0999999999999996</v>
          </cell>
          <cell r="Y545">
            <v>153.69999999999999</v>
          </cell>
          <cell r="Z545">
            <v>5.0999999999999996</v>
          </cell>
          <cell r="AA545">
            <v>5091.3999999999996</v>
          </cell>
          <cell r="AB545">
            <v>8.6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88.1</v>
          </cell>
          <cell r="D547">
            <v>16.2</v>
          </cell>
          <cell r="E547">
            <v>97.8</v>
          </cell>
          <cell r="F547">
            <v>15.7</v>
          </cell>
          <cell r="G547">
            <v>99.3</v>
          </cell>
          <cell r="H547">
            <v>22.3</v>
          </cell>
          <cell r="I547">
            <v>99.3</v>
          </cell>
          <cell r="J547">
            <v>-4.9000000000000004</v>
          </cell>
          <cell r="K547">
            <v>99.4</v>
          </cell>
          <cell r="L547">
            <v>-3.6</v>
          </cell>
          <cell r="M547">
            <v>96.9</v>
          </cell>
          <cell r="N547">
            <v>-20.2</v>
          </cell>
          <cell r="O547">
            <v>245.8</v>
          </cell>
          <cell r="P547">
            <v>6.5</v>
          </cell>
          <cell r="Q547" t="str">
            <v>-</v>
          </cell>
          <cell r="R547" t="str">
            <v>-</v>
          </cell>
          <cell r="S547">
            <v>1.01</v>
          </cell>
          <cell r="T547">
            <v>0.87</v>
          </cell>
          <cell r="U547">
            <v>1.45</v>
          </cell>
          <cell r="V547">
            <v>1.25</v>
          </cell>
          <cell r="W547">
            <v>85.1</v>
          </cell>
          <cell r="X547">
            <v>12.6</v>
          </cell>
          <cell r="Y547">
            <v>94.5</v>
          </cell>
          <cell r="Z547">
            <v>12.2</v>
          </cell>
          <cell r="AA547">
            <v>69.5</v>
          </cell>
          <cell r="AB547">
            <v>-52.5</v>
          </cell>
          <cell r="AC547">
            <v>0.9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</v>
          </cell>
          <cell r="D550">
            <v>-21.4</v>
          </cell>
          <cell r="E550">
            <v>111.1</v>
          </cell>
          <cell r="F550">
            <v>-21.4</v>
          </cell>
          <cell r="G550">
            <v>112</v>
          </cell>
          <cell r="H550">
            <v>-24.2</v>
          </cell>
          <cell r="I550">
            <v>97.9</v>
          </cell>
          <cell r="J550">
            <v>-3</v>
          </cell>
          <cell r="K550">
            <v>97.7</v>
          </cell>
          <cell r="L550">
            <v>1.9</v>
          </cell>
          <cell r="M550">
            <v>100</v>
          </cell>
          <cell r="N550">
            <v>-46</v>
          </cell>
          <cell r="O550">
            <v>105.4</v>
          </cell>
          <cell r="P550">
            <v>-7.7</v>
          </cell>
          <cell r="Q550" t="str">
            <v>-</v>
          </cell>
          <cell r="R550" t="str">
            <v>-</v>
          </cell>
          <cell r="S550">
            <v>0</v>
          </cell>
          <cell r="T550">
            <v>-0.64</v>
          </cell>
          <cell r="U550">
            <v>0.52</v>
          </cell>
          <cell r="V550">
            <v>0.25</v>
          </cell>
          <cell r="W550">
            <v>87.9</v>
          </cell>
          <cell r="X550">
            <v>-23.9</v>
          </cell>
          <cell r="Y550">
            <v>107.3</v>
          </cell>
          <cell r="Z550">
            <v>-23.9</v>
          </cell>
          <cell r="AA550">
            <v>102.3</v>
          </cell>
          <cell r="AB550">
            <v>37.9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74.099999999999994</v>
          </cell>
          <cell r="D551">
            <v>-1.7</v>
          </cell>
          <cell r="E551">
            <v>84.6</v>
          </cell>
          <cell r="F551">
            <v>-1.9</v>
          </cell>
          <cell r="G551">
            <v>83.4</v>
          </cell>
          <cell r="H551">
            <v>-0.6</v>
          </cell>
          <cell r="I551">
            <v>97.1</v>
          </cell>
          <cell r="J551">
            <v>-2.1</v>
          </cell>
          <cell r="K551">
            <v>97.5</v>
          </cell>
          <cell r="L551">
            <v>0.9</v>
          </cell>
          <cell r="M551">
            <v>94</v>
          </cell>
          <cell r="N551">
            <v>-24.7</v>
          </cell>
          <cell r="O551">
            <v>72.599999999999994</v>
          </cell>
          <cell r="P551">
            <v>-0.7</v>
          </cell>
          <cell r="Q551" t="str">
            <v>-</v>
          </cell>
          <cell r="R551" t="str">
            <v>-</v>
          </cell>
          <cell r="S551">
            <v>0.47</v>
          </cell>
          <cell r="T551">
            <v>-0.49</v>
          </cell>
          <cell r="U551">
            <v>1.06</v>
          </cell>
          <cell r="V551">
            <v>0.38</v>
          </cell>
          <cell r="W551">
            <v>71.599999999999994</v>
          </cell>
          <cell r="X551">
            <v>-4.8</v>
          </cell>
          <cell r="Y551">
            <v>81.7</v>
          </cell>
          <cell r="Z551">
            <v>-4.9000000000000004</v>
          </cell>
          <cell r="AA551">
            <v>94.6</v>
          </cell>
          <cell r="AB551">
            <v>-10.1</v>
          </cell>
          <cell r="AC551">
            <v>1</v>
          </cell>
          <cell r="AD551">
            <v>100</v>
          </cell>
        </row>
        <row r="552">
          <cell r="B552" t="str">
            <v>電気機械器具</v>
          </cell>
          <cell r="C552">
            <v>143.9</v>
          </cell>
          <cell r="D552">
            <v>22.9</v>
          </cell>
          <cell r="E552">
            <v>127</v>
          </cell>
          <cell r="F552">
            <v>-4.4000000000000004</v>
          </cell>
          <cell r="G552">
            <v>123.1</v>
          </cell>
          <cell r="H552">
            <v>-5.7</v>
          </cell>
          <cell r="I552">
            <v>108.4</v>
          </cell>
          <cell r="J552">
            <v>14.6</v>
          </cell>
          <cell r="K552">
            <v>106.5</v>
          </cell>
          <cell r="L552">
            <v>17.7</v>
          </cell>
          <cell r="M552">
            <v>140</v>
          </cell>
          <cell r="N552">
            <v>-14.3</v>
          </cell>
          <cell r="O552">
            <v>117.1</v>
          </cell>
          <cell r="P552">
            <v>-19</v>
          </cell>
          <cell r="Q552" t="str">
            <v>-</v>
          </cell>
          <cell r="R552" t="str">
            <v>-</v>
          </cell>
          <cell r="S552">
            <v>0.51</v>
          </cell>
          <cell r="T552">
            <v>0.51</v>
          </cell>
          <cell r="U552">
            <v>1.02</v>
          </cell>
          <cell r="V552">
            <v>0.77</v>
          </cell>
          <cell r="W552">
            <v>139</v>
          </cell>
          <cell r="X552">
            <v>19.100000000000001</v>
          </cell>
          <cell r="Y552">
            <v>122.7</v>
          </cell>
          <cell r="Z552">
            <v>-7.3</v>
          </cell>
          <cell r="AA552">
            <v>234.3</v>
          </cell>
          <cell r="AB552">
            <v>20.2</v>
          </cell>
          <cell r="AC552">
            <v>90</v>
          </cell>
          <cell r="AD552">
            <v>0</v>
          </cell>
        </row>
        <row r="553">
          <cell r="B553" t="str">
            <v>情報通信機械器具</v>
          </cell>
          <cell r="C553">
            <v>87.7</v>
          </cell>
          <cell r="D553">
            <v>-3</v>
          </cell>
          <cell r="E553">
            <v>100</v>
          </cell>
          <cell r="F553">
            <v>-2.5</v>
          </cell>
          <cell r="G553">
            <v>89.3</v>
          </cell>
          <cell r="H553">
            <v>-8.9</v>
          </cell>
          <cell r="I553">
            <v>113.7</v>
          </cell>
          <cell r="J553">
            <v>12.8</v>
          </cell>
          <cell r="K553">
            <v>105.8</v>
          </cell>
          <cell r="L553">
            <v>5.8</v>
          </cell>
          <cell r="M553">
            <v>246.4</v>
          </cell>
          <cell r="N553">
            <v>115.6</v>
          </cell>
          <cell r="O553">
            <v>3.6</v>
          </cell>
          <cell r="P553">
            <v>-88.6</v>
          </cell>
          <cell r="Q553" t="str">
            <v>-</v>
          </cell>
          <cell r="R553" t="str">
            <v>-</v>
          </cell>
          <cell r="S553">
            <v>0.83</v>
          </cell>
          <cell r="T553">
            <v>0.17</v>
          </cell>
          <cell r="U553">
            <v>0.83</v>
          </cell>
          <cell r="V553">
            <v>0.17</v>
          </cell>
          <cell r="W553">
            <v>84.7</v>
          </cell>
          <cell r="X553">
            <v>-6</v>
          </cell>
          <cell r="Y553">
            <v>96.6</v>
          </cell>
          <cell r="Z553">
            <v>-5.6</v>
          </cell>
          <cell r="AA553">
            <v>313.89999999999998</v>
          </cell>
          <cell r="AB553">
            <v>62.4</v>
          </cell>
          <cell r="AC553">
            <v>1.2</v>
          </cell>
          <cell r="AD553">
            <v>-71.400000000000006</v>
          </cell>
        </row>
        <row r="554">
          <cell r="B554" t="str">
            <v>輸送用機械器具</v>
          </cell>
          <cell r="C554">
            <v>86.1</v>
          </cell>
          <cell r="D554">
            <v>-2.2999999999999998</v>
          </cell>
          <cell r="E554">
            <v>112.3</v>
          </cell>
          <cell r="F554">
            <v>-2.2999999999999998</v>
          </cell>
          <cell r="G554">
            <v>106</v>
          </cell>
          <cell r="H554">
            <v>-0.3</v>
          </cell>
          <cell r="I554">
            <v>103.2</v>
          </cell>
          <cell r="J554">
            <v>-4.5999999999999996</v>
          </cell>
          <cell r="K554">
            <v>100.1</v>
          </cell>
          <cell r="L554">
            <v>-0.9</v>
          </cell>
          <cell r="M554">
            <v>140.19999999999999</v>
          </cell>
          <cell r="N554">
            <v>-28.1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0.48</v>
          </cell>
          <cell r="T554">
            <v>-0.23</v>
          </cell>
          <cell r="U554">
            <v>0.53</v>
          </cell>
          <cell r="V554">
            <v>-0.18</v>
          </cell>
          <cell r="W554">
            <v>83.2</v>
          </cell>
          <cell r="X554">
            <v>-5.2</v>
          </cell>
          <cell r="Y554">
            <v>108.5</v>
          </cell>
          <cell r="Z554">
            <v>-5.4</v>
          </cell>
          <cell r="AA554">
            <v>205.6</v>
          </cell>
          <cell r="AB554">
            <v>-15.7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105.7</v>
          </cell>
          <cell r="D555">
            <v>22.9</v>
          </cell>
          <cell r="E555">
            <v>123.2</v>
          </cell>
          <cell r="F555">
            <v>22.8</v>
          </cell>
          <cell r="G555">
            <v>116.1</v>
          </cell>
          <cell r="H555">
            <v>18.8</v>
          </cell>
          <cell r="I555">
            <v>118.8</v>
          </cell>
          <cell r="J555">
            <v>7.6</v>
          </cell>
          <cell r="K555">
            <v>108.8</v>
          </cell>
          <cell r="L555">
            <v>1.7</v>
          </cell>
          <cell r="M555">
            <v>247.8</v>
          </cell>
          <cell r="N555">
            <v>61</v>
          </cell>
          <cell r="O555">
            <v>83.4</v>
          </cell>
          <cell r="P555">
            <v>-39.9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0.63</v>
          </cell>
          <cell r="V555">
            <v>0.38</v>
          </cell>
          <cell r="W555">
            <v>102.1</v>
          </cell>
          <cell r="X555">
            <v>19.100000000000001</v>
          </cell>
          <cell r="Y555">
            <v>119</v>
          </cell>
          <cell r="Z555">
            <v>19</v>
          </cell>
          <cell r="AA555">
            <v>220.8</v>
          </cell>
          <cell r="AB555">
            <v>62.7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94</v>
          </cell>
          <cell r="D556">
            <v>9.9</v>
          </cell>
          <cell r="E556">
            <v>107.6</v>
          </cell>
          <cell r="F556">
            <v>9.9</v>
          </cell>
          <cell r="G556">
            <v>96.3</v>
          </cell>
          <cell r="H556">
            <v>7.6</v>
          </cell>
          <cell r="I556">
            <v>110.6</v>
          </cell>
          <cell r="J556">
            <v>8</v>
          </cell>
          <cell r="K556">
            <v>102.3</v>
          </cell>
          <cell r="L556">
            <v>4.9000000000000004</v>
          </cell>
          <cell r="M556">
            <v>260</v>
          </cell>
          <cell r="N556">
            <v>35.6</v>
          </cell>
          <cell r="O556">
            <v>124.6</v>
          </cell>
          <cell r="P556">
            <v>40.799999999999997</v>
          </cell>
          <cell r="Q556" t="str">
            <v>-</v>
          </cell>
          <cell r="R556" t="str">
            <v>-</v>
          </cell>
          <cell r="S556">
            <v>0.47</v>
          </cell>
          <cell r="T556">
            <v>0.17</v>
          </cell>
          <cell r="U556">
            <v>0</v>
          </cell>
          <cell r="V556">
            <v>-0.9</v>
          </cell>
          <cell r="W556">
            <v>90.8</v>
          </cell>
          <cell r="X556">
            <v>6.6</v>
          </cell>
          <cell r="Y556">
            <v>104</v>
          </cell>
          <cell r="Z556">
            <v>6.6</v>
          </cell>
          <cell r="AA556">
            <v>304.5</v>
          </cell>
          <cell r="AB556">
            <v>25.2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96.1</v>
          </cell>
          <cell r="D559">
            <v>4.0999999999999996</v>
          </cell>
          <cell r="E559">
            <v>110.5</v>
          </cell>
          <cell r="F559">
            <v>4.5</v>
          </cell>
          <cell r="G559">
            <v>108.7</v>
          </cell>
          <cell r="H559">
            <v>1.9</v>
          </cell>
          <cell r="I559">
            <v>94.6</v>
          </cell>
          <cell r="J559">
            <v>8.5</v>
          </cell>
          <cell r="K559">
            <v>93.1</v>
          </cell>
          <cell r="L559">
            <v>3.8</v>
          </cell>
          <cell r="M559">
            <v>121.5</v>
          </cell>
          <cell r="N559">
            <v>190</v>
          </cell>
          <cell r="O559">
            <v>99.2</v>
          </cell>
          <cell r="P559">
            <v>1.2</v>
          </cell>
          <cell r="Q559" t="str">
            <v>-</v>
          </cell>
          <cell r="R559" t="str">
            <v>-</v>
          </cell>
          <cell r="S559">
            <v>1.46</v>
          </cell>
          <cell r="T559">
            <v>0.21</v>
          </cell>
          <cell r="U559">
            <v>1.64</v>
          </cell>
          <cell r="V559">
            <v>0.21</v>
          </cell>
          <cell r="W559">
            <v>92.9</v>
          </cell>
          <cell r="X559">
            <v>1</v>
          </cell>
          <cell r="Y559">
            <v>106.8</v>
          </cell>
          <cell r="Z559">
            <v>1.3</v>
          </cell>
          <cell r="AA559">
            <v>161.1</v>
          </cell>
          <cell r="AB559">
            <v>106.8</v>
          </cell>
          <cell r="AC559">
            <v>2</v>
          </cell>
          <cell r="AD559">
            <v>-44.4</v>
          </cell>
        </row>
        <row r="560">
          <cell r="B560" t="str">
            <v>小売業</v>
          </cell>
          <cell r="C560">
            <v>88.3</v>
          </cell>
          <cell r="D560">
            <v>-3.7</v>
          </cell>
          <cell r="E560">
            <v>99.2</v>
          </cell>
          <cell r="F560">
            <v>-3.9</v>
          </cell>
          <cell r="G560">
            <v>100.4</v>
          </cell>
          <cell r="H560">
            <v>-4</v>
          </cell>
          <cell r="I560">
            <v>91.9</v>
          </cell>
          <cell r="J560">
            <v>-0.2</v>
          </cell>
          <cell r="K560">
            <v>92.5</v>
          </cell>
          <cell r="L560">
            <v>0.3</v>
          </cell>
          <cell r="M560">
            <v>83.1</v>
          </cell>
          <cell r="N560">
            <v>-8.8000000000000007</v>
          </cell>
          <cell r="O560">
            <v>82.8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</v>
          </cell>
          <cell r="T560">
            <v>-1.49</v>
          </cell>
          <cell r="U560">
            <v>2.9</v>
          </cell>
          <cell r="V560">
            <v>1.38</v>
          </cell>
          <cell r="W560">
            <v>85.3</v>
          </cell>
          <cell r="X560">
            <v>-6.7</v>
          </cell>
          <cell r="Y560">
            <v>95.8</v>
          </cell>
          <cell r="Z560">
            <v>-6.9</v>
          </cell>
          <cell r="AA560">
            <v>83.7</v>
          </cell>
          <cell r="AB560">
            <v>-2.2999999999999998</v>
          </cell>
          <cell r="AC560">
            <v>3.9</v>
          </cell>
          <cell r="AD560">
            <v>44.4</v>
          </cell>
        </row>
        <row r="561">
          <cell r="B561" t="str">
            <v>宿泊業</v>
          </cell>
          <cell r="C561">
            <v>99.8</v>
          </cell>
          <cell r="D561">
            <v>-2</v>
          </cell>
          <cell r="E561">
            <v>107.1</v>
          </cell>
          <cell r="F561">
            <v>-2</v>
          </cell>
          <cell r="G561">
            <v>109.5</v>
          </cell>
          <cell r="H561">
            <v>-3</v>
          </cell>
          <cell r="I561">
            <v>99.9</v>
          </cell>
          <cell r="J561">
            <v>12.1</v>
          </cell>
          <cell r="K561">
            <v>98.1</v>
          </cell>
          <cell r="L561">
            <v>10.3</v>
          </cell>
          <cell r="M561">
            <v>138.4</v>
          </cell>
          <cell r="N561">
            <v>48.5</v>
          </cell>
          <cell r="O561">
            <v>65</v>
          </cell>
          <cell r="P561">
            <v>5.9</v>
          </cell>
          <cell r="Q561" t="str">
            <v>-</v>
          </cell>
          <cell r="R561" t="str">
            <v>-</v>
          </cell>
          <cell r="S561">
            <v>1.63</v>
          </cell>
          <cell r="T561">
            <v>-1.53</v>
          </cell>
          <cell r="U561">
            <v>1.21</v>
          </cell>
          <cell r="V561">
            <v>1.21</v>
          </cell>
          <cell r="W561">
            <v>96.4</v>
          </cell>
          <cell r="X561">
            <v>-5</v>
          </cell>
          <cell r="Y561">
            <v>103.5</v>
          </cell>
          <cell r="Z561">
            <v>-5</v>
          </cell>
          <cell r="AA561">
            <v>63.4</v>
          </cell>
          <cell r="AB561">
            <v>40</v>
          </cell>
          <cell r="AC561">
            <v>0</v>
          </cell>
          <cell r="AD561">
            <v>0</v>
          </cell>
        </row>
        <row r="562">
          <cell r="B562" t="str">
            <v>Ｍ一括分</v>
          </cell>
          <cell r="C562">
            <v>75.5</v>
          </cell>
          <cell r="D562">
            <v>-7.1</v>
          </cell>
          <cell r="E562">
            <v>79.400000000000006</v>
          </cell>
          <cell r="F562">
            <v>-2.6</v>
          </cell>
          <cell r="G562">
            <v>80.5</v>
          </cell>
          <cell r="H562">
            <v>-7.7</v>
          </cell>
          <cell r="I562">
            <v>99.4</v>
          </cell>
          <cell r="J562">
            <v>7</v>
          </cell>
          <cell r="K562">
            <v>101.3</v>
          </cell>
          <cell r="L562">
            <v>0.6</v>
          </cell>
          <cell r="M562">
            <v>79.099999999999994</v>
          </cell>
          <cell r="N562">
            <v>632.4</v>
          </cell>
          <cell r="O562">
            <v>52.5</v>
          </cell>
          <cell r="P562">
            <v>-59.6</v>
          </cell>
          <cell r="Q562" t="str">
            <v>-</v>
          </cell>
          <cell r="R562" t="str">
            <v>-</v>
          </cell>
          <cell r="S562">
            <v>0.51</v>
          </cell>
          <cell r="T562">
            <v>-4.38</v>
          </cell>
          <cell r="U562">
            <v>1.75</v>
          </cell>
          <cell r="V562">
            <v>1.5</v>
          </cell>
          <cell r="W562">
            <v>72.900000000000006</v>
          </cell>
          <cell r="X562">
            <v>-10.1</v>
          </cell>
          <cell r="Y562">
            <v>76.7</v>
          </cell>
          <cell r="Z562">
            <v>-5.7</v>
          </cell>
          <cell r="AA562">
            <v>66.2</v>
          </cell>
          <cell r="AB562">
            <v>338.4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83.5</v>
          </cell>
          <cell r="D563">
            <v>7.7</v>
          </cell>
          <cell r="E563">
            <v>100.2</v>
          </cell>
          <cell r="F563">
            <v>6.9</v>
          </cell>
          <cell r="G563">
            <v>96.2</v>
          </cell>
          <cell r="H563">
            <v>7.2</v>
          </cell>
          <cell r="I563">
            <v>97</v>
          </cell>
          <cell r="J563">
            <v>2.5</v>
          </cell>
          <cell r="K563">
            <v>95.8</v>
          </cell>
          <cell r="L563">
            <v>2.2000000000000002</v>
          </cell>
          <cell r="M563">
            <v>132.69999999999999</v>
          </cell>
          <cell r="N563">
            <v>7.8</v>
          </cell>
          <cell r="O563">
            <v>81.5</v>
          </cell>
          <cell r="P563">
            <v>4.9000000000000004</v>
          </cell>
          <cell r="Q563" t="str">
            <v>-</v>
          </cell>
          <cell r="R563" t="str">
            <v>-</v>
          </cell>
          <cell r="S563">
            <v>0.65</v>
          </cell>
          <cell r="T563">
            <v>-0.87</v>
          </cell>
          <cell r="U563">
            <v>0.81</v>
          </cell>
          <cell r="V563">
            <v>-1.22</v>
          </cell>
          <cell r="W563">
            <v>80.7</v>
          </cell>
          <cell r="X563">
            <v>4.4000000000000004</v>
          </cell>
          <cell r="Y563">
            <v>96.8</v>
          </cell>
          <cell r="Z563">
            <v>3.6</v>
          </cell>
          <cell r="AA563">
            <v>219.1</v>
          </cell>
          <cell r="AB563">
            <v>3.3</v>
          </cell>
          <cell r="AC563">
            <v>3.8</v>
          </cell>
          <cell r="AD563">
            <v>1166.7</v>
          </cell>
        </row>
        <row r="564">
          <cell r="B564" t="str">
            <v>Ｐ一括分</v>
          </cell>
          <cell r="C564">
            <v>89.4</v>
          </cell>
          <cell r="D564">
            <v>0.8</v>
          </cell>
          <cell r="E564">
            <v>108.2</v>
          </cell>
          <cell r="F564">
            <v>0</v>
          </cell>
          <cell r="G564">
            <v>109.3</v>
          </cell>
          <cell r="H564">
            <v>1.3</v>
          </cell>
          <cell r="I564">
            <v>99.1</v>
          </cell>
          <cell r="J564">
            <v>6.7</v>
          </cell>
          <cell r="K564">
            <v>99.5</v>
          </cell>
          <cell r="L564">
            <v>6.5</v>
          </cell>
          <cell r="M564">
            <v>86</v>
          </cell>
          <cell r="N564">
            <v>13.2</v>
          </cell>
          <cell r="O564">
            <v>113.1</v>
          </cell>
          <cell r="P564">
            <v>2</v>
          </cell>
          <cell r="Q564" t="str">
            <v>-</v>
          </cell>
          <cell r="R564" t="str">
            <v>-</v>
          </cell>
          <cell r="S564">
            <v>0.47</v>
          </cell>
          <cell r="T564">
            <v>-0.7</v>
          </cell>
          <cell r="U564">
            <v>0.8</v>
          </cell>
          <cell r="V564">
            <v>0.12</v>
          </cell>
          <cell r="W564">
            <v>86.4</v>
          </cell>
          <cell r="X564">
            <v>-2.2999999999999998</v>
          </cell>
          <cell r="Y564">
            <v>104.5</v>
          </cell>
          <cell r="Z564">
            <v>-3.2</v>
          </cell>
          <cell r="AA564">
            <v>81.400000000000006</v>
          </cell>
          <cell r="AB564">
            <v>-29.7</v>
          </cell>
          <cell r="AC564">
            <v>3.8</v>
          </cell>
          <cell r="AD564">
            <v>1800</v>
          </cell>
        </row>
        <row r="565">
          <cell r="B565" t="str">
            <v>職業紹介・派遣業</v>
          </cell>
          <cell r="C565">
            <v>99.2</v>
          </cell>
          <cell r="D565">
            <v>8.9</v>
          </cell>
          <cell r="E565">
            <v>101.9</v>
          </cell>
          <cell r="F565">
            <v>9.1999999999999993</v>
          </cell>
          <cell r="G565">
            <v>102.3</v>
          </cell>
          <cell r="H565">
            <v>8.6</v>
          </cell>
          <cell r="I565">
            <v>104.3</v>
          </cell>
          <cell r="J565">
            <v>8.3000000000000007</v>
          </cell>
          <cell r="K565">
            <v>105.1</v>
          </cell>
          <cell r="L565">
            <v>8</v>
          </cell>
          <cell r="M565">
            <v>91</v>
          </cell>
          <cell r="N565">
            <v>11</v>
          </cell>
          <cell r="O565">
            <v>142.5</v>
          </cell>
          <cell r="P565">
            <v>11.9</v>
          </cell>
          <cell r="Q565" t="str">
            <v>-</v>
          </cell>
          <cell r="R565" t="str">
            <v>-</v>
          </cell>
          <cell r="S565">
            <v>4.25</v>
          </cell>
          <cell r="T565">
            <v>-3.28</v>
          </cell>
          <cell r="U565">
            <v>5.79</v>
          </cell>
          <cell r="V565">
            <v>-3.34</v>
          </cell>
          <cell r="W565">
            <v>95.8</v>
          </cell>
          <cell r="X565">
            <v>5.5</v>
          </cell>
          <cell r="Y565">
            <v>98.5</v>
          </cell>
          <cell r="Z565">
            <v>5.9</v>
          </cell>
          <cell r="AA565">
            <v>97.5</v>
          </cell>
          <cell r="AB565">
            <v>16.2</v>
          </cell>
          <cell r="AC565">
            <v>7</v>
          </cell>
          <cell r="AD565">
            <v>-56.5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4.7</v>
          </cell>
          <cell r="E567">
            <v>90.4</v>
          </cell>
          <cell r="F567">
            <v>-1</v>
          </cell>
          <cell r="G567">
            <v>92.6</v>
          </cell>
          <cell r="H567">
            <v>0.4</v>
          </cell>
          <cell r="I567">
            <v>92.4</v>
          </cell>
          <cell r="J567">
            <v>-2.2999999999999998</v>
          </cell>
          <cell r="K567">
            <v>92</v>
          </cell>
          <cell r="L567">
            <v>-3.1</v>
          </cell>
          <cell r="M567">
            <v>97.5</v>
          </cell>
          <cell r="N567">
            <v>7.4</v>
          </cell>
          <cell r="O567">
            <v>88.7</v>
          </cell>
          <cell r="P567">
            <v>-10</v>
          </cell>
          <cell r="Q567" t="str">
            <v>-</v>
          </cell>
          <cell r="R567" t="str">
            <v>-</v>
          </cell>
          <cell r="S567">
            <v>1.1000000000000001</v>
          </cell>
          <cell r="T567">
            <v>-0.45</v>
          </cell>
          <cell r="U567">
            <v>2.27</v>
          </cell>
          <cell r="V567">
            <v>0.88</v>
          </cell>
          <cell r="W567">
            <v>79</v>
          </cell>
          <cell r="X567">
            <v>1.4</v>
          </cell>
          <cell r="Y567">
            <v>87.3</v>
          </cell>
          <cell r="Z567">
            <v>-4.0999999999999996</v>
          </cell>
          <cell r="AA567">
            <v>68.599999999999994</v>
          </cell>
          <cell r="AB567">
            <v>-16.3</v>
          </cell>
          <cell r="AC567">
            <v>30.5</v>
          </cell>
          <cell r="AD567">
            <v>7525</v>
          </cell>
        </row>
        <row r="568">
          <cell r="B568" t="str">
            <v>特掲産業１</v>
          </cell>
          <cell r="C568">
            <v>67.3</v>
          </cell>
          <cell r="D568">
            <v>-6.3</v>
          </cell>
          <cell r="E568">
            <v>73.599999999999994</v>
          </cell>
          <cell r="F568">
            <v>-6.2</v>
          </cell>
          <cell r="G568">
            <v>73</v>
          </cell>
          <cell r="H568">
            <v>-11.7</v>
          </cell>
          <cell r="I568">
            <v>88.6</v>
          </cell>
          <cell r="J568">
            <v>1</v>
          </cell>
          <cell r="K568">
            <v>88</v>
          </cell>
          <cell r="L568">
            <v>-1.8</v>
          </cell>
          <cell r="M568">
            <v>105.7</v>
          </cell>
          <cell r="N568">
            <v>210.9</v>
          </cell>
          <cell r="O568">
            <v>122.2</v>
          </cell>
          <cell r="P568">
            <v>-23.9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0.04</v>
          </cell>
          <cell r="V568">
            <v>-1.76</v>
          </cell>
          <cell r="W568">
            <v>65</v>
          </cell>
          <cell r="X568">
            <v>-9.1999999999999993</v>
          </cell>
          <cell r="Y568">
            <v>71.099999999999994</v>
          </cell>
          <cell r="Z568">
            <v>-9.1999999999999993</v>
          </cell>
          <cell r="AA568">
            <v>82.3</v>
          </cell>
          <cell r="AB568">
            <v>264.2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91.4</v>
          </cell>
          <cell r="D569">
            <v>3</v>
          </cell>
          <cell r="E569">
            <v>109.6</v>
          </cell>
          <cell r="F569">
            <v>0.9</v>
          </cell>
          <cell r="G569">
            <v>136.19999999999999</v>
          </cell>
          <cell r="H569">
            <v>10.3</v>
          </cell>
          <cell r="I569">
            <v>76.2</v>
          </cell>
          <cell r="J569">
            <v>-10</v>
          </cell>
          <cell r="K569">
            <v>85.9</v>
          </cell>
          <cell r="L569">
            <v>-5.6</v>
          </cell>
          <cell r="M569">
            <v>10.1</v>
          </cell>
          <cell r="N569">
            <v>-75.8</v>
          </cell>
          <cell r="O569">
            <v>94.2</v>
          </cell>
          <cell r="P569">
            <v>-12.5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88.3</v>
          </cell>
          <cell r="X569">
            <v>-0.1</v>
          </cell>
          <cell r="Y569">
            <v>105.9</v>
          </cell>
          <cell r="Z569">
            <v>-2.2000000000000002</v>
          </cell>
          <cell r="AA569">
            <v>1</v>
          </cell>
          <cell r="AB569">
            <v>-97.9</v>
          </cell>
          <cell r="AC569">
            <v>2.6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99.4</v>
          </cell>
          <cell r="D582">
            <v>-1.9</v>
          </cell>
          <cell r="E582">
            <v>102.2</v>
          </cell>
          <cell r="F582">
            <v>-2.2000000000000002</v>
          </cell>
          <cell r="G582">
            <v>101.8</v>
          </cell>
          <cell r="H582">
            <v>-2.2000000000000002</v>
          </cell>
          <cell r="I582">
            <v>96.1</v>
          </cell>
          <cell r="J582">
            <v>-3.6</v>
          </cell>
          <cell r="K582">
            <v>95.8</v>
          </cell>
          <cell r="L582">
            <v>-4</v>
          </cell>
          <cell r="M582">
            <v>111.8</v>
          </cell>
          <cell r="N582">
            <v>18.8</v>
          </cell>
          <cell r="O582">
            <v>104</v>
          </cell>
          <cell r="P582">
            <v>17.399999999999999</v>
          </cell>
          <cell r="Q582" t="str">
            <v>-</v>
          </cell>
          <cell r="R582" t="str">
            <v>-</v>
          </cell>
          <cell r="S582">
            <v>3.44</v>
          </cell>
          <cell r="T582">
            <v>2.1</v>
          </cell>
          <cell r="U582">
            <v>2.2599999999999998</v>
          </cell>
          <cell r="V582">
            <v>0.02</v>
          </cell>
          <cell r="W582">
            <v>96</v>
          </cell>
          <cell r="X582">
            <v>-5</v>
          </cell>
          <cell r="Y582">
            <v>98.7</v>
          </cell>
          <cell r="Z582">
            <v>-5.3</v>
          </cell>
          <cell r="AA582">
            <v>121.5</v>
          </cell>
          <cell r="AB582">
            <v>0.7</v>
          </cell>
          <cell r="AC582">
            <v>14.4</v>
          </cell>
          <cell r="AD582">
            <v>136.1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114.1</v>
          </cell>
          <cell r="D584">
            <v>-21.7</v>
          </cell>
          <cell r="E584">
            <v>115.5</v>
          </cell>
          <cell r="F584">
            <v>-21.7</v>
          </cell>
          <cell r="G584">
            <v>115.1</v>
          </cell>
          <cell r="H584">
            <v>-21.3</v>
          </cell>
          <cell r="I584">
            <v>111.5</v>
          </cell>
          <cell r="J584">
            <v>-15.7</v>
          </cell>
          <cell r="K584">
            <v>111.4</v>
          </cell>
          <cell r="L584">
            <v>-15</v>
          </cell>
          <cell r="M584">
            <v>133.30000000000001</v>
          </cell>
          <cell r="N584">
            <v>-69.2</v>
          </cell>
          <cell r="O584">
            <v>49.3</v>
          </cell>
          <cell r="P584">
            <v>54.5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110.2</v>
          </cell>
          <cell r="X584">
            <v>-24.2</v>
          </cell>
          <cell r="Y584">
            <v>111.6</v>
          </cell>
          <cell r="Z584">
            <v>-24.2</v>
          </cell>
          <cell r="AA584">
            <v>169.4</v>
          </cell>
          <cell r="AB584">
            <v>-52.4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109.2</v>
          </cell>
          <cell r="D585">
            <v>4.5999999999999996</v>
          </cell>
          <cell r="E585">
            <v>112.8</v>
          </cell>
          <cell r="F585">
            <v>3.9</v>
          </cell>
          <cell r="G585">
            <v>113.4</v>
          </cell>
          <cell r="H585">
            <v>4.2</v>
          </cell>
          <cell r="I585">
            <v>111.1</v>
          </cell>
          <cell r="J585">
            <v>10.199999999999999</v>
          </cell>
          <cell r="K585">
            <v>112.3</v>
          </cell>
          <cell r="L585">
            <v>10.3</v>
          </cell>
          <cell r="M585">
            <v>73.5</v>
          </cell>
          <cell r="N585">
            <v>8.6999999999999993</v>
          </cell>
          <cell r="O585">
            <v>98</v>
          </cell>
          <cell r="P585">
            <v>27.9</v>
          </cell>
          <cell r="Q585" t="str">
            <v>-</v>
          </cell>
          <cell r="R585" t="str">
            <v>-</v>
          </cell>
          <cell r="S585">
            <v>4.99</v>
          </cell>
          <cell r="T585">
            <v>2.7</v>
          </cell>
          <cell r="U585">
            <v>1.48</v>
          </cell>
          <cell r="V585">
            <v>-0.79</v>
          </cell>
          <cell r="W585">
            <v>105.5</v>
          </cell>
          <cell r="X585">
            <v>1.3</v>
          </cell>
          <cell r="Y585">
            <v>109</v>
          </cell>
          <cell r="Z585">
            <v>0.6</v>
          </cell>
          <cell r="AA585">
            <v>88.9</v>
          </cell>
          <cell r="AB585">
            <v>-12.5</v>
          </cell>
          <cell r="AC585">
            <v>19.8</v>
          </cell>
          <cell r="AD585">
            <v>9800</v>
          </cell>
        </row>
        <row r="586">
          <cell r="B586" t="str">
            <v>電気・ガス・熱供給・水道業</v>
          </cell>
          <cell r="C586">
            <v>78.5</v>
          </cell>
          <cell r="D586">
            <v>-11.4</v>
          </cell>
          <cell r="E586">
            <v>86.8</v>
          </cell>
          <cell r="F586">
            <v>-11.3</v>
          </cell>
          <cell r="G586">
            <v>86.7</v>
          </cell>
          <cell r="H586">
            <v>-9.6</v>
          </cell>
          <cell r="I586">
            <v>87</v>
          </cell>
          <cell r="J586">
            <v>0.5</v>
          </cell>
          <cell r="K586">
            <v>86.9</v>
          </cell>
          <cell r="L586">
            <v>0.1</v>
          </cell>
          <cell r="M586">
            <v>125</v>
          </cell>
          <cell r="N586">
            <v>400</v>
          </cell>
          <cell r="O586">
            <v>132.6</v>
          </cell>
          <cell r="P586">
            <v>-45.7</v>
          </cell>
          <cell r="Q586" t="str">
            <v>-</v>
          </cell>
          <cell r="R586" t="str">
            <v>-</v>
          </cell>
          <cell r="S586">
            <v>0</v>
          </cell>
          <cell r="T586">
            <v>-1.28</v>
          </cell>
          <cell r="U586">
            <v>0</v>
          </cell>
          <cell r="V586">
            <v>-2.5499999999999998</v>
          </cell>
          <cell r="W586">
            <v>75.8</v>
          </cell>
          <cell r="X586">
            <v>-14.2</v>
          </cell>
          <cell r="Y586">
            <v>83.9</v>
          </cell>
          <cell r="Z586">
            <v>-14</v>
          </cell>
          <cell r="AA586">
            <v>111.8</v>
          </cell>
          <cell r="AB586">
            <v>-80.099999999999994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80.5</v>
          </cell>
          <cell r="D587">
            <v>-7.9</v>
          </cell>
          <cell r="E587">
            <v>82.9</v>
          </cell>
          <cell r="F587">
            <v>-6.1</v>
          </cell>
          <cell r="G587">
            <v>84.3</v>
          </cell>
          <cell r="H587">
            <v>8.1</v>
          </cell>
          <cell r="I587">
            <v>83.7</v>
          </cell>
          <cell r="J587">
            <v>3.7</v>
          </cell>
          <cell r="K587">
            <v>84</v>
          </cell>
          <cell r="L587">
            <v>13.4</v>
          </cell>
          <cell r="M587">
            <v>61.5</v>
          </cell>
          <cell r="N587">
            <v>-88.9</v>
          </cell>
          <cell r="O587">
            <v>15.2</v>
          </cell>
          <cell r="P587">
            <v>13.4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7.25</v>
          </cell>
          <cell r="V587">
            <v>7.25</v>
          </cell>
          <cell r="W587">
            <v>77.8</v>
          </cell>
          <cell r="X587">
            <v>-10.7</v>
          </cell>
          <cell r="Y587">
            <v>80.099999999999994</v>
          </cell>
          <cell r="Z587">
            <v>-9</v>
          </cell>
          <cell r="AA587">
            <v>21.2</v>
          </cell>
          <cell r="AB587">
            <v>-96.1</v>
          </cell>
          <cell r="AC587">
            <v>0.2</v>
          </cell>
          <cell r="AD587">
            <v>-98.9</v>
          </cell>
        </row>
        <row r="588">
          <cell r="B588" t="str">
            <v>運輸業，郵便業</v>
          </cell>
          <cell r="C588">
            <v>77.3</v>
          </cell>
          <cell r="D588">
            <v>-23.5</v>
          </cell>
          <cell r="E588">
            <v>79.400000000000006</v>
          </cell>
          <cell r="F588">
            <v>-23.3</v>
          </cell>
          <cell r="G588">
            <v>85.5</v>
          </cell>
          <cell r="H588">
            <v>-20.3</v>
          </cell>
          <cell r="I588">
            <v>63.5</v>
          </cell>
          <cell r="J588">
            <v>-40.299999999999997</v>
          </cell>
          <cell r="K588">
            <v>66.7</v>
          </cell>
          <cell r="L588">
            <v>-37.799999999999997</v>
          </cell>
          <cell r="M588">
            <v>0</v>
          </cell>
          <cell r="N588">
            <v>-100</v>
          </cell>
          <cell r="O588">
            <v>58.9</v>
          </cell>
          <cell r="P588">
            <v>-29.9</v>
          </cell>
          <cell r="Q588" t="str">
            <v>-</v>
          </cell>
          <cell r="R588" t="str">
            <v>-</v>
          </cell>
          <cell r="S588">
            <v>3.54</v>
          </cell>
          <cell r="T588">
            <v>1.69</v>
          </cell>
          <cell r="U588">
            <v>0</v>
          </cell>
          <cell r="V588">
            <v>-0.9</v>
          </cell>
          <cell r="W588">
            <v>74.7</v>
          </cell>
          <cell r="X588">
            <v>-25.8</v>
          </cell>
          <cell r="Y588">
            <v>76.7</v>
          </cell>
          <cell r="Z588">
            <v>-25.7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114.5</v>
          </cell>
          <cell r="D589">
            <v>5.6</v>
          </cell>
          <cell r="E589">
            <v>116</v>
          </cell>
          <cell r="F589">
            <v>5.6</v>
          </cell>
          <cell r="G589">
            <v>114.4</v>
          </cell>
          <cell r="H589">
            <v>4.4000000000000004</v>
          </cell>
          <cell r="I589">
            <v>101.1</v>
          </cell>
          <cell r="J589">
            <v>-1.3</v>
          </cell>
          <cell r="K589">
            <v>99.7</v>
          </cell>
          <cell r="L589">
            <v>-2.4</v>
          </cell>
          <cell r="M589">
            <v>193.3</v>
          </cell>
          <cell r="N589">
            <v>52.6</v>
          </cell>
          <cell r="O589">
            <v>116.5</v>
          </cell>
          <cell r="P589">
            <v>15.5</v>
          </cell>
          <cell r="Q589" t="str">
            <v>-</v>
          </cell>
          <cell r="R589" t="str">
            <v>-</v>
          </cell>
          <cell r="S589">
            <v>1.59</v>
          </cell>
          <cell r="T589">
            <v>0.77</v>
          </cell>
          <cell r="U589">
            <v>1.31</v>
          </cell>
          <cell r="V589">
            <v>-0.93</v>
          </cell>
          <cell r="W589">
            <v>110.6</v>
          </cell>
          <cell r="X589">
            <v>2.2999999999999998</v>
          </cell>
          <cell r="Y589">
            <v>112.1</v>
          </cell>
          <cell r="Z589">
            <v>2.4</v>
          </cell>
          <cell r="AA589">
            <v>243.3</v>
          </cell>
          <cell r="AB589">
            <v>94.2</v>
          </cell>
          <cell r="AC589">
            <v>22.2</v>
          </cell>
          <cell r="AD589">
            <v>-19.899999999999999</v>
          </cell>
        </row>
        <row r="590">
          <cell r="B590" t="str">
            <v>金融業，保険業</v>
          </cell>
          <cell r="C590">
            <v>96.6</v>
          </cell>
          <cell r="D590">
            <v>-2.2000000000000002</v>
          </cell>
          <cell r="E590">
            <v>98.4</v>
          </cell>
          <cell r="F590">
            <v>-2.2000000000000002</v>
          </cell>
          <cell r="G590">
            <v>99.8</v>
          </cell>
          <cell r="H590">
            <v>-0.3</v>
          </cell>
          <cell r="I590">
            <v>87.1</v>
          </cell>
          <cell r="J590">
            <v>16.899999999999999</v>
          </cell>
          <cell r="K590">
            <v>88.5</v>
          </cell>
          <cell r="L590">
            <v>19.899999999999999</v>
          </cell>
          <cell r="M590">
            <v>4.5</v>
          </cell>
          <cell r="N590">
            <v>-95.3</v>
          </cell>
          <cell r="O590">
            <v>166.7</v>
          </cell>
          <cell r="P590">
            <v>7.5</v>
          </cell>
          <cell r="Q590" t="str">
            <v>-</v>
          </cell>
          <cell r="R590" t="str">
            <v>-</v>
          </cell>
          <cell r="S590">
            <v>0</v>
          </cell>
          <cell r="T590">
            <v>-2.6</v>
          </cell>
          <cell r="U590">
            <v>0</v>
          </cell>
          <cell r="V590">
            <v>0</v>
          </cell>
          <cell r="W590">
            <v>93.3</v>
          </cell>
          <cell r="X590">
            <v>-5.3</v>
          </cell>
          <cell r="Y590">
            <v>95.1</v>
          </cell>
          <cell r="Z590">
            <v>-5.2</v>
          </cell>
          <cell r="AA590">
            <v>3.3</v>
          </cell>
          <cell r="AB590">
            <v>-97.6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137.4</v>
          </cell>
          <cell r="D591">
            <v>-5</v>
          </cell>
          <cell r="E591">
            <v>137.80000000000001</v>
          </cell>
          <cell r="F591">
            <v>-5</v>
          </cell>
          <cell r="G591">
            <v>142</v>
          </cell>
          <cell r="H591">
            <v>-2.1</v>
          </cell>
          <cell r="I591">
            <v>76.400000000000006</v>
          </cell>
          <cell r="J591">
            <v>-37.4</v>
          </cell>
          <cell r="K591">
            <v>77.599999999999994</v>
          </cell>
          <cell r="L591">
            <v>-35.5</v>
          </cell>
          <cell r="M591">
            <v>0</v>
          </cell>
          <cell r="N591">
            <v>-100</v>
          </cell>
          <cell r="O591">
            <v>110.7</v>
          </cell>
          <cell r="P591">
            <v>121</v>
          </cell>
          <cell r="Q591" t="str">
            <v>-</v>
          </cell>
          <cell r="R591" t="str">
            <v>-</v>
          </cell>
          <cell r="S591">
            <v>10.210000000000001</v>
          </cell>
          <cell r="T591">
            <v>10.210000000000001</v>
          </cell>
          <cell r="U591">
            <v>0.22</v>
          </cell>
          <cell r="V591">
            <v>0.22</v>
          </cell>
          <cell r="W591">
            <v>132.80000000000001</v>
          </cell>
          <cell r="X591">
            <v>-8</v>
          </cell>
          <cell r="Y591">
            <v>133.1</v>
          </cell>
          <cell r="Z591">
            <v>-8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94.1</v>
          </cell>
          <cell r="D592">
            <v>9</v>
          </cell>
          <cell r="E592">
            <v>99.3</v>
          </cell>
          <cell r="F592">
            <v>8.1</v>
          </cell>
          <cell r="G592">
            <v>101.6</v>
          </cell>
          <cell r="H592">
            <v>9.4</v>
          </cell>
          <cell r="I592">
            <v>97</v>
          </cell>
          <cell r="J592">
            <v>14.5</v>
          </cell>
          <cell r="K592">
            <v>90.4</v>
          </cell>
          <cell r="L592">
            <v>7.1</v>
          </cell>
          <cell r="M592">
            <v>396</v>
          </cell>
          <cell r="N592">
            <v>312.5</v>
          </cell>
          <cell r="O592">
            <v>57.5</v>
          </cell>
          <cell r="P592">
            <v>-37.6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0.14000000000000001</v>
          </cell>
          <cell r="U592">
            <v>0.27</v>
          </cell>
          <cell r="V592">
            <v>0.1</v>
          </cell>
          <cell r="W592">
            <v>90.9</v>
          </cell>
          <cell r="X592">
            <v>5.7</v>
          </cell>
          <cell r="Y592">
            <v>95.9</v>
          </cell>
          <cell r="Z592">
            <v>4.7</v>
          </cell>
          <cell r="AA592">
            <v>0.3</v>
          </cell>
          <cell r="AB592">
            <v>-99.4</v>
          </cell>
          <cell r="AC592">
            <v>5.7</v>
          </cell>
          <cell r="AD592">
            <v>0</v>
          </cell>
        </row>
        <row r="593">
          <cell r="B593" t="str">
            <v>宿泊業，飲食サービス業</v>
          </cell>
          <cell r="C593">
            <v>98.8</v>
          </cell>
          <cell r="D593">
            <v>-6.9</v>
          </cell>
          <cell r="E593">
            <v>99.5</v>
          </cell>
          <cell r="F593">
            <v>-6.8</v>
          </cell>
          <cell r="G593">
            <v>100</v>
          </cell>
          <cell r="H593">
            <v>-7.1</v>
          </cell>
          <cell r="I593">
            <v>94.3</v>
          </cell>
          <cell r="J593">
            <v>-5.6</v>
          </cell>
          <cell r="K593">
            <v>92.7</v>
          </cell>
          <cell r="L593">
            <v>-7.2</v>
          </cell>
          <cell r="M593">
            <v>171.4</v>
          </cell>
          <cell r="N593">
            <v>71.400000000000006</v>
          </cell>
          <cell r="O593">
            <v>114.1</v>
          </cell>
          <cell r="P593">
            <v>38.799999999999997</v>
          </cell>
          <cell r="Q593" t="str">
            <v>-</v>
          </cell>
          <cell r="R593" t="str">
            <v>-</v>
          </cell>
          <cell r="S593">
            <v>7.3</v>
          </cell>
          <cell r="T593">
            <v>4.91</v>
          </cell>
          <cell r="U593">
            <v>3.01</v>
          </cell>
          <cell r="V593">
            <v>0.05</v>
          </cell>
          <cell r="W593">
            <v>95.5</v>
          </cell>
          <cell r="X593">
            <v>-9.6999999999999993</v>
          </cell>
          <cell r="Y593">
            <v>96.1</v>
          </cell>
          <cell r="Z593">
            <v>-9.8000000000000007</v>
          </cell>
          <cell r="AA593">
            <v>73.400000000000006</v>
          </cell>
          <cell r="AB593">
            <v>8.4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88.9</v>
          </cell>
          <cell r="D594">
            <v>-22.6</v>
          </cell>
          <cell r="E594">
            <v>89.2</v>
          </cell>
          <cell r="F594">
            <v>-22.4</v>
          </cell>
          <cell r="G594">
            <v>91.6</v>
          </cell>
          <cell r="H594">
            <v>-21.8</v>
          </cell>
          <cell r="I594">
            <v>82.2</v>
          </cell>
          <cell r="J594">
            <v>-31.6</v>
          </cell>
          <cell r="K594">
            <v>81.900000000000006</v>
          </cell>
          <cell r="L594">
            <v>-31.7</v>
          </cell>
          <cell r="M594">
            <v>112.5</v>
          </cell>
          <cell r="N594">
            <v>-18.2</v>
          </cell>
          <cell r="O594">
            <v>65</v>
          </cell>
          <cell r="P594">
            <v>18.2</v>
          </cell>
          <cell r="Q594" t="str">
            <v>-</v>
          </cell>
          <cell r="R594" t="str">
            <v>-</v>
          </cell>
          <cell r="S594">
            <v>0.69</v>
          </cell>
          <cell r="T594">
            <v>0.54</v>
          </cell>
          <cell r="U594">
            <v>4.88</v>
          </cell>
          <cell r="V594">
            <v>3.24</v>
          </cell>
          <cell r="W594">
            <v>85.9</v>
          </cell>
          <cell r="X594">
            <v>-25</v>
          </cell>
          <cell r="Y594">
            <v>86.2</v>
          </cell>
          <cell r="Z594">
            <v>-24.8</v>
          </cell>
          <cell r="AA594">
            <v>18.3</v>
          </cell>
          <cell r="AB594">
            <v>-62.3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116</v>
          </cell>
          <cell r="D595">
            <v>-12.5</v>
          </cell>
          <cell r="E595">
            <v>119.5</v>
          </cell>
          <cell r="F595">
            <v>-12.6</v>
          </cell>
          <cell r="G595">
            <v>119.8</v>
          </cell>
          <cell r="H595">
            <v>-11.5</v>
          </cell>
          <cell r="I595">
            <v>132.69999999999999</v>
          </cell>
          <cell r="J595">
            <v>-3.6</v>
          </cell>
          <cell r="K595">
            <v>133.1</v>
          </cell>
          <cell r="L595">
            <v>-3.5</v>
          </cell>
          <cell r="M595">
            <v>50</v>
          </cell>
          <cell r="N595">
            <v>-33.299999999999997</v>
          </cell>
          <cell r="O595">
            <v>130</v>
          </cell>
          <cell r="P595">
            <v>39</v>
          </cell>
          <cell r="Q595" t="str">
            <v>-</v>
          </cell>
          <cell r="R595" t="str">
            <v>-</v>
          </cell>
          <cell r="S595">
            <v>3.83</v>
          </cell>
          <cell r="T595">
            <v>3.55</v>
          </cell>
          <cell r="U595">
            <v>0.14000000000000001</v>
          </cell>
          <cell r="V595">
            <v>-0.35</v>
          </cell>
          <cell r="W595">
            <v>112.1</v>
          </cell>
          <cell r="X595">
            <v>-15.1</v>
          </cell>
          <cell r="Y595">
            <v>115.5</v>
          </cell>
          <cell r="Z595">
            <v>-15.3</v>
          </cell>
          <cell r="AA595">
            <v>58.5</v>
          </cell>
          <cell r="AB595">
            <v>-85.7</v>
          </cell>
          <cell r="AC595">
            <v>2.2000000000000002</v>
          </cell>
          <cell r="AD595">
            <v>0</v>
          </cell>
        </row>
        <row r="596">
          <cell r="B596" t="str">
            <v>医療，福祉</v>
          </cell>
          <cell r="C596">
            <v>85</v>
          </cell>
          <cell r="D596">
            <v>-0.5</v>
          </cell>
          <cell r="E596">
            <v>90.3</v>
          </cell>
          <cell r="F596">
            <v>-0.9</v>
          </cell>
          <cell r="G596">
            <v>88.2</v>
          </cell>
          <cell r="H596">
            <v>-0.9</v>
          </cell>
          <cell r="I596">
            <v>89.7</v>
          </cell>
          <cell r="J596">
            <v>1</v>
          </cell>
          <cell r="K596">
            <v>89.9</v>
          </cell>
          <cell r="L596">
            <v>1</v>
          </cell>
          <cell r="M596">
            <v>69.2</v>
          </cell>
          <cell r="N596">
            <v>0</v>
          </cell>
          <cell r="O596">
            <v>91.5</v>
          </cell>
          <cell r="P596">
            <v>2</v>
          </cell>
          <cell r="Q596" t="str">
            <v>-</v>
          </cell>
          <cell r="R596" t="str">
            <v>-</v>
          </cell>
          <cell r="S596">
            <v>1.7</v>
          </cell>
          <cell r="T596">
            <v>0.74</v>
          </cell>
          <cell r="U596">
            <v>2.17</v>
          </cell>
          <cell r="V596">
            <v>0.25</v>
          </cell>
          <cell r="W596">
            <v>82.1</v>
          </cell>
          <cell r="X596">
            <v>-3.5</v>
          </cell>
          <cell r="Y596">
            <v>87.2</v>
          </cell>
          <cell r="Z596">
            <v>-4</v>
          </cell>
          <cell r="AA596">
            <v>203.1</v>
          </cell>
          <cell r="AB596">
            <v>2.1</v>
          </cell>
          <cell r="AC596">
            <v>7.4</v>
          </cell>
          <cell r="AD596">
            <v>393.3</v>
          </cell>
        </row>
        <row r="597">
          <cell r="B597" t="str">
            <v>複合サービス事業</v>
          </cell>
          <cell r="C597">
            <v>116.1</v>
          </cell>
          <cell r="D597">
            <v>35.299999999999997</v>
          </cell>
          <cell r="E597">
            <v>117.3</v>
          </cell>
          <cell r="F597">
            <v>29.3</v>
          </cell>
          <cell r="G597">
            <v>120.5</v>
          </cell>
          <cell r="H597">
            <v>30</v>
          </cell>
          <cell r="I597">
            <v>110.1</v>
          </cell>
          <cell r="J597">
            <v>33.299999999999997</v>
          </cell>
          <cell r="K597">
            <v>112.8</v>
          </cell>
          <cell r="L597">
            <v>33.799999999999997</v>
          </cell>
          <cell r="M597">
            <v>12.9</v>
          </cell>
          <cell r="N597">
            <v>-33.5</v>
          </cell>
          <cell r="O597">
            <v>198.2</v>
          </cell>
          <cell r="P597">
            <v>20.3</v>
          </cell>
          <cell r="Q597" t="str">
            <v>-</v>
          </cell>
          <cell r="R597" t="str">
            <v>-</v>
          </cell>
          <cell r="S597">
            <v>2.08</v>
          </cell>
          <cell r="T597">
            <v>1.86</v>
          </cell>
          <cell r="U597">
            <v>0</v>
          </cell>
          <cell r="V597">
            <v>-0.66</v>
          </cell>
          <cell r="W597">
            <v>112.2</v>
          </cell>
          <cell r="X597">
            <v>31.2</v>
          </cell>
          <cell r="Y597">
            <v>113.3</v>
          </cell>
          <cell r="Z597">
            <v>25.3</v>
          </cell>
          <cell r="AA597">
            <v>11.4</v>
          </cell>
          <cell r="AB597">
            <v>-51.7</v>
          </cell>
          <cell r="AC597">
            <v>57.1</v>
          </cell>
          <cell r="AD597">
            <v>671.6</v>
          </cell>
        </row>
        <row r="598">
          <cell r="B598" t="str">
            <v>サービス業（他に分類されないもの）</v>
          </cell>
          <cell r="C598">
            <v>90.6</v>
          </cell>
          <cell r="D598">
            <v>2.8</v>
          </cell>
          <cell r="E598">
            <v>91.7</v>
          </cell>
          <cell r="F598">
            <v>1</v>
          </cell>
          <cell r="G598">
            <v>92.6</v>
          </cell>
          <cell r="H598">
            <v>1.5</v>
          </cell>
          <cell r="I598">
            <v>92</v>
          </cell>
          <cell r="J598">
            <v>1.1000000000000001</v>
          </cell>
          <cell r="K598">
            <v>93.2</v>
          </cell>
          <cell r="L598">
            <v>1.7</v>
          </cell>
          <cell r="M598">
            <v>58.1</v>
          </cell>
          <cell r="N598">
            <v>-21.7</v>
          </cell>
          <cell r="O598">
            <v>105.5</v>
          </cell>
          <cell r="P598">
            <v>4.9000000000000004</v>
          </cell>
          <cell r="Q598" t="str">
            <v>-</v>
          </cell>
          <cell r="R598" t="str">
            <v>-</v>
          </cell>
          <cell r="S598">
            <v>4.92</v>
          </cell>
          <cell r="T598">
            <v>1.74</v>
          </cell>
          <cell r="U598">
            <v>7.22</v>
          </cell>
          <cell r="V598">
            <v>2.52</v>
          </cell>
          <cell r="W598">
            <v>87.5</v>
          </cell>
          <cell r="X598">
            <v>-0.3</v>
          </cell>
          <cell r="Y598">
            <v>88.6</v>
          </cell>
          <cell r="Z598">
            <v>-2.1</v>
          </cell>
          <cell r="AA598">
            <v>66.599999999999994</v>
          </cell>
          <cell r="AB598">
            <v>-17.600000000000001</v>
          </cell>
          <cell r="AC598">
            <v>56.9</v>
          </cell>
          <cell r="AD598">
            <v>2486.4</v>
          </cell>
        </row>
        <row r="599">
          <cell r="B599" t="str">
            <v>食料品・たばこ</v>
          </cell>
          <cell r="C599">
            <v>102.5</v>
          </cell>
          <cell r="D599">
            <v>-2.8</v>
          </cell>
          <cell r="E599">
            <v>106.5</v>
          </cell>
          <cell r="F599">
            <v>-2.7</v>
          </cell>
          <cell r="G599">
            <v>108.6</v>
          </cell>
          <cell r="H599">
            <v>-2.2000000000000002</v>
          </cell>
          <cell r="I599">
            <v>106.7</v>
          </cell>
          <cell r="J599">
            <v>8</v>
          </cell>
          <cell r="K599">
            <v>109.8</v>
          </cell>
          <cell r="L599">
            <v>8.6</v>
          </cell>
          <cell r="M599">
            <v>37</v>
          </cell>
          <cell r="N599">
            <v>-22.6</v>
          </cell>
          <cell r="O599">
            <v>105.7</v>
          </cell>
          <cell r="P599">
            <v>28.9</v>
          </cell>
          <cell r="Q599" t="str">
            <v>-</v>
          </cell>
          <cell r="R599" t="str">
            <v>-</v>
          </cell>
          <cell r="S599">
            <v>6.09</v>
          </cell>
          <cell r="T599">
            <v>3.86</v>
          </cell>
          <cell r="U599">
            <v>1.81</v>
          </cell>
          <cell r="V599">
            <v>-0.49</v>
          </cell>
          <cell r="W599">
            <v>99</v>
          </cell>
          <cell r="X599">
            <v>-5.8</v>
          </cell>
          <cell r="Y599">
            <v>102.9</v>
          </cell>
          <cell r="Z599">
            <v>-5.8</v>
          </cell>
          <cell r="AA599">
            <v>33.6</v>
          </cell>
          <cell r="AB599">
            <v>-44.4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121.5</v>
          </cell>
          <cell r="D600">
            <v>47.8</v>
          </cell>
          <cell r="E600">
            <v>129.69999999999999</v>
          </cell>
          <cell r="F600">
            <v>47.7</v>
          </cell>
          <cell r="G600">
            <v>123</v>
          </cell>
          <cell r="H600">
            <v>39.1</v>
          </cell>
          <cell r="I600">
            <v>121.9</v>
          </cell>
          <cell r="J600">
            <v>36.700000000000003</v>
          </cell>
          <cell r="K600">
            <v>116.3</v>
          </cell>
          <cell r="L600">
            <v>29.8</v>
          </cell>
          <cell r="M600">
            <v>1220</v>
          </cell>
          <cell r="N600">
            <v>0</v>
          </cell>
          <cell r="O600">
            <v>63.3</v>
          </cell>
          <cell r="P600">
            <v>249.7</v>
          </cell>
          <cell r="Q600" t="str">
            <v>-</v>
          </cell>
          <cell r="R600" t="str">
            <v>-</v>
          </cell>
          <cell r="S600">
            <v>1.23</v>
          </cell>
          <cell r="T600">
            <v>1.23</v>
          </cell>
          <cell r="U600">
            <v>2.4700000000000002</v>
          </cell>
          <cell r="V600">
            <v>2.4700000000000002</v>
          </cell>
          <cell r="W600">
            <v>117.4</v>
          </cell>
          <cell r="X600">
            <v>43.2</v>
          </cell>
          <cell r="Y600">
            <v>125.3</v>
          </cell>
          <cell r="Z600">
            <v>43.2</v>
          </cell>
          <cell r="AA600">
            <v>1098.4000000000001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217.1</v>
          </cell>
          <cell r="D601">
            <v>24.4</v>
          </cell>
          <cell r="E601">
            <v>224.1</v>
          </cell>
          <cell r="F601">
            <v>24.4</v>
          </cell>
          <cell r="G601">
            <v>227.4</v>
          </cell>
          <cell r="H601">
            <v>24.5</v>
          </cell>
          <cell r="I601">
            <v>204.7</v>
          </cell>
          <cell r="J601">
            <v>29.3</v>
          </cell>
          <cell r="K601">
            <v>201.4</v>
          </cell>
          <cell r="L601">
            <v>26</v>
          </cell>
          <cell r="M601">
            <v>400</v>
          </cell>
          <cell r="N601">
            <v>528.9</v>
          </cell>
          <cell r="O601">
            <v>271.2</v>
          </cell>
          <cell r="P601">
            <v>278.8</v>
          </cell>
          <cell r="Q601" t="str">
            <v>-</v>
          </cell>
          <cell r="R601" t="str">
            <v>-</v>
          </cell>
          <cell r="S601">
            <v>10.82</v>
          </cell>
          <cell r="T601">
            <v>-8.19</v>
          </cell>
          <cell r="U601">
            <v>0.86</v>
          </cell>
          <cell r="V601">
            <v>0.86</v>
          </cell>
          <cell r="W601">
            <v>209.8</v>
          </cell>
          <cell r="X601">
            <v>20.6</v>
          </cell>
          <cell r="Y601">
            <v>216.5</v>
          </cell>
          <cell r="Z601">
            <v>20.5</v>
          </cell>
          <cell r="AA601">
            <v>67</v>
          </cell>
          <cell r="AB601">
            <v>2.9</v>
          </cell>
          <cell r="AC601">
            <v>0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66.5</v>
          </cell>
          <cell r="D603">
            <v>5.4</v>
          </cell>
          <cell r="E603">
            <v>80.900000000000006</v>
          </cell>
          <cell r="F603">
            <v>5.3</v>
          </cell>
          <cell r="G603">
            <v>81</v>
          </cell>
          <cell r="H603">
            <v>5.3</v>
          </cell>
          <cell r="I603">
            <v>96.9</v>
          </cell>
          <cell r="J603">
            <v>13.9</v>
          </cell>
          <cell r="K603">
            <v>97.5</v>
          </cell>
          <cell r="L603">
            <v>13.9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64.3</v>
          </cell>
          <cell r="X603">
            <v>2.2000000000000002</v>
          </cell>
          <cell r="Y603">
            <v>78.2</v>
          </cell>
          <cell r="Z603">
            <v>2.1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78.099999999999994</v>
          </cell>
          <cell r="D604">
            <v>12.7</v>
          </cell>
          <cell r="E604">
            <v>91</v>
          </cell>
          <cell r="F604">
            <v>12.8</v>
          </cell>
          <cell r="G604">
            <v>93.2</v>
          </cell>
          <cell r="H604">
            <v>12.3</v>
          </cell>
          <cell r="I604">
            <v>79.900000000000006</v>
          </cell>
          <cell r="J604">
            <v>11.3</v>
          </cell>
          <cell r="K604">
            <v>81.7</v>
          </cell>
          <cell r="L604">
            <v>10.9</v>
          </cell>
          <cell r="M604">
            <v>8.8000000000000007</v>
          </cell>
          <cell r="N604">
            <v>0</v>
          </cell>
          <cell r="O604">
            <v>146.69999999999999</v>
          </cell>
          <cell r="P604">
            <v>63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75.5</v>
          </cell>
          <cell r="X604">
            <v>9.3000000000000007</v>
          </cell>
          <cell r="Y604">
            <v>87.9</v>
          </cell>
          <cell r="Z604">
            <v>9.1999999999999993</v>
          </cell>
          <cell r="AA604">
            <v>7.7</v>
          </cell>
          <cell r="AB604">
            <v>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93.9</v>
          </cell>
          <cell r="D605">
            <v>73.900000000000006</v>
          </cell>
          <cell r="E605">
            <v>101.9</v>
          </cell>
          <cell r="F605">
            <v>73.900000000000006</v>
          </cell>
          <cell r="G605">
            <v>103.8</v>
          </cell>
          <cell r="H605">
            <v>78.7</v>
          </cell>
          <cell r="I605">
            <v>91.3</v>
          </cell>
          <cell r="J605">
            <v>40.5</v>
          </cell>
          <cell r="K605">
            <v>92</v>
          </cell>
          <cell r="L605">
            <v>44</v>
          </cell>
          <cell r="M605">
            <v>0</v>
          </cell>
          <cell r="N605">
            <v>-100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90.7</v>
          </cell>
          <cell r="X605">
            <v>68.599999999999994</v>
          </cell>
          <cell r="Y605">
            <v>98.5</v>
          </cell>
          <cell r="Z605">
            <v>68.7</v>
          </cell>
          <cell r="AA605">
            <v>33.799999999999997</v>
          </cell>
          <cell r="AB605">
            <v>-44.4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141.5</v>
          </cell>
          <cell r="D606">
            <v>2.2000000000000002</v>
          </cell>
          <cell r="E606">
            <v>140.30000000000001</v>
          </cell>
          <cell r="F606">
            <v>-4.8</v>
          </cell>
          <cell r="G606">
            <v>140</v>
          </cell>
          <cell r="H606">
            <v>4.2</v>
          </cell>
          <cell r="I606">
            <v>149.69999999999999</v>
          </cell>
          <cell r="J606">
            <v>-25.6</v>
          </cell>
          <cell r="K606">
            <v>149.9</v>
          </cell>
          <cell r="L606">
            <v>-22.9</v>
          </cell>
          <cell r="M606">
            <v>100</v>
          </cell>
          <cell r="N606">
            <v>-90.2</v>
          </cell>
          <cell r="O606">
            <v>527.4</v>
          </cell>
          <cell r="P606">
            <v>864.2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136.69999999999999</v>
          </cell>
          <cell r="X606">
            <v>-1</v>
          </cell>
          <cell r="Y606">
            <v>135.6</v>
          </cell>
          <cell r="Z606">
            <v>-7.8</v>
          </cell>
          <cell r="AA606">
            <v>158</v>
          </cell>
          <cell r="AB606">
            <v>-91.3</v>
          </cell>
          <cell r="AC606">
            <v>40.1</v>
          </cell>
          <cell r="AD606">
            <v>0</v>
          </cell>
        </row>
        <row r="607">
          <cell r="B607" t="str">
            <v>ゴム製品</v>
          </cell>
          <cell r="C607">
            <v>114.6</v>
          </cell>
          <cell r="D607">
            <v>-8</v>
          </cell>
          <cell r="E607">
            <v>126</v>
          </cell>
          <cell r="F607">
            <v>-8</v>
          </cell>
          <cell r="G607">
            <v>125.1</v>
          </cell>
          <cell r="H607">
            <v>-8.1</v>
          </cell>
          <cell r="I607">
            <v>120.7</v>
          </cell>
          <cell r="J607">
            <v>-1</v>
          </cell>
          <cell r="K607">
            <v>119.7</v>
          </cell>
          <cell r="L607">
            <v>-0.6</v>
          </cell>
          <cell r="M607">
            <v>214.3</v>
          </cell>
          <cell r="N607">
            <v>-21</v>
          </cell>
          <cell r="O607">
            <v>45.7</v>
          </cell>
          <cell r="P607">
            <v>-23.8</v>
          </cell>
          <cell r="Q607" t="str">
            <v>-</v>
          </cell>
          <cell r="R607" t="str">
            <v>-</v>
          </cell>
          <cell r="S607">
            <v>3.23</v>
          </cell>
          <cell r="T607">
            <v>3.23</v>
          </cell>
          <cell r="U607">
            <v>0</v>
          </cell>
          <cell r="V607">
            <v>0</v>
          </cell>
          <cell r="W607">
            <v>110.7</v>
          </cell>
          <cell r="X607">
            <v>-10.9</v>
          </cell>
          <cell r="Y607">
            <v>121.7</v>
          </cell>
          <cell r="Z607">
            <v>-10.9</v>
          </cell>
          <cell r="AA607">
            <v>202.2</v>
          </cell>
          <cell r="AB607">
            <v>-9.6999999999999993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</v>
          </cell>
          <cell r="D608">
            <v>-24.1</v>
          </cell>
          <cell r="E608">
            <v>94.8</v>
          </cell>
          <cell r="F608">
            <v>-24.1</v>
          </cell>
          <cell r="G608">
            <v>95.4</v>
          </cell>
          <cell r="H608">
            <v>-22.4</v>
          </cell>
          <cell r="I608">
            <v>92.9</v>
          </cell>
          <cell r="J608">
            <v>2.8</v>
          </cell>
          <cell r="K608">
            <v>93.1</v>
          </cell>
          <cell r="L608">
            <v>1.2</v>
          </cell>
          <cell r="M608">
            <v>90</v>
          </cell>
          <cell r="N608">
            <v>200</v>
          </cell>
          <cell r="O608">
            <v>26</v>
          </cell>
          <cell r="P608">
            <v>-43.1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88.9</v>
          </cell>
          <cell r="X608">
            <v>-26.4</v>
          </cell>
          <cell r="Y608">
            <v>91.6</v>
          </cell>
          <cell r="Z608">
            <v>-26.4</v>
          </cell>
          <cell r="AA608">
            <v>79.400000000000006</v>
          </cell>
          <cell r="AB608">
            <v>-56.8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127.8</v>
          </cell>
          <cell r="D611">
            <v>60.6</v>
          </cell>
          <cell r="E611">
            <v>130.30000000000001</v>
          </cell>
          <cell r="F611">
            <v>59.3</v>
          </cell>
          <cell r="G611">
            <v>118.7</v>
          </cell>
          <cell r="H611">
            <v>52</v>
          </cell>
          <cell r="I611">
            <v>126.4</v>
          </cell>
          <cell r="J611">
            <v>61.8</v>
          </cell>
          <cell r="K611">
            <v>115.9</v>
          </cell>
          <cell r="L611">
            <v>57</v>
          </cell>
          <cell r="M611">
            <v>3866.7</v>
          </cell>
          <cell r="N611">
            <v>141.69999999999999</v>
          </cell>
          <cell r="O611">
            <v>645.70000000000005</v>
          </cell>
          <cell r="P611">
            <v>-9.8000000000000007</v>
          </cell>
          <cell r="Q611" t="str">
            <v>-</v>
          </cell>
          <cell r="R611" t="str">
            <v>-</v>
          </cell>
          <cell r="S611">
            <v>1.1100000000000001</v>
          </cell>
          <cell r="T611">
            <v>1.1100000000000001</v>
          </cell>
          <cell r="U611">
            <v>0.89</v>
          </cell>
          <cell r="V611">
            <v>0.89</v>
          </cell>
          <cell r="W611">
            <v>123.5</v>
          </cell>
          <cell r="X611">
            <v>55.5</v>
          </cell>
          <cell r="Y611">
            <v>125.9</v>
          </cell>
          <cell r="Z611">
            <v>54.3</v>
          </cell>
          <cell r="AA611">
            <v>844.7</v>
          </cell>
          <cell r="AB611">
            <v>171.3</v>
          </cell>
          <cell r="AC611">
            <v>6.1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104.5</v>
          </cell>
          <cell r="D614">
            <v>9</v>
          </cell>
          <cell r="E614">
            <v>114</v>
          </cell>
          <cell r="F614">
            <v>9</v>
          </cell>
          <cell r="G614">
            <v>113</v>
          </cell>
          <cell r="H614">
            <v>8.4</v>
          </cell>
          <cell r="I614">
            <v>114.4</v>
          </cell>
          <cell r="J614">
            <v>11.5</v>
          </cell>
          <cell r="K614">
            <v>113.7</v>
          </cell>
          <cell r="L614">
            <v>11.5</v>
          </cell>
          <cell r="M614">
            <v>0</v>
          </cell>
          <cell r="N614">
            <v>0</v>
          </cell>
          <cell r="O614">
            <v>39.5</v>
          </cell>
          <cell r="P614">
            <v>-74.5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-8.1300000000000008</v>
          </cell>
          <cell r="W614">
            <v>101</v>
          </cell>
          <cell r="X614">
            <v>5.6</v>
          </cell>
          <cell r="Y614">
            <v>110.1</v>
          </cell>
          <cell r="Z614">
            <v>5.6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90.7</v>
          </cell>
          <cell r="D615">
            <v>6.1</v>
          </cell>
          <cell r="E615">
            <v>93.2</v>
          </cell>
          <cell r="F615">
            <v>6</v>
          </cell>
          <cell r="G615">
            <v>94.5</v>
          </cell>
          <cell r="H615">
            <v>6.7</v>
          </cell>
          <cell r="I615">
            <v>89.5</v>
          </cell>
          <cell r="J615">
            <v>-12.9</v>
          </cell>
          <cell r="K615">
            <v>90.6</v>
          </cell>
          <cell r="L615">
            <v>-12.5</v>
          </cell>
          <cell r="M615">
            <v>7.7</v>
          </cell>
          <cell r="N615">
            <v>-83.3</v>
          </cell>
          <cell r="O615">
            <v>223.7</v>
          </cell>
          <cell r="P615">
            <v>7.8</v>
          </cell>
          <cell r="Q615" t="str">
            <v>-</v>
          </cell>
          <cell r="R615" t="str">
            <v>-</v>
          </cell>
          <cell r="S615">
            <v>0</v>
          </cell>
          <cell r="T615">
            <v>-2.62</v>
          </cell>
          <cell r="U615">
            <v>0</v>
          </cell>
          <cell r="V615">
            <v>-2.62</v>
          </cell>
          <cell r="W615">
            <v>87.6</v>
          </cell>
          <cell r="X615">
            <v>2.8</v>
          </cell>
          <cell r="Y615">
            <v>90</v>
          </cell>
          <cell r="Z615">
            <v>2.7</v>
          </cell>
          <cell r="AA615">
            <v>3.7</v>
          </cell>
          <cell r="AB615">
            <v>-91.4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132.5</v>
          </cell>
          <cell r="D616">
            <v>44.8</v>
          </cell>
          <cell r="E616">
            <v>97.2</v>
          </cell>
          <cell r="F616">
            <v>6</v>
          </cell>
          <cell r="G616">
            <v>97.4</v>
          </cell>
          <cell r="H616">
            <v>7.4</v>
          </cell>
          <cell r="I616">
            <v>93.2</v>
          </cell>
          <cell r="J616">
            <v>-6</v>
          </cell>
          <cell r="K616">
            <v>93.4</v>
          </cell>
          <cell r="L616">
            <v>-5.0999999999999996</v>
          </cell>
          <cell r="M616">
            <v>0</v>
          </cell>
          <cell r="N616">
            <v>-100</v>
          </cell>
          <cell r="O616">
            <v>5.7</v>
          </cell>
          <cell r="P616">
            <v>-70.2</v>
          </cell>
          <cell r="Q616" t="str">
            <v>-</v>
          </cell>
          <cell r="R616" t="str">
            <v>-</v>
          </cell>
          <cell r="S616">
            <v>0</v>
          </cell>
          <cell r="T616">
            <v>-1.48</v>
          </cell>
          <cell r="U616">
            <v>0</v>
          </cell>
          <cell r="V616">
            <v>0</v>
          </cell>
          <cell r="W616">
            <v>128</v>
          </cell>
          <cell r="X616">
            <v>40.4</v>
          </cell>
          <cell r="Y616">
            <v>93.9</v>
          </cell>
          <cell r="Z616">
            <v>2.7</v>
          </cell>
          <cell r="AA616">
            <v>0</v>
          </cell>
          <cell r="AB616">
            <v>-100</v>
          </cell>
          <cell r="AC616">
            <v>3760.8</v>
          </cell>
          <cell r="AD616">
            <v>0</v>
          </cell>
        </row>
        <row r="617">
          <cell r="B617" t="str">
            <v>情報通信機械器具</v>
          </cell>
          <cell r="C617">
            <v>107.9</v>
          </cell>
          <cell r="D617">
            <v>9.4</v>
          </cell>
          <cell r="E617">
            <v>122.2</v>
          </cell>
          <cell r="F617">
            <v>11.2</v>
          </cell>
          <cell r="G617">
            <v>109.6</v>
          </cell>
          <cell r="H617">
            <v>1.7</v>
          </cell>
          <cell r="I617">
            <v>128</v>
          </cell>
          <cell r="J617">
            <v>1.7</v>
          </cell>
          <cell r="K617">
            <v>110.6</v>
          </cell>
          <cell r="L617">
            <v>-2.7</v>
          </cell>
          <cell r="M617">
            <v>1188.2</v>
          </cell>
          <cell r="N617">
            <v>36.5</v>
          </cell>
          <cell r="O617">
            <v>34.5</v>
          </cell>
          <cell r="P617">
            <v>-60</v>
          </cell>
          <cell r="Q617" t="str">
            <v>-</v>
          </cell>
          <cell r="R617" t="str">
            <v>-</v>
          </cell>
          <cell r="S617">
            <v>0</v>
          </cell>
          <cell r="T617">
            <v>-8.6999999999999993</v>
          </cell>
          <cell r="U617">
            <v>0</v>
          </cell>
          <cell r="V617">
            <v>0</v>
          </cell>
          <cell r="W617">
            <v>104.3</v>
          </cell>
          <cell r="X617">
            <v>6.1</v>
          </cell>
          <cell r="Y617">
            <v>118.1</v>
          </cell>
          <cell r="Z617">
            <v>7.8</v>
          </cell>
          <cell r="AA617">
            <v>1171.8</v>
          </cell>
          <cell r="AB617">
            <v>373.6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84.9</v>
          </cell>
          <cell r="D618">
            <v>-13.5</v>
          </cell>
          <cell r="E618">
            <v>88.4</v>
          </cell>
          <cell r="F618">
            <v>-13.5</v>
          </cell>
          <cell r="G618">
            <v>90.1</v>
          </cell>
          <cell r="H618">
            <v>-11.8</v>
          </cell>
          <cell r="I618">
            <v>100.4</v>
          </cell>
          <cell r="J618">
            <v>-17.2</v>
          </cell>
          <cell r="K618">
            <v>102.4</v>
          </cell>
          <cell r="L618">
            <v>-16</v>
          </cell>
          <cell r="M618">
            <v>0</v>
          </cell>
          <cell r="N618">
            <v>-100</v>
          </cell>
          <cell r="O618">
            <v>3.6</v>
          </cell>
          <cell r="P618">
            <v>-76.599999999999994</v>
          </cell>
          <cell r="Q618" t="str">
            <v>-</v>
          </cell>
          <cell r="R618" t="str">
            <v>-</v>
          </cell>
          <cell r="S618">
            <v>0</v>
          </cell>
          <cell r="T618">
            <v>-73.33</v>
          </cell>
          <cell r="U618">
            <v>0</v>
          </cell>
          <cell r="V618">
            <v>0</v>
          </cell>
          <cell r="W618">
            <v>82</v>
          </cell>
          <cell r="X618">
            <v>-16.2</v>
          </cell>
          <cell r="Y618">
            <v>85.4</v>
          </cell>
          <cell r="Z618">
            <v>-16.2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114.1</v>
          </cell>
          <cell r="D619">
            <v>10.9</v>
          </cell>
          <cell r="E619">
            <v>116.5</v>
          </cell>
          <cell r="F619">
            <v>11</v>
          </cell>
          <cell r="G619">
            <v>119.1</v>
          </cell>
          <cell r="H619">
            <v>12.4</v>
          </cell>
          <cell r="I619">
            <v>100.2</v>
          </cell>
          <cell r="J619">
            <v>-3.7</v>
          </cell>
          <cell r="K619">
            <v>101.7</v>
          </cell>
          <cell r="L619">
            <v>-2.8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7.14</v>
          </cell>
          <cell r="V619">
            <v>7.14</v>
          </cell>
          <cell r="W619">
            <v>110.2</v>
          </cell>
          <cell r="X619">
            <v>7.4</v>
          </cell>
          <cell r="Y619">
            <v>112.6</v>
          </cell>
          <cell r="Z619">
            <v>7.5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93.5</v>
          </cell>
          <cell r="D620">
            <v>-34</v>
          </cell>
          <cell r="E620">
            <v>103.4</v>
          </cell>
          <cell r="F620">
            <v>-33.9</v>
          </cell>
          <cell r="G620">
            <v>103.4</v>
          </cell>
          <cell r="H620">
            <v>-33.5</v>
          </cell>
          <cell r="I620">
            <v>124.7</v>
          </cell>
          <cell r="J620">
            <v>10.9</v>
          </cell>
          <cell r="K620">
            <v>124.7</v>
          </cell>
          <cell r="L620">
            <v>12</v>
          </cell>
          <cell r="M620">
            <v>0</v>
          </cell>
          <cell r="N620">
            <v>-100</v>
          </cell>
          <cell r="O620">
            <v>10.5</v>
          </cell>
          <cell r="P620">
            <v>40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90.3</v>
          </cell>
          <cell r="X620">
            <v>-36</v>
          </cell>
          <cell r="Y620">
            <v>99.9</v>
          </cell>
          <cell r="Z620">
            <v>-36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164.1</v>
          </cell>
          <cell r="D623">
            <v>37.9</v>
          </cell>
          <cell r="E623">
            <v>171.3</v>
          </cell>
          <cell r="F623">
            <v>41.3</v>
          </cell>
          <cell r="G623">
            <v>171.4</v>
          </cell>
          <cell r="H623">
            <v>45.5</v>
          </cell>
          <cell r="I623">
            <v>126.2</v>
          </cell>
          <cell r="J623">
            <v>15.3</v>
          </cell>
          <cell r="K623">
            <v>126.2</v>
          </cell>
          <cell r="L623">
            <v>18.7</v>
          </cell>
          <cell r="M623">
            <v>150</v>
          </cell>
          <cell r="N623">
            <v>-83.3</v>
          </cell>
          <cell r="O623">
            <v>46.8</v>
          </cell>
          <cell r="P623">
            <v>-18.899999999999999</v>
          </cell>
          <cell r="Q623" t="str">
            <v>-</v>
          </cell>
          <cell r="R623" t="str">
            <v>-</v>
          </cell>
          <cell r="S623">
            <v>0.56999999999999995</v>
          </cell>
          <cell r="T623">
            <v>-0.93</v>
          </cell>
          <cell r="U623">
            <v>0</v>
          </cell>
          <cell r="V623">
            <v>-8.6199999999999992</v>
          </cell>
          <cell r="W623">
            <v>158.6</v>
          </cell>
          <cell r="X623">
            <v>33.700000000000003</v>
          </cell>
          <cell r="Y623">
            <v>165.5</v>
          </cell>
          <cell r="Z623">
            <v>37</v>
          </cell>
          <cell r="AA623">
            <v>151.4</v>
          </cell>
          <cell r="AB623">
            <v>-82.3</v>
          </cell>
          <cell r="AC623">
            <v>5.8</v>
          </cell>
          <cell r="AD623">
            <v>-90.9</v>
          </cell>
        </row>
        <row r="624">
          <cell r="B624" t="str">
            <v>小売業</v>
          </cell>
          <cell r="C624">
            <v>111.1</v>
          </cell>
          <cell r="D624">
            <v>3.3</v>
          </cell>
          <cell r="E624">
            <v>112.3</v>
          </cell>
          <cell r="F624">
            <v>3.2</v>
          </cell>
          <cell r="G624">
            <v>110.5</v>
          </cell>
          <cell r="H624">
            <v>1.4</v>
          </cell>
          <cell r="I624">
            <v>99.7</v>
          </cell>
          <cell r="J624">
            <v>-2.4</v>
          </cell>
          <cell r="K624">
            <v>98.2</v>
          </cell>
          <cell r="L624">
            <v>-3.8</v>
          </cell>
          <cell r="M624">
            <v>182.4</v>
          </cell>
          <cell r="N624">
            <v>72.2</v>
          </cell>
          <cell r="O624">
            <v>127.3</v>
          </cell>
          <cell r="P624">
            <v>19.3</v>
          </cell>
          <cell r="Q624" t="str">
            <v>-</v>
          </cell>
          <cell r="R624" t="str">
            <v>-</v>
          </cell>
          <cell r="S624">
            <v>1.66</v>
          </cell>
          <cell r="T624">
            <v>0.92</v>
          </cell>
          <cell r="U624">
            <v>1.41</v>
          </cell>
          <cell r="V624">
            <v>-0.09</v>
          </cell>
          <cell r="W624">
            <v>107.3</v>
          </cell>
          <cell r="X624">
            <v>0.1</v>
          </cell>
          <cell r="Y624">
            <v>108.5</v>
          </cell>
          <cell r="Z624">
            <v>0</v>
          </cell>
          <cell r="AA624">
            <v>232.6</v>
          </cell>
          <cell r="AB624">
            <v>142.80000000000001</v>
          </cell>
          <cell r="AC624">
            <v>26.8</v>
          </cell>
          <cell r="AD624">
            <v>127.1</v>
          </cell>
        </row>
        <row r="625">
          <cell r="B625" t="str">
            <v>宿泊業</v>
          </cell>
          <cell r="C625">
            <v>87.2</v>
          </cell>
          <cell r="D625">
            <v>-2.5</v>
          </cell>
          <cell r="E625">
            <v>88.9</v>
          </cell>
          <cell r="F625">
            <v>-2.5</v>
          </cell>
          <cell r="G625">
            <v>86.2</v>
          </cell>
          <cell r="H625">
            <v>-3.6</v>
          </cell>
          <cell r="I625">
            <v>106.2</v>
          </cell>
          <cell r="J625">
            <v>8.5</v>
          </cell>
          <cell r="K625">
            <v>101</v>
          </cell>
          <cell r="L625">
            <v>3.8</v>
          </cell>
          <cell r="M625">
            <v>385.7</v>
          </cell>
          <cell r="N625">
            <v>285.7</v>
          </cell>
          <cell r="O625">
            <v>86.1</v>
          </cell>
          <cell r="P625">
            <v>1.9</v>
          </cell>
          <cell r="Q625" t="str">
            <v>-</v>
          </cell>
          <cell r="R625" t="str">
            <v>-</v>
          </cell>
          <cell r="S625">
            <v>1.1599999999999999</v>
          </cell>
          <cell r="T625">
            <v>-3.46</v>
          </cell>
          <cell r="U625">
            <v>0.57999999999999996</v>
          </cell>
          <cell r="V625">
            <v>-2.0099999999999998</v>
          </cell>
          <cell r="W625">
            <v>84.3</v>
          </cell>
          <cell r="X625">
            <v>-5.4</v>
          </cell>
          <cell r="Y625">
            <v>85.9</v>
          </cell>
          <cell r="Z625">
            <v>-5.5</v>
          </cell>
          <cell r="AA625">
            <v>342.4</v>
          </cell>
          <cell r="AB625">
            <v>33.799999999999997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102.4</v>
          </cell>
          <cell r="D626">
            <v>-6.7</v>
          </cell>
          <cell r="E626">
            <v>102.8</v>
          </cell>
          <cell r="F626">
            <v>-6.8</v>
          </cell>
          <cell r="G626">
            <v>104</v>
          </cell>
          <cell r="H626">
            <v>-6.9</v>
          </cell>
          <cell r="I626">
            <v>93.4</v>
          </cell>
          <cell r="J626">
            <v>-6.8</v>
          </cell>
          <cell r="K626">
            <v>92.3</v>
          </cell>
          <cell r="L626">
            <v>-7.9</v>
          </cell>
          <cell r="M626">
            <v>142.9</v>
          </cell>
          <cell r="N626">
            <v>42.9</v>
          </cell>
          <cell r="O626">
            <v>118.5</v>
          </cell>
          <cell r="P626">
            <v>44.9</v>
          </cell>
          <cell r="Q626" t="str">
            <v>-</v>
          </cell>
          <cell r="R626" t="str">
            <v>-</v>
          </cell>
          <cell r="S626">
            <v>8.0299999999999994</v>
          </cell>
          <cell r="T626">
            <v>6</v>
          </cell>
          <cell r="U626">
            <v>3.3</v>
          </cell>
          <cell r="V626">
            <v>0.28999999999999998</v>
          </cell>
          <cell r="W626">
            <v>98.9</v>
          </cell>
          <cell r="X626">
            <v>-9.6999999999999993</v>
          </cell>
          <cell r="Y626">
            <v>99.3</v>
          </cell>
          <cell r="Z626">
            <v>-9.6999999999999993</v>
          </cell>
          <cell r="AA626">
            <v>49.5</v>
          </cell>
          <cell r="AB626">
            <v>8.8000000000000007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75.599999999999994</v>
          </cell>
          <cell r="D627">
            <v>5.4</v>
          </cell>
          <cell r="E627">
            <v>82.2</v>
          </cell>
          <cell r="F627">
            <v>5.4</v>
          </cell>
          <cell r="G627">
            <v>77.900000000000006</v>
          </cell>
          <cell r="H627">
            <v>4.8</v>
          </cell>
          <cell r="I627">
            <v>93.5</v>
          </cell>
          <cell r="J627">
            <v>8.5</v>
          </cell>
          <cell r="K627">
            <v>93.5</v>
          </cell>
          <cell r="L627">
            <v>8.3000000000000007</v>
          </cell>
          <cell r="M627">
            <v>94.1</v>
          </cell>
          <cell r="N627">
            <v>14.2</v>
          </cell>
          <cell r="O627">
            <v>106.3</v>
          </cell>
          <cell r="P627">
            <v>-5.8</v>
          </cell>
          <cell r="Q627" t="str">
            <v>-</v>
          </cell>
          <cell r="R627" t="str">
            <v>-</v>
          </cell>
          <cell r="S627">
            <v>2.42</v>
          </cell>
          <cell r="T627">
            <v>2.06</v>
          </cell>
          <cell r="U627">
            <v>1.76</v>
          </cell>
          <cell r="V627">
            <v>-0.64</v>
          </cell>
          <cell r="W627">
            <v>73</v>
          </cell>
          <cell r="X627">
            <v>2.1</v>
          </cell>
          <cell r="Y627">
            <v>79.400000000000006</v>
          </cell>
          <cell r="Z627">
            <v>2.1</v>
          </cell>
          <cell r="AA627">
            <v>281.89999999999998</v>
          </cell>
          <cell r="AB627">
            <v>12.9</v>
          </cell>
          <cell r="AC627">
            <v>1.7</v>
          </cell>
          <cell r="AD627">
            <v>30.8</v>
          </cell>
        </row>
        <row r="628">
          <cell r="B628" t="str">
            <v>Ｐ一括分</v>
          </cell>
          <cell r="C628">
            <v>84.3</v>
          </cell>
          <cell r="D628">
            <v>-4.3</v>
          </cell>
          <cell r="E628">
            <v>87.9</v>
          </cell>
          <cell r="F628">
            <v>-5.2</v>
          </cell>
          <cell r="G628">
            <v>89</v>
          </cell>
          <cell r="H628">
            <v>-5</v>
          </cell>
          <cell r="I628">
            <v>82.6</v>
          </cell>
          <cell r="J628">
            <v>-5.0999999999999996</v>
          </cell>
          <cell r="K628">
            <v>83.3</v>
          </cell>
          <cell r="L628">
            <v>-4.8</v>
          </cell>
          <cell r="M628">
            <v>30</v>
          </cell>
          <cell r="N628">
            <v>-25</v>
          </cell>
          <cell r="O628">
            <v>83.9</v>
          </cell>
          <cell r="P628">
            <v>9.5</v>
          </cell>
          <cell r="Q628" t="str">
            <v>-</v>
          </cell>
          <cell r="R628" t="str">
            <v>-</v>
          </cell>
          <cell r="S628">
            <v>1.1200000000000001</v>
          </cell>
          <cell r="T628">
            <v>-0.44</v>
          </cell>
          <cell r="U628">
            <v>2.5</v>
          </cell>
          <cell r="V628">
            <v>1.06</v>
          </cell>
          <cell r="W628">
            <v>81.400000000000006</v>
          </cell>
          <cell r="X628">
            <v>-7.3</v>
          </cell>
          <cell r="Y628">
            <v>84.9</v>
          </cell>
          <cell r="Z628">
            <v>-8.1</v>
          </cell>
          <cell r="AA628">
            <v>23.5</v>
          </cell>
          <cell r="AB628">
            <v>-18.7</v>
          </cell>
          <cell r="AC628">
            <v>15.8</v>
          </cell>
          <cell r="AD628">
            <v>5166.7</v>
          </cell>
        </row>
        <row r="629">
          <cell r="B629" t="str">
            <v>職業紹介・派遣業</v>
          </cell>
          <cell r="C629">
            <v>100.3</v>
          </cell>
          <cell r="D629">
            <v>8.1</v>
          </cell>
          <cell r="E629">
            <v>100.6</v>
          </cell>
          <cell r="F629">
            <v>8.5</v>
          </cell>
          <cell r="G629">
            <v>101.7</v>
          </cell>
          <cell r="H629">
            <v>9.4</v>
          </cell>
          <cell r="I629">
            <v>90.5</v>
          </cell>
          <cell r="J629">
            <v>2.1</v>
          </cell>
          <cell r="K629">
            <v>90.9</v>
          </cell>
          <cell r="L629">
            <v>3.4</v>
          </cell>
          <cell r="M629">
            <v>74.099999999999994</v>
          </cell>
          <cell r="N629">
            <v>-33.299999999999997</v>
          </cell>
          <cell r="O629">
            <v>93.1</v>
          </cell>
          <cell r="P629">
            <v>-33.5</v>
          </cell>
          <cell r="Q629" t="str">
            <v>-</v>
          </cell>
          <cell r="R629" t="str">
            <v>-</v>
          </cell>
          <cell r="S629">
            <v>6.82</v>
          </cell>
          <cell r="T629">
            <v>-3.26</v>
          </cell>
          <cell r="U629">
            <v>9.41</v>
          </cell>
          <cell r="V629">
            <v>0.46</v>
          </cell>
          <cell r="W629">
            <v>96.9</v>
          </cell>
          <cell r="X629">
            <v>4.8</v>
          </cell>
          <cell r="Y629">
            <v>97.2</v>
          </cell>
          <cell r="Z629">
            <v>5.2</v>
          </cell>
          <cell r="AA629">
            <v>70</v>
          </cell>
          <cell r="AB629">
            <v>-16.7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3.5</v>
          </cell>
          <cell r="E631">
            <v>90.8</v>
          </cell>
          <cell r="F631">
            <v>1.2</v>
          </cell>
          <cell r="G631">
            <v>91.6</v>
          </cell>
          <cell r="H631">
            <v>1.7</v>
          </cell>
          <cell r="I631">
            <v>92.5</v>
          </cell>
          <cell r="J631">
            <v>1.6</v>
          </cell>
          <cell r="K631">
            <v>93.8</v>
          </cell>
          <cell r="L631">
            <v>2.2000000000000002</v>
          </cell>
          <cell r="M631">
            <v>54.8</v>
          </cell>
          <cell r="N631">
            <v>-19.100000000000001</v>
          </cell>
          <cell r="O631">
            <v>107.2</v>
          </cell>
          <cell r="P631">
            <v>12.8</v>
          </cell>
          <cell r="Q631" t="str">
            <v>-</v>
          </cell>
          <cell r="R631" t="str">
            <v>-</v>
          </cell>
          <cell r="S631">
            <v>4.68</v>
          </cell>
          <cell r="T631">
            <v>2.9</v>
          </cell>
          <cell r="U631">
            <v>6.95</v>
          </cell>
          <cell r="V631">
            <v>3.11</v>
          </cell>
          <cell r="W631">
            <v>86.5</v>
          </cell>
          <cell r="X631">
            <v>0.3</v>
          </cell>
          <cell r="Y631">
            <v>87.7</v>
          </cell>
          <cell r="Z631">
            <v>-1.9</v>
          </cell>
          <cell r="AA631">
            <v>66.400000000000006</v>
          </cell>
          <cell r="AB631">
            <v>-15.9</v>
          </cell>
          <cell r="AC631">
            <v>47.3</v>
          </cell>
          <cell r="AD631">
            <v>0</v>
          </cell>
        </row>
        <row r="632">
          <cell r="B632" t="str">
            <v>特掲産業１</v>
          </cell>
          <cell r="C632">
            <v>48</v>
          </cell>
          <cell r="D632">
            <v>-48</v>
          </cell>
          <cell r="E632">
            <v>48.1</v>
          </cell>
          <cell r="F632">
            <v>-48</v>
          </cell>
          <cell r="G632">
            <v>50.7</v>
          </cell>
          <cell r="H632">
            <v>-47</v>
          </cell>
          <cell r="I632">
            <v>62.1</v>
          </cell>
          <cell r="J632">
            <v>-42.2</v>
          </cell>
          <cell r="K632">
            <v>61.9</v>
          </cell>
          <cell r="L632">
            <v>-42</v>
          </cell>
          <cell r="M632">
            <v>77.8</v>
          </cell>
          <cell r="N632">
            <v>-56.2</v>
          </cell>
          <cell r="O632">
            <v>79.099999999999994</v>
          </cell>
          <cell r="P632">
            <v>48.1</v>
          </cell>
          <cell r="Q632" t="str">
            <v>-</v>
          </cell>
          <cell r="R632" t="str">
            <v>-</v>
          </cell>
          <cell r="S632">
            <v>0.69</v>
          </cell>
          <cell r="T632">
            <v>0.45</v>
          </cell>
          <cell r="U632">
            <v>15.82</v>
          </cell>
          <cell r="V632">
            <v>13.22</v>
          </cell>
          <cell r="W632">
            <v>46.4</v>
          </cell>
          <cell r="X632">
            <v>-49.6</v>
          </cell>
          <cell r="Y632">
            <v>46.5</v>
          </cell>
          <cell r="Z632">
            <v>-49.6</v>
          </cell>
          <cell r="AA632">
            <v>3</v>
          </cell>
          <cell r="AB632">
            <v>-92.1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62.5</v>
          </cell>
          <cell r="D633">
            <v>0</v>
          </cell>
          <cell r="E633">
            <v>68.7</v>
          </cell>
          <cell r="F633">
            <v>0</v>
          </cell>
          <cell r="G633">
            <v>70.3</v>
          </cell>
          <cell r="H633">
            <v>0</v>
          </cell>
          <cell r="I633">
            <v>50.3</v>
          </cell>
          <cell r="J633">
            <v>0</v>
          </cell>
          <cell r="K633">
            <v>51.5</v>
          </cell>
          <cell r="L633">
            <v>0</v>
          </cell>
          <cell r="M633">
            <v>0</v>
          </cell>
          <cell r="N633">
            <v>0</v>
          </cell>
          <cell r="O633">
            <v>233.3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-99.48</v>
          </cell>
          <cell r="W633">
            <v>60.4</v>
          </cell>
          <cell r="X633">
            <v>0</v>
          </cell>
          <cell r="Y633">
            <v>66.400000000000006</v>
          </cell>
          <cell r="Z633">
            <v>0</v>
          </cell>
          <cell r="AA633">
            <v>0.1</v>
          </cell>
          <cell r="AB633">
            <v>0</v>
          </cell>
          <cell r="AC633">
            <v>6.2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19.899999999999999</v>
          </cell>
          <cell r="G10">
            <v>165.3</v>
          </cell>
          <cell r="H10">
            <v>151.5</v>
          </cell>
          <cell r="I10">
            <v>13.8</v>
          </cell>
          <cell r="J10">
            <v>16</v>
          </cell>
          <cell r="K10">
            <v>90.8</v>
          </cell>
          <cell r="L10">
            <v>89.2</v>
          </cell>
          <cell r="M10">
            <v>1.6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20.6</v>
          </cell>
          <cell r="G12">
            <v>165.5</v>
          </cell>
          <cell r="H12">
            <v>152.80000000000001</v>
          </cell>
          <cell r="I12">
            <v>12.7</v>
          </cell>
          <cell r="J12">
            <v>15.8</v>
          </cell>
          <cell r="K12">
            <v>108.8</v>
          </cell>
          <cell r="L12">
            <v>106.5</v>
          </cell>
          <cell r="M12">
            <v>2.2999999999999998</v>
          </cell>
        </row>
        <row r="13">
          <cell r="C13" t="str">
            <v>製造業</v>
          </cell>
          <cell r="F13">
            <v>19.8</v>
          </cell>
          <cell r="G13">
            <v>166.7</v>
          </cell>
          <cell r="H13">
            <v>152.30000000000001</v>
          </cell>
          <cell r="I13">
            <v>14.4</v>
          </cell>
          <cell r="J13">
            <v>18</v>
          </cell>
          <cell r="K13">
            <v>113.2</v>
          </cell>
          <cell r="L13">
            <v>108</v>
          </cell>
          <cell r="M13">
            <v>5.2</v>
          </cell>
        </row>
        <row r="14">
          <cell r="C14" t="str">
            <v>電気・ガス・熱供給・水道業</v>
          </cell>
          <cell r="F14">
            <v>20.100000000000001</v>
          </cell>
          <cell r="G14">
            <v>167.8</v>
          </cell>
          <cell r="H14">
            <v>150.30000000000001</v>
          </cell>
          <cell r="I14">
            <v>17.5</v>
          </cell>
          <cell r="J14">
            <v>18.2</v>
          </cell>
          <cell r="K14">
            <v>110.9</v>
          </cell>
          <cell r="L14">
            <v>110.8</v>
          </cell>
          <cell r="M14">
            <v>0.1</v>
          </cell>
        </row>
        <row r="15">
          <cell r="C15" t="str">
            <v>情報通信業</v>
          </cell>
          <cell r="F15">
            <v>19.600000000000001</v>
          </cell>
          <cell r="G15">
            <v>164.9</v>
          </cell>
          <cell r="H15">
            <v>149.5</v>
          </cell>
          <cell r="I15">
            <v>15.4</v>
          </cell>
          <cell r="J15">
            <v>11.5</v>
          </cell>
          <cell r="K15">
            <v>77.099999999999994</v>
          </cell>
          <cell r="L15">
            <v>75.099999999999994</v>
          </cell>
          <cell r="M15">
            <v>2</v>
          </cell>
        </row>
        <row r="16">
          <cell r="C16" t="str">
            <v>運輸業，郵便業</v>
          </cell>
          <cell r="F16">
            <v>20.9</v>
          </cell>
          <cell r="G16">
            <v>183.8</v>
          </cell>
          <cell r="H16">
            <v>157.9</v>
          </cell>
          <cell r="I16">
            <v>25.9</v>
          </cell>
          <cell r="J16">
            <v>15</v>
          </cell>
          <cell r="K16">
            <v>69</v>
          </cell>
          <cell r="L16">
            <v>69</v>
          </cell>
          <cell r="M16">
            <v>0</v>
          </cell>
        </row>
        <row r="17">
          <cell r="C17" t="str">
            <v>卸売業，小売業</v>
          </cell>
          <cell r="F17">
            <v>19.2</v>
          </cell>
          <cell r="G17">
            <v>162.30000000000001</v>
          </cell>
          <cell r="H17">
            <v>147.1</v>
          </cell>
          <cell r="I17">
            <v>15.2</v>
          </cell>
          <cell r="J17">
            <v>16.600000000000001</v>
          </cell>
          <cell r="K17">
            <v>99.2</v>
          </cell>
          <cell r="L17">
            <v>97.8</v>
          </cell>
          <cell r="M17">
            <v>1.4</v>
          </cell>
        </row>
        <row r="18">
          <cell r="C18" t="str">
            <v>金融業，保険業</v>
          </cell>
          <cell r="F18">
            <v>20.2</v>
          </cell>
          <cell r="G18">
            <v>146</v>
          </cell>
          <cell r="H18">
            <v>141.1</v>
          </cell>
          <cell r="I18">
            <v>4.9000000000000004</v>
          </cell>
          <cell r="J18">
            <v>18.7</v>
          </cell>
          <cell r="K18">
            <v>95.5</v>
          </cell>
          <cell r="L18">
            <v>88.6</v>
          </cell>
          <cell r="M18">
            <v>6.9</v>
          </cell>
        </row>
        <row r="19">
          <cell r="C19" t="str">
            <v>不動産業，物品賃貸業</v>
          </cell>
          <cell r="F19">
            <v>22</v>
          </cell>
          <cell r="G19">
            <v>178.1</v>
          </cell>
          <cell r="H19">
            <v>170.8</v>
          </cell>
          <cell r="I19">
            <v>7.3</v>
          </cell>
          <cell r="J19">
            <v>16.100000000000001</v>
          </cell>
          <cell r="K19">
            <v>102.7</v>
          </cell>
          <cell r="L19">
            <v>102.7</v>
          </cell>
          <cell r="M19">
            <v>0</v>
          </cell>
        </row>
        <row r="20">
          <cell r="C20" t="str">
            <v>学術研究，専門・技術サービス業</v>
          </cell>
          <cell r="F20">
            <v>20</v>
          </cell>
          <cell r="G20">
            <v>168.3</v>
          </cell>
          <cell r="H20">
            <v>152.69999999999999</v>
          </cell>
          <cell r="I20">
            <v>15.6</v>
          </cell>
          <cell r="J20">
            <v>13.2</v>
          </cell>
          <cell r="K20">
            <v>87.8</v>
          </cell>
          <cell r="L20">
            <v>87.8</v>
          </cell>
          <cell r="M20">
            <v>0</v>
          </cell>
        </row>
        <row r="21">
          <cell r="C21" t="str">
            <v>宿泊業，飲食サービス業</v>
          </cell>
          <cell r="F21">
            <v>19.8</v>
          </cell>
          <cell r="G21">
            <v>170.6</v>
          </cell>
          <cell r="H21">
            <v>153.19999999999999</v>
          </cell>
          <cell r="I21">
            <v>17.399999999999999</v>
          </cell>
          <cell r="J21">
            <v>13.8</v>
          </cell>
          <cell r="K21">
            <v>78.5</v>
          </cell>
          <cell r="L21">
            <v>76.2</v>
          </cell>
          <cell r="M21">
            <v>2.2999999999999998</v>
          </cell>
        </row>
        <row r="22">
          <cell r="C22" t="str">
            <v>生活関連サービス業，娯楽業</v>
          </cell>
          <cell r="F22">
            <v>19.3</v>
          </cell>
          <cell r="G22">
            <v>166.5</v>
          </cell>
          <cell r="H22">
            <v>154.80000000000001</v>
          </cell>
          <cell r="I22">
            <v>11.7</v>
          </cell>
          <cell r="J22">
            <v>10.1</v>
          </cell>
          <cell r="K22">
            <v>60.5</v>
          </cell>
          <cell r="L22">
            <v>56.9</v>
          </cell>
          <cell r="M22">
            <v>3.6</v>
          </cell>
        </row>
        <row r="23">
          <cell r="C23" t="str">
            <v>教育，学習支援業</v>
          </cell>
          <cell r="F23">
            <v>19.8</v>
          </cell>
          <cell r="G23">
            <v>180.7</v>
          </cell>
          <cell r="H23">
            <v>151.69999999999999</v>
          </cell>
          <cell r="I23">
            <v>29</v>
          </cell>
          <cell r="J23">
            <v>13.6</v>
          </cell>
          <cell r="K23">
            <v>73.900000000000006</v>
          </cell>
          <cell r="L23">
            <v>73.599999999999994</v>
          </cell>
          <cell r="M23">
            <v>0.3</v>
          </cell>
        </row>
        <row r="24">
          <cell r="C24" t="str">
            <v>医療，福祉</v>
          </cell>
          <cell r="F24">
            <v>19.7</v>
          </cell>
          <cell r="G24">
            <v>154.4</v>
          </cell>
          <cell r="H24">
            <v>148.6</v>
          </cell>
          <cell r="I24">
            <v>5.8</v>
          </cell>
          <cell r="J24">
            <v>16.899999999999999</v>
          </cell>
          <cell r="K24">
            <v>90.8</v>
          </cell>
          <cell r="L24">
            <v>90.3</v>
          </cell>
          <cell r="M24">
            <v>0.5</v>
          </cell>
        </row>
        <row r="25">
          <cell r="C25" t="str">
            <v>複合サービス事業</v>
          </cell>
          <cell r="F25">
            <v>19.3</v>
          </cell>
          <cell r="G25">
            <v>156.9</v>
          </cell>
          <cell r="H25">
            <v>150.5</v>
          </cell>
          <cell r="I25">
            <v>6.4</v>
          </cell>
          <cell r="J25">
            <v>15.4</v>
          </cell>
          <cell r="K25">
            <v>85.5</v>
          </cell>
          <cell r="L25">
            <v>85.2</v>
          </cell>
          <cell r="M25">
            <v>0.3</v>
          </cell>
        </row>
        <row r="26">
          <cell r="C26" t="str">
            <v>サービス業（他に分類されないもの）</v>
          </cell>
          <cell r="F26">
            <v>20.100000000000001</v>
          </cell>
          <cell r="G26">
            <v>171.1</v>
          </cell>
          <cell r="H26">
            <v>157.1</v>
          </cell>
          <cell r="I26">
            <v>14</v>
          </cell>
          <cell r="J26">
            <v>16.5</v>
          </cell>
          <cell r="K26">
            <v>87.4</v>
          </cell>
          <cell r="L26">
            <v>85.2</v>
          </cell>
          <cell r="M26">
            <v>2.2000000000000002</v>
          </cell>
        </row>
        <row r="27">
          <cell r="C27" t="str">
            <v>食料品・たばこ</v>
          </cell>
          <cell r="F27">
            <v>19.100000000000001</v>
          </cell>
          <cell r="G27">
            <v>158</v>
          </cell>
          <cell r="H27">
            <v>146.30000000000001</v>
          </cell>
          <cell r="I27">
            <v>11.7</v>
          </cell>
          <cell r="J27">
            <v>18</v>
          </cell>
          <cell r="K27">
            <v>109.6</v>
          </cell>
          <cell r="L27">
            <v>105.3</v>
          </cell>
          <cell r="M27">
            <v>4.3</v>
          </cell>
        </row>
        <row r="28">
          <cell r="C28" t="str">
            <v>繊維工業</v>
          </cell>
          <cell r="F28">
            <v>20.2</v>
          </cell>
          <cell r="G28">
            <v>167.2</v>
          </cell>
          <cell r="H28">
            <v>154.69999999999999</v>
          </cell>
          <cell r="I28">
            <v>12.5</v>
          </cell>
          <cell r="J28">
            <v>21.2</v>
          </cell>
          <cell r="K28">
            <v>135.19999999999999</v>
          </cell>
          <cell r="L28">
            <v>131.30000000000001</v>
          </cell>
          <cell r="M28">
            <v>3.9</v>
          </cell>
        </row>
        <row r="29">
          <cell r="C29" t="str">
            <v>木材・木製品</v>
          </cell>
          <cell r="F29">
            <v>20.5</v>
          </cell>
          <cell r="G29">
            <v>173</v>
          </cell>
          <cell r="H29">
            <v>158.5</v>
          </cell>
          <cell r="I29">
            <v>14.5</v>
          </cell>
          <cell r="J29">
            <v>20</v>
          </cell>
          <cell r="K29">
            <v>102.4</v>
          </cell>
          <cell r="L29">
            <v>102.3</v>
          </cell>
          <cell r="M29">
            <v>0.1</v>
          </cell>
        </row>
        <row r="30">
          <cell r="C30" t="str">
            <v>家具・装備品</v>
          </cell>
          <cell r="F30" t="str">
            <v>#19.2</v>
          </cell>
          <cell r="G30" t="str">
            <v>#152.8</v>
          </cell>
          <cell r="H30" t="str">
            <v>#152.8</v>
          </cell>
          <cell r="I30" t="str">
            <v>#0</v>
          </cell>
          <cell r="J30" t="str">
            <v>#17.8</v>
          </cell>
          <cell r="K30" t="str">
            <v>#97.4</v>
          </cell>
          <cell r="L30" t="str">
            <v>#97.4</v>
          </cell>
          <cell r="M30" t="str">
            <v>#0</v>
          </cell>
        </row>
        <row r="31">
          <cell r="C31" t="str">
            <v>パルプ・紙</v>
          </cell>
          <cell r="F31" t="str">
            <v>#21</v>
          </cell>
          <cell r="G31" t="str">
            <v>#167.2</v>
          </cell>
          <cell r="H31" t="str">
            <v>#157</v>
          </cell>
          <cell r="I31" t="str">
            <v>#10.2</v>
          </cell>
          <cell r="J31" t="str">
            <v>#18.9</v>
          </cell>
          <cell r="K31" t="str">
            <v>#107.8</v>
          </cell>
          <cell r="L31" t="str">
            <v>#107.8</v>
          </cell>
          <cell r="M31" t="str">
            <v>#0</v>
          </cell>
        </row>
        <row r="32">
          <cell r="C32" t="str">
            <v>印刷・同関連業</v>
          </cell>
          <cell r="F32">
            <v>20</v>
          </cell>
          <cell r="G32">
            <v>165.2</v>
          </cell>
          <cell r="H32">
            <v>149</v>
          </cell>
          <cell r="I32">
            <v>16.2</v>
          </cell>
          <cell r="J32">
            <v>19.100000000000001</v>
          </cell>
          <cell r="K32">
            <v>130.6</v>
          </cell>
          <cell r="L32">
            <v>128.4</v>
          </cell>
          <cell r="M32">
            <v>2.2000000000000002</v>
          </cell>
        </row>
        <row r="33">
          <cell r="C33" t="str">
            <v>化学、石油・石炭</v>
          </cell>
          <cell r="F33">
            <v>20</v>
          </cell>
          <cell r="G33">
            <v>165.1</v>
          </cell>
          <cell r="H33">
            <v>146.69999999999999</v>
          </cell>
          <cell r="I33">
            <v>18.399999999999999</v>
          </cell>
          <cell r="J33">
            <v>16.100000000000001</v>
          </cell>
          <cell r="K33">
            <v>106.1</v>
          </cell>
          <cell r="L33">
            <v>106</v>
          </cell>
          <cell r="M33">
            <v>0.1</v>
          </cell>
        </row>
        <row r="34">
          <cell r="C34" t="str">
            <v>プラスチック製品</v>
          </cell>
          <cell r="F34">
            <v>21.4</v>
          </cell>
          <cell r="G34">
            <v>180.7</v>
          </cell>
          <cell r="H34">
            <v>166.7</v>
          </cell>
          <cell r="I34">
            <v>14</v>
          </cell>
          <cell r="J34">
            <v>19.899999999999999</v>
          </cell>
          <cell r="K34">
            <v>127.8</v>
          </cell>
          <cell r="L34">
            <v>126.2</v>
          </cell>
          <cell r="M34">
            <v>1.6</v>
          </cell>
        </row>
        <row r="35">
          <cell r="C35" t="str">
            <v>ゴム製品</v>
          </cell>
          <cell r="F35">
            <v>21.1</v>
          </cell>
          <cell r="G35">
            <v>179</v>
          </cell>
          <cell r="H35">
            <v>155.6</v>
          </cell>
          <cell r="I35">
            <v>23.4</v>
          </cell>
          <cell r="J35">
            <v>18.5</v>
          </cell>
          <cell r="K35">
            <v>104</v>
          </cell>
          <cell r="L35">
            <v>102.7</v>
          </cell>
          <cell r="M35">
            <v>1.3</v>
          </cell>
        </row>
        <row r="36">
          <cell r="C36" t="str">
            <v>窯業・土石製品</v>
          </cell>
          <cell r="F36">
            <v>19.100000000000001</v>
          </cell>
          <cell r="G36">
            <v>152.9</v>
          </cell>
          <cell r="H36">
            <v>149.1</v>
          </cell>
          <cell r="I36">
            <v>3.8</v>
          </cell>
          <cell r="J36">
            <v>17.899999999999999</v>
          </cell>
          <cell r="K36">
            <v>105</v>
          </cell>
          <cell r="L36">
            <v>103.5</v>
          </cell>
          <cell r="M36">
            <v>1.5</v>
          </cell>
        </row>
        <row r="37">
          <cell r="C37" t="str">
            <v>鉄鋼業</v>
          </cell>
          <cell r="F37" t="str">
            <v>#20</v>
          </cell>
          <cell r="G37" t="str">
            <v>#182.5</v>
          </cell>
          <cell r="H37" t="str">
            <v>#157.5</v>
          </cell>
          <cell r="I37" t="str">
            <v>#25</v>
          </cell>
          <cell r="J37" t="str">
            <v>#18</v>
          </cell>
          <cell r="K37" t="str">
            <v>#141.5</v>
          </cell>
          <cell r="L37" t="str">
            <v>#141.5</v>
          </cell>
          <cell r="M37" t="str">
            <v>#0</v>
          </cell>
        </row>
        <row r="38">
          <cell r="C38" t="str">
            <v>非鉄金属製造業</v>
          </cell>
          <cell r="F38" t="str">
            <v>#20</v>
          </cell>
          <cell r="G38" t="str">
            <v>#159.7</v>
          </cell>
          <cell r="H38" t="str">
            <v>#158.5</v>
          </cell>
          <cell r="I38" t="str">
            <v>#1.2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20.399999999999999</v>
          </cell>
          <cell r="G39">
            <v>171.4</v>
          </cell>
          <cell r="H39">
            <v>156.1</v>
          </cell>
          <cell r="I39">
            <v>15.3</v>
          </cell>
          <cell r="J39">
            <v>14.5</v>
          </cell>
          <cell r="K39">
            <v>138.19999999999999</v>
          </cell>
          <cell r="L39">
            <v>106.2</v>
          </cell>
          <cell r="M39">
            <v>32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18.5</v>
          </cell>
          <cell r="G42">
            <v>154.9</v>
          </cell>
          <cell r="H42">
            <v>146.1</v>
          </cell>
          <cell r="I42">
            <v>8.8000000000000007</v>
          </cell>
          <cell r="J42">
            <v>16.600000000000001</v>
          </cell>
          <cell r="K42">
            <v>116</v>
          </cell>
          <cell r="L42">
            <v>115.1</v>
          </cell>
          <cell r="M42">
            <v>0.9</v>
          </cell>
        </row>
        <row r="43">
          <cell r="C43" t="str">
            <v>電子・デバイス</v>
          </cell>
          <cell r="F43">
            <v>19.3</v>
          </cell>
          <cell r="G43">
            <v>167.9</v>
          </cell>
          <cell r="H43">
            <v>152.80000000000001</v>
          </cell>
          <cell r="I43">
            <v>15.1</v>
          </cell>
          <cell r="J43">
            <v>15.6</v>
          </cell>
          <cell r="K43">
            <v>86.5</v>
          </cell>
          <cell r="L43">
            <v>86.3</v>
          </cell>
          <cell r="M43">
            <v>0.2</v>
          </cell>
        </row>
        <row r="44">
          <cell r="C44" t="str">
            <v>電気機械器具</v>
          </cell>
          <cell r="F44">
            <v>19.3</v>
          </cell>
          <cell r="G44">
            <v>160.4</v>
          </cell>
          <cell r="H44">
            <v>148.5</v>
          </cell>
          <cell r="I44">
            <v>11.9</v>
          </cell>
          <cell r="J44">
            <v>18.600000000000001</v>
          </cell>
          <cell r="K44">
            <v>103.7</v>
          </cell>
          <cell r="L44">
            <v>103.7</v>
          </cell>
          <cell r="M44">
            <v>0</v>
          </cell>
        </row>
        <row r="45">
          <cell r="C45" t="str">
            <v>情報通信機械器具</v>
          </cell>
          <cell r="F45" t="str">
            <v>#18.3</v>
          </cell>
          <cell r="G45" t="str">
            <v>#158.2</v>
          </cell>
          <cell r="H45" t="str">
            <v>#139.1</v>
          </cell>
          <cell r="I45" t="str">
            <v>#19.1</v>
          </cell>
          <cell r="J45" t="str">
            <v>#24.4</v>
          </cell>
          <cell r="K45" t="str">
            <v>#165.6</v>
          </cell>
          <cell r="L45" t="str">
            <v>#137</v>
          </cell>
          <cell r="M45" t="str">
            <v>#28.6</v>
          </cell>
        </row>
        <row r="46">
          <cell r="C46" t="str">
            <v>輸送用機械器具</v>
          </cell>
          <cell r="F46">
            <v>20.8</v>
          </cell>
          <cell r="G46">
            <v>191</v>
          </cell>
          <cell r="H46">
            <v>168.5</v>
          </cell>
          <cell r="I46">
            <v>22.5</v>
          </cell>
          <cell r="J46">
            <v>22.3</v>
          </cell>
          <cell r="K46">
            <v>116.2</v>
          </cell>
          <cell r="L46">
            <v>116.2</v>
          </cell>
          <cell r="M46">
            <v>0</v>
          </cell>
        </row>
        <row r="47">
          <cell r="C47" t="str">
            <v>その他の製造業</v>
          </cell>
          <cell r="F47">
            <v>20.2</v>
          </cell>
          <cell r="G47">
            <v>174.7</v>
          </cell>
          <cell r="H47">
            <v>151.19999999999999</v>
          </cell>
          <cell r="I47">
            <v>23.5</v>
          </cell>
          <cell r="J47">
            <v>16.399999999999999</v>
          </cell>
          <cell r="K47">
            <v>92</v>
          </cell>
          <cell r="L47">
            <v>92</v>
          </cell>
          <cell r="M47">
            <v>0</v>
          </cell>
        </row>
        <row r="48">
          <cell r="C48" t="str">
            <v>Ｅ一括分１</v>
          </cell>
          <cell r="F48">
            <v>19.5</v>
          </cell>
          <cell r="G48">
            <v>170.4</v>
          </cell>
          <cell r="H48">
            <v>157.80000000000001</v>
          </cell>
          <cell r="I48">
            <v>12.6</v>
          </cell>
          <cell r="J48">
            <v>15.3</v>
          </cell>
          <cell r="K48">
            <v>115.4</v>
          </cell>
          <cell r="L48">
            <v>115.4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19.5</v>
          </cell>
          <cell r="G51">
            <v>162</v>
          </cell>
          <cell r="H51">
            <v>149.80000000000001</v>
          </cell>
          <cell r="I51">
            <v>12.2</v>
          </cell>
          <cell r="J51">
            <v>18.899999999999999</v>
          </cell>
          <cell r="K51">
            <v>139.5</v>
          </cell>
          <cell r="L51">
            <v>139.19999999999999</v>
          </cell>
          <cell r="M51">
            <v>0.3</v>
          </cell>
        </row>
        <row r="52">
          <cell r="C52" t="str">
            <v>小売業</v>
          </cell>
          <cell r="F52">
            <v>18.899999999999999</v>
          </cell>
          <cell r="G52">
            <v>162.6</v>
          </cell>
          <cell r="H52">
            <v>144.69999999999999</v>
          </cell>
          <cell r="I52">
            <v>17.899999999999999</v>
          </cell>
          <cell r="J52">
            <v>16.399999999999999</v>
          </cell>
          <cell r="K52">
            <v>96</v>
          </cell>
          <cell r="L52">
            <v>94.5</v>
          </cell>
          <cell r="M52">
            <v>1.5</v>
          </cell>
        </row>
        <row r="53">
          <cell r="C53" t="str">
            <v>宿泊業</v>
          </cell>
          <cell r="F53">
            <v>19.100000000000001</v>
          </cell>
          <cell r="G53">
            <v>162.30000000000001</v>
          </cell>
          <cell r="H53">
            <v>146.9</v>
          </cell>
          <cell r="I53">
            <v>15.4</v>
          </cell>
          <cell r="J53">
            <v>17.5</v>
          </cell>
          <cell r="K53">
            <v>102.9</v>
          </cell>
          <cell r="L53">
            <v>97.5</v>
          </cell>
          <cell r="M53">
            <v>5.4</v>
          </cell>
        </row>
        <row r="54">
          <cell r="C54" t="str">
            <v>Ｍ一括分</v>
          </cell>
          <cell r="F54">
            <v>21.3</v>
          </cell>
          <cell r="G54">
            <v>188.1</v>
          </cell>
          <cell r="H54">
            <v>166.4</v>
          </cell>
          <cell r="I54">
            <v>21.7</v>
          </cell>
          <cell r="J54">
            <v>12.5</v>
          </cell>
          <cell r="K54">
            <v>69.900000000000006</v>
          </cell>
          <cell r="L54">
            <v>68.7</v>
          </cell>
          <cell r="M54">
            <v>1.2</v>
          </cell>
        </row>
        <row r="55">
          <cell r="C55" t="str">
            <v>医療業</v>
          </cell>
          <cell r="F55">
            <v>19.5</v>
          </cell>
          <cell r="G55">
            <v>155.19999999999999</v>
          </cell>
          <cell r="H55">
            <v>149.69999999999999</v>
          </cell>
          <cell r="I55">
            <v>5.5</v>
          </cell>
          <cell r="J55">
            <v>16.399999999999999</v>
          </cell>
          <cell r="K55">
            <v>93.3</v>
          </cell>
          <cell r="L55">
            <v>92.8</v>
          </cell>
          <cell r="M55">
            <v>0.5</v>
          </cell>
        </row>
        <row r="56">
          <cell r="C56" t="str">
            <v>Ｐ一括分</v>
          </cell>
          <cell r="F56">
            <v>20.100000000000001</v>
          </cell>
          <cell r="G56">
            <v>153.1</v>
          </cell>
          <cell r="H56">
            <v>146.9</v>
          </cell>
          <cell r="I56">
            <v>6.2</v>
          </cell>
          <cell r="J56">
            <v>17.399999999999999</v>
          </cell>
          <cell r="K56">
            <v>88.5</v>
          </cell>
          <cell r="L56">
            <v>88.1</v>
          </cell>
          <cell r="M56">
            <v>0.4</v>
          </cell>
        </row>
        <row r="57">
          <cell r="C57" t="str">
            <v>職業紹介・派遣業</v>
          </cell>
          <cell r="F57">
            <v>20.3</v>
          </cell>
          <cell r="G57">
            <v>180.1</v>
          </cell>
          <cell r="H57">
            <v>167.8</v>
          </cell>
          <cell r="I57">
            <v>12.3</v>
          </cell>
          <cell r="J57">
            <v>17</v>
          </cell>
          <cell r="K57">
            <v>107.8</v>
          </cell>
          <cell r="L57">
            <v>105</v>
          </cell>
          <cell r="M57">
            <v>2.8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20</v>
          </cell>
          <cell r="G59">
            <v>168</v>
          </cell>
          <cell r="H59">
            <v>153.5</v>
          </cell>
          <cell r="I59">
            <v>14.5</v>
          </cell>
          <cell r="J59">
            <v>16.5</v>
          </cell>
          <cell r="K59">
            <v>84.2</v>
          </cell>
          <cell r="L59">
            <v>82.1</v>
          </cell>
          <cell r="M59">
            <v>2.1</v>
          </cell>
        </row>
        <row r="60">
          <cell r="C60" t="str">
            <v>特掲産業１</v>
          </cell>
          <cell r="F60" t="str">
            <v>#17.9</v>
          </cell>
          <cell r="G60" t="str">
            <v>#143.3</v>
          </cell>
          <cell r="H60" t="str">
            <v>#136.8</v>
          </cell>
          <cell r="I60" t="str">
            <v>#6.5</v>
          </cell>
          <cell r="J60" t="str">
            <v>#7</v>
          </cell>
          <cell r="K60" t="str">
            <v>#52.5</v>
          </cell>
          <cell r="L60" t="str">
            <v>#50.2</v>
          </cell>
          <cell r="M60" t="str">
            <v>#2.3</v>
          </cell>
        </row>
        <row r="61">
          <cell r="C61" t="str">
            <v>特掲産業２</v>
          </cell>
          <cell r="F61" t="str">
            <v>#18.8</v>
          </cell>
          <cell r="G61" t="str">
            <v>#169.8</v>
          </cell>
          <cell r="H61" t="str">
            <v>#153.2</v>
          </cell>
          <cell r="I61" t="str">
            <v>#16.6</v>
          </cell>
          <cell r="J61" t="str">
            <v>#14.9</v>
          </cell>
          <cell r="K61" t="str">
            <v>#116.2</v>
          </cell>
          <cell r="L61" t="str">
            <v>#115.9</v>
          </cell>
          <cell r="M61" t="str">
            <v>#0.3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20.100000000000001</v>
          </cell>
          <cell r="G78">
            <v>164.6</v>
          </cell>
          <cell r="H78">
            <v>152.4</v>
          </cell>
          <cell r="I78">
            <v>12.2</v>
          </cell>
          <cell r="J78">
            <v>15.2</v>
          </cell>
          <cell r="K78">
            <v>85.4</v>
          </cell>
          <cell r="L78">
            <v>83.4</v>
          </cell>
          <cell r="M78">
            <v>2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20.9</v>
          </cell>
          <cell r="G80">
            <v>166.9</v>
          </cell>
          <cell r="H80">
            <v>155.9</v>
          </cell>
          <cell r="I80">
            <v>11</v>
          </cell>
          <cell r="J80">
            <v>15.8</v>
          </cell>
          <cell r="K80">
            <v>82.8</v>
          </cell>
          <cell r="L80">
            <v>82.4</v>
          </cell>
          <cell r="M80">
            <v>0.4</v>
          </cell>
        </row>
        <row r="81">
          <cell r="C81" t="str">
            <v>製造業</v>
          </cell>
          <cell r="F81">
            <v>19.8</v>
          </cell>
          <cell r="G81">
            <v>166.4</v>
          </cell>
          <cell r="H81">
            <v>151.9</v>
          </cell>
          <cell r="I81">
            <v>14.5</v>
          </cell>
          <cell r="J81">
            <v>18</v>
          </cell>
          <cell r="K81">
            <v>115.5</v>
          </cell>
          <cell r="L81">
            <v>111.5</v>
          </cell>
          <cell r="M81">
            <v>4</v>
          </cell>
        </row>
        <row r="82">
          <cell r="C82" t="str">
            <v>電気・ガス・熱供給・水道業</v>
          </cell>
          <cell r="F82">
            <v>20</v>
          </cell>
          <cell r="G82">
            <v>166.4</v>
          </cell>
          <cell r="H82">
            <v>150.69999999999999</v>
          </cell>
          <cell r="I82">
            <v>15.7</v>
          </cell>
          <cell r="J82">
            <v>18.2</v>
          </cell>
          <cell r="K82">
            <v>110.9</v>
          </cell>
          <cell r="L82">
            <v>110.8</v>
          </cell>
          <cell r="M82">
            <v>0.1</v>
          </cell>
        </row>
        <row r="83">
          <cell r="C83" t="str">
            <v>情報通信業</v>
          </cell>
          <cell r="F83">
            <v>19.8</v>
          </cell>
          <cell r="G83">
            <v>164.4</v>
          </cell>
          <cell r="H83">
            <v>151.30000000000001</v>
          </cell>
          <cell r="I83">
            <v>13.1</v>
          </cell>
          <cell r="J83">
            <v>13.1</v>
          </cell>
          <cell r="K83">
            <v>82.8</v>
          </cell>
          <cell r="L83">
            <v>81</v>
          </cell>
          <cell r="M83">
            <v>1.8</v>
          </cell>
        </row>
        <row r="84">
          <cell r="C84" t="str">
            <v>運輸業，郵便業</v>
          </cell>
          <cell r="F84">
            <v>20.6</v>
          </cell>
          <cell r="G84">
            <v>184.9</v>
          </cell>
          <cell r="H84">
            <v>156.6</v>
          </cell>
          <cell r="I84">
            <v>28.3</v>
          </cell>
          <cell r="J84">
            <v>14.9</v>
          </cell>
          <cell r="K84">
            <v>70</v>
          </cell>
          <cell r="L84">
            <v>70</v>
          </cell>
          <cell r="M84">
            <v>0</v>
          </cell>
        </row>
        <row r="85">
          <cell r="C85" t="str">
            <v>卸売業，小売業</v>
          </cell>
          <cell r="F85">
            <v>19.899999999999999</v>
          </cell>
          <cell r="G85">
            <v>163.5</v>
          </cell>
          <cell r="H85">
            <v>152.5</v>
          </cell>
          <cell r="I85">
            <v>11</v>
          </cell>
          <cell r="J85">
            <v>15.3</v>
          </cell>
          <cell r="K85">
            <v>95.5</v>
          </cell>
          <cell r="L85">
            <v>92.7</v>
          </cell>
          <cell r="M85">
            <v>2.8</v>
          </cell>
        </row>
        <row r="86">
          <cell r="C86" t="str">
            <v>金融業，保険業</v>
          </cell>
          <cell r="F86">
            <v>20.2</v>
          </cell>
          <cell r="G86">
            <v>152.80000000000001</v>
          </cell>
          <cell r="H86">
            <v>146.6</v>
          </cell>
          <cell r="I86">
            <v>6.2</v>
          </cell>
          <cell r="J86">
            <v>17.100000000000001</v>
          </cell>
          <cell r="K86">
            <v>113.5</v>
          </cell>
          <cell r="L86">
            <v>112.9</v>
          </cell>
          <cell r="M86">
            <v>0.6</v>
          </cell>
        </row>
        <row r="87">
          <cell r="C87" t="str">
            <v>不動産業，物品賃貸業</v>
          </cell>
          <cell r="F87">
            <v>21</v>
          </cell>
          <cell r="G87">
            <v>181.5</v>
          </cell>
          <cell r="H87">
            <v>173.6</v>
          </cell>
          <cell r="I87">
            <v>7.9</v>
          </cell>
          <cell r="J87">
            <v>14.6</v>
          </cell>
          <cell r="K87">
            <v>60</v>
          </cell>
          <cell r="L87">
            <v>60</v>
          </cell>
          <cell r="M87">
            <v>0</v>
          </cell>
        </row>
        <row r="88">
          <cell r="C88" t="str">
            <v>学術研究，専門・技術サービス業</v>
          </cell>
          <cell r="F88">
            <v>20.3</v>
          </cell>
          <cell r="G88">
            <v>166.8</v>
          </cell>
          <cell r="H88">
            <v>157.30000000000001</v>
          </cell>
          <cell r="I88">
            <v>9.5</v>
          </cell>
          <cell r="J88">
            <v>18.899999999999999</v>
          </cell>
          <cell r="K88">
            <v>119.3</v>
          </cell>
          <cell r="L88">
            <v>108.2</v>
          </cell>
          <cell r="M88">
            <v>11.1</v>
          </cell>
        </row>
        <row r="89">
          <cell r="C89" t="str">
            <v>宿泊業，飲食サービス業</v>
          </cell>
          <cell r="F89">
            <v>19.399999999999999</v>
          </cell>
          <cell r="G89">
            <v>162.9</v>
          </cell>
          <cell r="H89">
            <v>151.69999999999999</v>
          </cell>
          <cell r="I89">
            <v>11.2</v>
          </cell>
          <cell r="J89">
            <v>14.5</v>
          </cell>
          <cell r="K89">
            <v>74.3</v>
          </cell>
          <cell r="L89">
            <v>71.8</v>
          </cell>
          <cell r="M89">
            <v>2.5</v>
          </cell>
        </row>
        <row r="90">
          <cell r="C90" t="str">
            <v>生活関連サービス業，娯楽業</v>
          </cell>
          <cell r="F90">
            <v>19.7</v>
          </cell>
          <cell r="G90">
            <v>160.69999999999999</v>
          </cell>
          <cell r="H90">
            <v>153.30000000000001</v>
          </cell>
          <cell r="I90">
            <v>7.4</v>
          </cell>
          <cell r="J90">
            <v>13.4</v>
          </cell>
          <cell r="K90">
            <v>69.400000000000006</v>
          </cell>
          <cell r="L90">
            <v>68</v>
          </cell>
          <cell r="M90">
            <v>1.4</v>
          </cell>
        </row>
        <row r="91">
          <cell r="C91" t="str">
            <v>教育，学習支援業</v>
          </cell>
          <cell r="F91">
            <v>20.7</v>
          </cell>
          <cell r="G91">
            <v>179.8</v>
          </cell>
          <cell r="H91">
            <v>154.9</v>
          </cell>
          <cell r="I91">
            <v>24.9</v>
          </cell>
          <cell r="J91">
            <v>13.3</v>
          </cell>
          <cell r="K91">
            <v>69.5</v>
          </cell>
          <cell r="L91">
            <v>69.3</v>
          </cell>
          <cell r="M91">
            <v>0.2</v>
          </cell>
        </row>
        <row r="92">
          <cell r="C92" t="str">
            <v>医療，福祉</v>
          </cell>
          <cell r="F92">
            <v>19.8</v>
          </cell>
          <cell r="G92">
            <v>154.19999999999999</v>
          </cell>
          <cell r="H92">
            <v>149.1</v>
          </cell>
          <cell r="I92">
            <v>5.0999999999999996</v>
          </cell>
          <cell r="J92">
            <v>15.4</v>
          </cell>
          <cell r="K92">
            <v>77.8</v>
          </cell>
          <cell r="L92">
            <v>77.400000000000006</v>
          </cell>
          <cell r="M92">
            <v>0.4</v>
          </cell>
        </row>
        <row r="93">
          <cell r="C93" t="str">
            <v>複合サービス事業</v>
          </cell>
          <cell r="F93">
            <v>19.100000000000001</v>
          </cell>
          <cell r="G93">
            <v>154.9</v>
          </cell>
          <cell r="H93">
            <v>149.1</v>
          </cell>
          <cell r="I93">
            <v>5.8</v>
          </cell>
          <cell r="J93">
            <v>20.8</v>
          </cell>
          <cell r="K93">
            <v>147</v>
          </cell>
          <cell r="L93">
            <v>142.4</v>
          </cell>
          <cell r="M93">
            <v>4.5999999999999996</v>
          </cell>
        </row>
        <row r="94">
          <cell r="C94" t="str">
            <v>サービス業（他に分類されないもの）</v>
          </cell>
          <cell r="F94">
            <v>20.3</v>
          </cell>
          <cell r="G94">
            <v>166.3</v>
          </cell>
          <cell r="H94">
            <v>154.80000000000001</v>
          </cell>
          <cell r="I94">
            <v>11.5</v>
          </cell>
          <cell r="J94">
            <v>15.9</v>
          </cell>
          <cell r="K94">
            <v>86.3</v>
          </cell>
          <cell r="L94">
            <v>84.4</v>
          </cell>
          <cell r="M94">
            <v>1.9</v>
          </cell>
        </row>
        <row r="95">
          <cell r="C95" t="str">
            <v>食料品・たばこ</v>
          </cell>
          <cell r="F95">
            <v>18.899999999999999</v>
          </cell>
          <cell r="G95">
            <v>155.30000000000001</v>
          </cell>
          <cell r="H95">
            <v>143.80000000000001</v>
          </cell>
          <cell r="I95">
            <v>11.5</v>
          </cell>
          <cell r="J95">
            <v>17.399999999999999</v>
          </cell>
          <cell r="K95">
            <v>107.8</v>
          </cell>
          <cell r="L95">
            <v>105</v>
          </cell>
          <cell r="M95">
            <v>2.8</v>
          </cell>
        </row>
        <row r="96">
          <cell r="C96" t="str">
            <v>繊維工業</v>
          </cell>
          <cell r="F96">
            <v>20.5</v>
          </cell>
          <cell r="G96">
            <v>171.9</v>
          </cell>
          <cell r="H96">
            <v>156.9</v>
          </cell>
          <cell r="I96">
            <v>15</v>
          </cell>
          <cell r="J96">
            <v>22.1</v>
          </cell>
          <cell r="K96">
            <v>144</v>
          </cell>
          <cell r="L96">
            <v>137.30000000000001</v>
          </cell>
          <cell r="M96">
            <v>6.7</v>
          </cell>
        </row>
        <row r="97">
          <cell r="C97" t="str">
            <v>木材・木製品</v>
          </cell>
          <cell r="F97">
            <v>20.6</v>
          </cell>
          <cell r="G97">
            <v>169.3</v>
          </cell>
          <cell r="H97">
            <v>155.19999999999999</v>
          </cell>
          <cell r="I97">
            <v>14.1</v>
          </cell>
          <cell r="J97">
            <v>20.6</v>
          </cell>
          <cell r="K97">
            <v>140.69999999999999</v>
          </cell>
          <cell r="L97">
            <v>136</v>
          </cell>
          <cell r="M97">
            <v>4.7</v>
          </cell>
        </row>
        <row r="98">
          <cell r="C98" t="str">
            <v>家具・装備品</v>
          </cell>
          <cell r="F98" t="str">
            <v>#19.2</v>
          </cell>
          <cell r="G98" t="str">
            <v>#152.8</v>
          </cell>
          <cell r="H98" t="str">
            <v>#152.8</v>
          </cell>
          <cell r="I98" t="str">
            <v>#0</v>
          </cell>
          <cell r="J98" t="str">
            <v>#17.8</v>
          </cell>
          <cell r="K98" t="str">
            <v>#97.4</v>
          </cell>
          <cell r="L98" t="str">
            <v>#97.4</v>
          </cell>
          <cell r="M98" t="str">
            <v>#0</v>
          </cell>
        </row>
        <row r="99">
          <cell r="C99" t="str">
            <v>パルプ・紙</v>
          </cell>
          <cell r="F99">
            <v>21.7</v>
          </cell>
          <cell r="G99">
            <v>170.7</v>
          </cell>
          <cell r="H99">
            <v>160.69999999999999</v>
          </cell>
          <cell r="I99">
            <v>10</v>
          </cell>
          <cell r="J99">
            <v>20.7</v>
          </cell>
          <cell r="K99">
            <v>106.5</v>
          </cell>
          <cell r="L99">
            <v>106.5</v>
          </cell>
          <cell r="M99">
            <v>0</v>
          </cell>
        </row>
        <row r="100">
          <cell r="C100" t="str">
            <v>印刷・同関連業</v>
          </cell>
          <cell r="F100">
            <v>21.8</v>
          </cell>
          <cell r="G100">
            <v>184.2</v>
          </cell>
          <cell r="H100">
            <v>171.5</v>
          </cell>
          <cell r="I100">
            <v>12.7</v>
          </cell>
          <cell r="J100">
            <v>20.2</v>
          </cell>
          <cell r="K100">
            <v>127.1</v>
          </cell>
          <cell r="L100">
            <v>125.8</v>
          </cell>
          <cell r="M100">
            <v>1.3</v>
          </cell>
        </row>
        <row r="101">
          <cell r="C101" t="str">
            <v>化学、石油・石炭</v>
          </cell>
          <cell r="F101">
            <v>20</v>
          </cell>
          <cell r="G101">
            <v>165.1</v>
          </cell>
          <cell r="H101">
            <v>146.69999999999999</v>
          </cell>
          <cell r="I101">
            <v>18.399999999999999</v>
          </cell>
          <cell r="J101">
            <v>16.100000000000001</v>
          </cell>
          <cell r="K101">
            <v>106.1</v>
          </cell>
          <cell r="L101">
            <v>106</v>
          </cell>
          <cell r="M101">
            <v>0.1</v>
          </cell>
        </row>
        <row r="102">
          <cell r="C102" t="str">
            <v>プラスチック製品</v>
          </cell>
          <cell r="F102">
            <v>21.4</v>
          </cell>
          <cell r="G102">
            <v>180.7</v>
          </cell>
          <cell r="H102">
            <v>166.7</v>
          </cell>
          <cell r="I102">
            <v>14</v>
          </cell>
          <cell r="J102">
            <v>19.899999999999999</v>
          </cell>
          <cell r="K102">
            <v>127.8</v>
          </cell>
          <cell r="L102">
            <v>126.2</v>
          </cell>
          <cell r="M102">
            <v>1.6</v>
          </cell>
        </row>
        <row r="103">
          <cell r="C103" t="str">
            <v>ゴム製品</v>
          </cell>
          <cell r="F103">
            <v>21.1</v>
          </cell>
          <cell r="G103">
            <v>179</v>
          </cell>
          <cell r="H103">
            <v>155.6</v>
          </cell>
          <cell r="I103">
            <v>23.4</v>
          </cell>
          <cell r="J103">
            <v>18.5</v>
          </cell>
          <cell r="K103">
            <v>104</v>
          </cell>
          <cell r="L103">
            <v>102.7</v>
          </cell>
          <cell r="M103">
            <v>1.3</v>
          </cell>
        </row>
        <row r="104">
          <cell r="C104" t="str">
            <v>窯業・土石製品</v>
          </cell>
          <cell r="F104">
            <v>18.3</v>
          </cell>
          <cell r="G104">
            <v>155.5</v>
          </cell>
          <cell r="H104">
            <v>145.30000000000001</v>
          </cell>
          <cell r="I104">
            <v>10.199999999999999</v>
          </cell>
          <cell r="J104">
            <v>17.899999999999999</v>
          </cell>
          <cell r="K104">
            <v>105</v>
          </cell>
          <cell r="L104">
            <v>103.5</v>
          </cell>
          <cell r="M104">
            <v>1.5</v>
          </cell>
        </row>
        <row r="105">
          <cell r="C105" t="str">
            <v>鉄鋼業</v>
          </cell>
          <cell r="F105">
            <v>20.5</v>
          </cell>
          <cell r="G105">
            <v>182.2</v>
          </cell>
          <cell r="H105">
            <v>160.6</v>
          </cell>
          <cell r="I105">
            <v>21.6</v>
          </cell>
          <cell r="J105">
            <v>23.9</v>
          </cell>
          <cell r="K105">
            <v>176.6</v>
          </cell>
          <cell r="L105">
            <v>168</v>
          </cell>
          <cell r="M105">
            <v>8.6</v>
          </cell>
        </row>
        <row r="106">
          <cell r="C106" t="str">
            <v>非鉄金属製造業</v>
          </cell>
          <cell r="F106" t="str">
            <v>#20</v>
          </cell>
          <cell r="G106" t="str">
            <v>#159.7</v>
          </cell>
          <cell r="H106" t="str">
            <v>#158.5</v>
          </cell>
          <cell r="I106" t="str">
            <v>#1.2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21.4</v>
          </cell>
          <cell r="G107">
            <v>175.2</v>
          </cell>
          <cell r="H107">
            <v>160.69999999999999</v>
          </cell>
          <cell r="I107">
            <v>14.5</v>
          </cell>
          <cell r="J107">
            <v>18</v>
          </cell>
          <cell r="K107">
            <v>136.4</v>
          </cell>
          <cell r="L107">
            <v>120.7</v>
          </cell>
          <cell r="M107">
            <v>15.7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18.5</v>
          </cell>
          <cell r="G110">
            <v>154.9</v>
          </cell>
          <cell r="H110">
            <v>146.1</v>
          </cell>
          <cell r="I110">
            <v>8.8000000000000007</v>
          </cell>
          <cell r="J110">
            <v>16.600000000000001</v>
          </cell>
          <cell r="K110">
            <v>116</v>
          </cell>
          <cell r="L110">
            <v>115.1</v>
          </cell>
          <cell r="M110">
            <v>0.9</v>
          </cell>
        </row>
        <row r="111">
          <cell r="C111" t="str">
            <v>電子・デバイス</v>
          </cell>
          <cell r="F111">
            <v>19.3</v>
          </cell>
          <cell r="G111">
            <v>167.9</v>
          </cell>
          <cell r="H111">
            <v>152.80000000000001</v>
          </cell>
          <cell r="I111">
            <v>15.1</v>
          </cell>
          <cell r="J111">
            <v>15.6</v>
          </cell>
          <cell r="K111">
            <v>86.5</v>
          </cell>
          <cell r="L111">
            <v>86.3</v>
          </cell>
          <cell r="M111">
            <v>0.2</v>
          </cell>
        </row>
        <row r="112">
          <cell r="C112" t="str">
            <v>電気機械器具</v>
          </cell>
          <cell r="F112">
            <v>19.3</v>
          </cell>
          <cell r="G112">
            <v>160.4</v>
          </cell>
          <cell r="H112">
            <v>148.5</v>
          </cell>
          <cell r="I112">
            <v>11.9</v>
          </cell>
          <cell r="J112">
            <v>18.600000000000001</v>
          </cell>
          <cell r="K112">
            <v>103.7</v>
          </cell>
          <cell r="L112">
            <v>103.7</v>
          </cell>
          <cell r="M112">
            <v>0</v>
          </cell>
        </row>
        <row r="113">
          <cell r="C113" t="str">
            <v>情報通信機械器具</v>
          </cell>
          <cell r="F113" t="str">
            <v>#18.3</v>
          </cell>
          <cell r="G113" t="str">
            <v>#158.2</v>
          </cell>
          <cell r="H113" t="str">
            <v>#139.1</v>
          </cell>
          <cell r="I113" t="str">
            <v>#19.1</v>
          </cell>
          <cell r="J113" t="str">
            <v>#24.4</v>
          </cell>
          <cell r="K113" t="str">
            <v>#165.6</v>
          </cell>
          <cell r="L113" t="str">
            <v>#137</v>
          </cell>
          <cell r="M113" t="str">
            <v>#28.6</v>
          </cell>
        </row>
        <row r="114">
          <cell r="C114" t="str">
            <v>輸送用機械器具</v>
          </cell>
          <cell r="F114">
            <v>20.8</v>
          </cell>
          <cell r="G114">
            <v>191</v>
          </cell>
          <cell r="H114">
            <v>168.5</v>
          </cell>
          <cell r="I114">
            <v>22.5</v>
          </cell>
          <cell r="J114">
            <v>22.3</v>
          </cell>
          <cell r="K114">
            <v>116.2</v>
          </cell>
          <cell r="L114">
            <v>116.2</v>
          </cell>
          <cell r="M114">
            <v>0</v>
          </cell>
        </row>
        <row r="115">
          <cell r="C115" t="str">
            <v>その他の製造業</v>
          </cell>
          <cell r="F115">
            <v>20.2</v>
          </cell>
          <cell r="G115">
            <v>174.7</v>
          </cell>
          <cell r="H115">
            <v>151.19999999999999</v>
          </cell>
          <cell r="I115">
            <v>23.5</v>
          </cell>
          <cell r="J115">
            <v>16.399999999999999</v>
          </cell>
          <cell r="K115">
            <v>92</v>
          </cell>
          <cell r="L115">
            <v>92</v>
          </cell>
          <cell r="M115">
            <v>0</v>
          </cell>
        </row>
        <row r="116">
          <cell r="C116" t="str">
            <v>Ｅ一括分１</v>
          </cell>
          <cell r="F116">
            <v>20</v>
          </cell>
          <cell r="G116">
            <v>174.5</v>
          </cell>
          <cell r="H116">
            <v>155.30000000000001</v>
          </cell>
          <cell r="I116">
            <v>19.2</v>
          </cell>
          <cell r="J116">
            <v>15.6</v>
          </cell>
          <cell r="K116">
            <v>143.4</v>
          </cell>
          <cell r="L116">
            <v>130</v>
          </cell>
          <cell r="M116">
            <v>13.4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20.399999999999999</v>
          </cell>
          <cell r="G119">
            <v>173</v>
          </cell>
          <cell r="H119">
            <v>161.1</v>
          </cell>
          <cell r="I119">
            <v>11.9</v>
          </cell>
          <cell r="J119">
            <v>17.399999999999999</v>
          </cell>
          <cell r="K119">
            <v>139.19999999999999</v>
          </cell>
          <cell r="L119">
            <v>135.4</v>
          </cell>
          <cell r="M119">
            <v>3.8</v>
          </cell>
        </row>
        <row r="120">
          <cell r="C120" t="str">
            <v>小売業</v>
          </cell>
          <cell r="F120">
            <v>19.5</v>
          </cell>
          <cell r="G120">
            <v>156.80000000000001</v>
          </cell>
          <cell r="H120">
            <v>146.4</v>
          </cell>
          <cell r="I120">
            <v>10.4</v>
          </cell>
          <cell r="J120">
            <v>15.2</v>
          </cell>
          <cell r="K120">
            <v>92.5</v>
          </cell>
          <cell r="L120">
            <v>89.8</v>
          </cell>
          <cell r="M120">
            <v>2.7</v>
          </cell>
        </row>
        <row r="121">
          <cell r="C121" t="str">
            <v>宿泊業</v>
          </cell>
          <cell r="F121">
            <v>19.2</v>
          </cell>
          <cell r="G121">
            <v>149.9</v>
          </cell>
          <cell r="H121">
            <v>139.30000000000001</v>
          </cell>
          <cell r="I121">
            <v>10.6</v>
          </cell>
          <cell r="J121">
            <v>15.8</v>
          </cell>
          <cell r="K121">
            <v>88.8</v>
          </cell>
          <cell r="L121">
            <v>83.3</v>
          </cell>
          <cell r="M121">
            <v>5.5</v>
          </cell>
        </row>
        <row r="122">
          <cell r="C122" t="str">
            <v>Ｍ一括分</v>
          </cell>
          <cell r="F122">
            <v>19.600000000000001</v>
          </cell>
          <cell r="G122">
            <v>177.8</v>
          </cell>
          <cell r="H122">
            <v>165.8</v>
          </cell>
          <cell r="I122">
            <v>12</v>
          </cell>
          <cell r="J122">
            <v>14.3</v>
          </cell>
          <cell r="K122">
            <v>72.599999999999994</v>
          </cell>
          <cell r="L122">
            <v>70.5</v>
          </cell>
          <cell r="M122">
            <v>2.1</v>
          </cell>
        </row>
        <row r="123">
          <cell r="C123" t="str">
            <v>医療業</v>
          </cell>
          <cell r="F123">
            <v>19.7</v>
          </cell>
          <cell r="G123">
            <v>154.5</v>
          </cell>
          <cell r="H123">
            <v>148.69999999999999</v>
          </cell>
          <cell r="I123">
            <v>5.8</v>
          </cell>
          <cell r="J123">
            <v>16.2</v>
          </cell>
          <cell r="K123">
            <v>87.2</v>
          </cell>
          <cell r="L123">
            <v>86.6</v>
          </cell>
          <cell r="M123">
            <v>0.6</v>
          </cell>
        </row>
        <row r="124">
          <cell r="C124" t="str">
            <v>Ｐ一括分</v>
          </cell>
          <cell r="F124">
            <v>20</v>
          </cell>
          <cell r="G124">
            <v>153.80000000000001</v>
          </cell>
          <cell r="H124">
            <v>149.4</v>
          </cell>
          <cell r="I124">
            <v>4.4000000000000004</v>
          </cell>
          <cell r="J124">
            <v>14.8</v>
          </cell>
          <cell r="K124">
            <v>71.5</v>
          </cell>
          <cell r="L124">
            <v>71.3</v>
          </cell>
          <cell r="M124">
            <v>0.2</v>
          </cell>
        </row>
        <row r="125">
          <cell r="C125" t="str">
            <v>職業紹介・派遣業</v>
          </cell>
          <cell r="F125">
            <v>20.5</v>
          </cell>
          <cell r="G125">
            <v>178.4</v>
          </cell>
          <cell r="H125">
            <v>167.2</v>
          </cell>
          <cell r="I125">
            <v>11.2</v>
          </cell>
          <cell r="J125">
            <v>17</v>
          </cell>
          <cell r="K125">
            <v>107.8</v>
          </cell>
          <cell r="L125">
            <v>105</v>
          </cell>
          <cell r="M125">
            <v>2.8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20.3</v>
          </cell>
          <cell r="G127">
            <v>163.69999999999999</v>
          </cell>
          <cell r="H127">
            <v>152.1</v>
          </cell>
          <cell r="I127">
            <v>11.6</v>
          </cell>
          <cell r="J127">
            <v>15.7</v>
          </cell>
          <cell r="K127">
            <v>83.4</v>
          </cell>
          <cell r="L127">
            <v>81.599999999999994</v>
          </cell>
          <cell r="M127">
            <v>1.8</v>
          </cell>
        </row>
        <row r="128">
          <cell r="C128" t="str">
            <v>特掲産業１</v>
          </cell>
          <cell r="F128">
            <v>19.8</v>
          </cell>
          <cell r="G128">
            <v>149.80000000000001</v>
          </cell>
          <cell r="H128">
            <v>143.80000000000001</v>
          </cell>
          <cell r="I128">
            <v>6</v>
          </cell>
          <cell r="J128">
            <v>11</v>
          </cell>
          <cell r="K128">
            <v>59.1</v>
          </cell>
          <cell r="L128">
            <v>58.3</v>
          </cell>
          <cell r="M128">
            <v>0.8</v>
          </cell>
        </row>
        <row r="129">
          <cell r="C129" t="str">
            <v>特掲産業２</v>
          </cell>
          <cell r="F129">
            <v>23.5</v>
          </cell>
          <cell r="G129">
            <v>164.1</v>
          </cell>
          <cell r="H129">
            <v>161.69999999999999</v>
          </cell>
          <cell r="I129">
            <v>2.4</v>
          </cell>
          <cell r="J129">
            <v>10</v>
          </cell>
          <cell r="K129">
            <v>46.4</v>
          </cell>
          <cell r="L129">
            <v>46.4</v>
          </cell>
          <cell r="M129">
            <v>0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88.1</v>
          </cell>
          <cell r="D198">
            <v>-0.5</v>
          </cell>
          <cell r="E198">
            <v>101.4</v>
          </cell>
          <cell r="F198">
            <v>-1.3</v>
          </cell>
          <cell r="G198">
            <v>100.8</v>
          </cell>
          <cell r="H198">
            <v>0</v>
          </cell>
          <cell r="I198">
            <v>101.7</v>
          </cell>
          <cell r="J198">
            <v>-1.4</v>
          </cell>
          <cell r="K198">
            <v>100.1</v>
          </cell>
          <cell r="L198">
            <v>-0.2</v>
          </cell>
          <cell r="M198">
            <v>123.2</v>
          </cell>
          <cell r="N198">
            <v>-12.7</v>
          </cell>
          <cell r="O198">
            <v>92.8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1.4</v>
          </cell>
          <cell r="T198">
            <v>0.54</v>
          </cell>
          <cell r="U198">
            <v>1.57</v>
          </cell>
          <cell r="V198">
            <v>0.32</v>
          </cell>
          <cell r="W198">
            <v>84.6</v>
          </cell>
          <cell r="X198">
            <v>-3.8</v>
          </cell>
          <cell r="Y198">
            <v>97.4</v>
          </cell>
          <cell r="Z198">
            <v>-4.5</v>
          </cell>
          <cell r="AA198">
            <v>110</v>
          </cell>
          <cell r="AB198">
            <v>-14.4</v>
          </cell>
          <cell r="AC198">
            <v>27</v>
          </cell>
          <cell r="AD198">
            <v>18.399999999999999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73.400000000000006</v>
          </cell>
          <cell r="D200">
            <v>-5.8</v>
          </cell>
          <cell r="E200">
            <v>75.400000000000006</v>
          </cell>
          <cell r="F200">
            <v>-11.9</v>
          </cell>
          <cell r="G200">
            <v>75.599999999999994</v>
          </cell>
          <cell r="H200">
            <v>-10.1</v>
          </cell>
          <cell r="I200">
            <v>100.8</v>
          </cell>
          <cell r="J200">
            <v>-3.9</v>
          </cell>
          <cell r="K200">
            <v>101.7</v>
          </cell>
          <cell r="L200">
            <v>-1.5</v>
          </cell>
          <cell r="M200">
            <v>90.1</v>
          </cell>
          <cell r="N200">
            <v>-26.6</v>
          </cell>
          <cell r="O200">
            <v>83.7</v>
          </cell>
          <cell r="P200">
            <v>6.1</v>
          </cell>
          <cell r="Q200" t="str">
            <v>-</v>
          </cell>
          <cell r="R200" t="str">
            <v>-</v>
          </cell>
          <cell r="S200">
            <v>0.24</v>
          </cell>
          <cell r="T200">
            <v>-2.36</v>
          </cell>
          <cell r="U200">
            <v>0.24</v>
          </cell>
          <cell r="V200">
            <v>-4.07</v>
          </cell>
          <cell r="W200">
            <v>70.5</v>
          </cell>
          <cell r="X200">
            <v>-8.9</v>
          </cell>
          <cell r="Y200">
            <v>72.400000000000006</v>
          </cell>
          <cell r="Z200">
            <v>-14.8</v>
          </cell>
          <cell r="AA200">
            <v>72.5</v>
          </cell>
          <cell r="AB200">
            <v>-30.4</v>
          </cell>
          <cell r="AC200">
            <v>54.7</v>
          </cell>
          <cell r="AD200">
            <v>34.700000000000003</v>
          </cell>
        </row>
        <row r="201">
          <cell r="B201" t="str">
            <v>製造業</v>
          </cell>
          <cell r="C201">
            <v>95.5</v>
          </cell>
          <cell r="D201">
            <v>-0.3</v>
          </cell>
          <cell r="E201">
            <v>106.7</v>
          </cell>
          <cell r="F201">
            <v>-2.4</v>
          </cell>
          <cell r="G201">
            <v>104.3</v>
          </cell>
          <cell r="H201">
            <v>-0.8</v>
          </cell>
          <cell r="I201">
            <v>100.7</v>
          </cell>
          <cell r="J201">
            <v>-1.9</v>
          </cell>
          <cell r="K201">
            <v>100.1</v>
          </cell>
          <cell r="L201">
            <v>0</v>
          </cell>
          <cell r="M201">
            <v>108.3</v>
          </cell>
          <cell r="N201">
            <v>-17.2</v>
          </cell>
          <cell r="O201">
            <v>93.5</v>
          </cell>
          <cell r="P201">
            <v>-3.9</v>
          </cell>
          <cell r="Q201" t="str">
            <v>-</v>
          </cell>
          <cell r="R201" t="str">
            <v>-</v>
          </cell>
          <cell r="S201">
            <v>1.1499999999999999</v>
          </cell>
          <cell r="T201">
            <v>0.41</v>
          </cell>
          <cell r="U201">
            <v>1.46</v>
          </cell>
          <cell r="V201">
            <v>0.72</v>
          </cell>
          <cell r="W201">
            <v>91.7</v>
          </cell>
          <cell r="X201">
            <v>-3.6</v>
          </cell>
          <cell r="Y201">
            <v>102.5</v>
          </cell>
          <cell r="Z201">
            <v>-5.5</v>
          </cell>
          <cell r="AA201">
            <v>129.69999999999999</v>
          </cell>
          <cell r="AB201">
            <v>-13.8</v>
          </cell>
          <cell r="AC201">
            <v>43.8</v>
          </cell>
          <cell r="AD201">
            <v>30.4</v>
          </cell>
        </row>
        <row r="202">
          <cell r="B202" t="str">
            <v>電気・ガス・熱供給・水道業</v>
          </cell>
          <cell r="C202">
            <v>97.4</v>
          </cell>
          <cell r="D202">
            <v>11.1</v>
          </cell>
          <cell r="E202">
            <v>123.5</v>
          </cell>
          <cell r="F202">
            <v>11.3</v>
          </cell>
          <cell r="G202">
            <v>114.3</v>
          </cell>
          <cell r="H202">
            <v>0.4</v>
          </cell>
          <cell r="I202">
            <v>110.7</v>
          </cell>
          <cell r="J202">
            <v>8.4</v>
          </cell>
          <cell r="K202">
            <v>106.8</v>
          </cell>
          <cell r="L202">
            <v>3.6</v>
          </cell>
          <cell r="M202">
            <v>160.6</v>
          </cell>
          <cell r="N202">
            <v>80.400000000000006</v>
          </cell>
          <cell r="O202">
            <v>101.7</v>
          </cell>
          <cell r="P202">
            <v>-1.5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4.5599999999999996</v>
          </cell>
          <cell r="V202">
            <v>3.22</v>
          </cell>
          <cell r="W202">
            <v>93.6</v>
          </cell>
          <cell r="X202">
            <v>7.5</v>
          </cell>
          <cell r="Y202">
            <v>118.6</v>
          </cell>
          <cell r="Z202">
            <v>7.6</v>
          </cell>
          <cell r="AA202">
            <v>235.2</v>
          </cell>
          <cell r="AB202">
            <v>207</v>
          </cell>
          <cell r="AC202">
            <v>0.1</v>
          </cell>
          <cell r="AD202">
            <v>-85.7</v>
          </cell>
        </row>
        <row r="203">
          <cell r="B203" t="str">
            <v>情報通信業</v>
          </cell>
          <cell r="C203">
            <v>128.4</v>
          </cell>
          <cell r="D203">
            <v>-11.6</v>
          </cell>
          <cell r="E203">
            <v>129.9</v>
          </cell>
          <cell r="F203">
            <v>-11.5</v>
          </cell>
          <cell r="G203">
            <v>125.1</v>
          </cell>
          <cell r="H203">
            <v>-9.5</v>
          </cell>
          <cell r="I203">
            <v>102.4</v>
          </cell>
          <cell r="J203">
            <v>5.8</v>
          </cell>
          <cell r="K203">
            <v>100.1</v>
          </cell>
          <cell r="L203">
            <v>4.7</v>
          </cell>
          <cell r="M203">
            <v>132.80000000000001</v>
          </cell>
          <cell r="N203">
            <v>18.5</v>
          </cell>
          <cell r="O203">
            <v>122.3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0.05</v>
          </cell>
          <cell r="T203">
            <v>-0.35</v>
          </cell>
          <cell r="U203">
            <v>0.16</v>
          </cell>
          <cell r="V203">
            <v>-0.78</v>
          </cell>
          <cell r="W203">
            <v>123.3</v>
          </cell>
          <cell r="X203">
            <v>-14.5</v>
          </cell>
          <cell r="Y203">
            <v>124.8</v>
          </cell>
          <cell r="Z203">
            <v>-14.3</v>
          </cell>
          <cell r="AA203">
            <v>205.4</v>
          </cell>
          <cell r="AB203">
            <v>-26</v>
          </cell>
          <cell r="AC203">
            <v>123</v>
          </cell>
          <cell r="AD203">
            <v>-12.1</v>
          </cell>
        </row>
        <row r="204">
          <cell r="B204" t="str">
            <v>運輸業，郵便業</v>
          </cell>
          <cell r="C204">
            <v>77.8</v>
          </cell>
          <cell r="D204">
            <v>-5.2</v>
          </cell>
          <cell r="E204">
            <v>84.5</v>
          </cell>
          <cell r="F204">
            <v>-8.1999999999999993</v>
          </cell>
          <cell r="G204">
            <v>89.6</v>
          </cell>
          <cell r="H204">
            <v>-3.9</v>
          </cell>
          <cell r="I204">
            <v>95.7</v>
          </cell>
          <cell r="J204">
            <v>-6.4</v>
          </cell>
          <cell r="K204">
            <v>101.4</v>
          </cell>
          <cell r="L204">
            <v>-1.7</v>
          </cell>
          <cell r="M204">
            <v>71.3</v>
          </cell>
          <cell r="N204">
            <v>-27.1</v>
          </cell>
          <cell r="O204">
            <v>106</v>
          </cell>
          <cell r="P204">
            <v>-8.6999999999999993</v>
          </cell>
          <cell r="Q204" t="str">
            <v>-</v>
          </cell>
          <cell r="R204" t="str">
            <v>-</v>
          </cell>
          <cell r="S204">
            <v>2.2599999999999998</v>
          </cell>
          <cell r="T204">
            <v>0.95</v>
          </cell>
          <cell r="U204">
            <v>1.03</v>
          </cell>
          <cell r="V204">
            <v>-0.02</v>
          </cell>
          <cell r="W204">
            <v>74.7</v>
          </cell>
          <cell r="X204">
            <v>-8.3000000000000007</v>
          </cell>
          <cell r="Y204">
            <v>81.2</v>
          </cell>
          <cell r="Z204">
            <v>-11.2</v>
          </cell>
          <cell r="AA204">
            <v>62.8</v>
          </cell>
          <cell r="AB204">
            <v>-27.5</v>
          </cell>
          <cell r="AC204">
            <v>27.6</v>
          </cell>
          <cell r="AD204">
            <v>98.6</v>
          </cell>
        </row>
        <row r="205">
          <cell r="B205" t="str">
            <v>卸売業，小売業</v>
          </cell>
          <cell r="C205">
            <v>95.5</v>
          </cell>
          <cell r="D205">
            <v>2.9</v>
          </cell>
          <cell r="E205">
            <v>97.4</v>
          </cell>
          <cell r="F205">
            <v>1.6</v>
          </cell>
          <cell r="G205">
            <v>96.4</v>
          </cell>
          <cell r="H205">
            <v>1.3</v>
          </cell>
          <cell r="I205">
            <v>96.7</v>
          </cell>
          <cell r="J205">
            <v>-4.7</v>
          </cell>
          <cell r="K205">
            <v>92.9</v>
          </cell>
          <cell r="L205">
            <v>-6.3</v>
          </cell>
          <cell r="M205">
            <v>158.30000000000001</v>
          </cell>
          <cell r="N205">
            <v>11.7</v>
          </cell>
          <cell r="O205">
            <v>76.2</v>
          </cell>
          <cell r="P205">
            <v>-5</v>
          </cell>
          <cell r="Q205" t="str">
            <v>-</v>
          </cell>
          <cell r="R205" t="str">
            <v>-</v>
          </cell>
          <cell r="S205">
            <v>3.52</v>
          </cell>
          <cell r="T205">
            <v>2.23</v>
          </cell>
          <cell r="U205">
            <v>3.8</v>
          </cell>
          <cell r="V205">
            <v>3.31</v>
          </cell>
          <cell r="W205">
            <v>91.7</v>
          </cell>
          <cell r="X205">
            <v>-0.5</v>
          </cell>
          <cell r="Y205">
            <v>93.6</v>
          </cell>
          <cell r="Z205">
            <v>-1.7</v>
          </cell>
          <cell r="AA205">
            <v>111</v>
          </cell>
          <cell r="AB205">
            <v>4.8</v>
          </cell>
          <cell r="AC205">
            <v>86.3</v>
          </cell>
          <cell r="AD205">
            <v>11.1</v>
          </cell>
        </row>
        <row r="206">
          <cell r="B206" t="str">
            <v>金融業，保険業</v>
          </cell>
          <cell r="C206">
            <v>97</v>
          </cell>
          <cell r="D206">
            <v>2.8</v>
          </cell>
          <cell r="E206">
            <v>115.7</v>
          </cell>
          <cell r="F206">
            <v>-4.5</v>
          </cell>
          <cell r="G206">
            <v>119.2</v>
          </cell>
          <cell r="H206">
            <v>-2.2999999999999998</v>
          </cell>
          <cell r="I206">
            <v>104.6</v>
          </cell>
          <cell r="J206">
            <v>-4.2</v>
          </cell>
          <cell r="K206">
            <v>104.2</v>
          </cell>
          <cell r="L206">
            <v>-4.8</v>
          </cell>
          <cell r="M206">
            <v>116.7</v>
          </cell>
          <cell r="N206">
            <v>19.600000000000001</v>
          </cell>
          <cell r="O206">
            <v>111</v>
          </cell>
          <cell r="P206">
            <v>13.7</v>
          </cell>
          <cell r="Q206" t="str">
            <v>-</v>
          </cell>
          <cell r="R206" t="str">
            <v>-</v>
          </cell>
          <cell r="S206">
            <v>0.3</v>
          </cell>
          <cell r="T206">
            <v>-0.32</v>
          </cell>
          <cell r="U206">
            <v>0</v>
          </cell>
          <cell r="V206">
            <v>0</v>
          </cell>
          <cell r="W206">
            <v>93.2</v>
          </cell>
          <cell r="X206">
            <v>-0.5</v>
          </cell>
          <cell r="Y206">
            <v>111.1</v>
          </cell>
          <cell r="Z206">
            <v>-7.7</v>
          </cell>
          <cell r="AA206">
            <v>30.6</v>
          </cell>
          <cell r="AB206">
            <v>-70.5</v>
          </cell>
          <cell r="AC206">
            <v>23.6</v>
          </cell>
          <cell r="AD206">
            <v>0</v>
          </cell>
        </row>
        <row r="207">
          <cell r="B207" t="str">
            <v>不動産業，物品賃貸業</v>
          </cell>
          <cell r="C207">
            <v>80</v>
          </cell>
          <cell r="D207">
            <v>-26.1</v>
          </cell>
          <cell r="E207">
            <v>101.1</v>
          </cell>
          <cell r="F207">
            <v>-17.5</v>
          </cell>
          <cell r="G207">
            <v>100.7</v>
          </cell>
          <cell r="H207">
            <v>-15.2</v>
          </cell>
          <cell r="I207">
            <v>108.6</v>
          </cell>
          <cell r="J207">
            <v>8.6999999999999993</v>
          </cell>
          <cell r="K207">
            <v>106.4</v>
          </cell>
          <cell r="L207">
            <v>10.7</v>
          </cell>
          <cell r="M207">
            <v>214.7</v>
          </cell>
          <cell r="N207">
            <v>-23.2</v>
          </cell>
          <cell r="O207">
            <v>104.4</v>
          </cell>
          <cell r="P207">
            <v>24.9</v>
          </cell>
          <cell r="Q207" t="str">
            <v>-</v>
          </cell>
          <cell r="R207" t="str">
            <v>-</v>
          </cell>
          <cell r="S207">
            <v>0.5</v>
          </cell>
          <cell r="T207">
            <v>0.5</v>
          </cell>
          <cell r="U207">
            <v>0</v>
          </cell>
          <cell r="V207">
            <v>-0.31</v>
          </cell>
          <cell r="W207">
            <v>76.8</v>
          </cell>
          <cell r="X207">
            <v>-28.6</v>
          </cell>
          <cell r="Y207">
            <v>97.1</v>
          </cell>
          <cell r="Z207">
            <v>-20.100000000000001</v>
          </cell>
          <cell r="AA207">
            <v>120.7</v>
          </cell>
          <cell r="AB207">
            <v>-56.3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89.6</v>
          </cell>
          <cell r="D208">
            <v>3.9</v>
          </cell>
          <cell r="E208">
            <v>109.4</v>
          </cell>
          <cell r="F208">
            <v>3.8</v>
          </cell>
          <cell r="G208">
            <v>108.3</v>
          </cell>
          <cell r="H208">
            <v>4.2</v>
          </cell>
          <cell r="I208">
            <v>106</v>
          </cell>
          <cell r="J208">
            <v>-3.7</v>
          </cell>
          <cell r="K208">
            <v>105.7</v>
          </cell>
          <cell r="L208">
            <v>-3.8</v>
          </cell>
          <cell r="M208">
            <v>109.9</v>
          </cell>
          <cell r="N208">
            <v>-1.9</v>
          </cell>
          <cell r="O208">
            <v>122.9</v>
          </cell>
          <cell r="P208">
            <v>10.5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0.55000000000000004</v>
          </cell>
          <cell r="V208">
            <v>0.55000000000000004</v>
          </cell>
          <cell r="W208">
            <v>86.1</v>
          </cell>
          <cell r="X208">
            <v>0.6</v>
          </cell>
          <cell r="Y208">
            <v>105.1</v>
          </cell>
          <cell r="Z208">
            <v>0.4</v>
          </cell>
          <cell r="AA208">
            <v>129.4</v>
          </cell>
          <cell r="AB208">
            <v>-0.7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125.3</v>
          </cell>
          <cell r="D209">
            <v>2.5</v>
          </cell>
          <cell r="E209">
            <v>119.3</v>
          </cell>
          <cell r="F209">
            <v>-5.8</v>
          </cell>
          <cell r="G209">
            <v>119.5</v>
          </cell>
          <cell r="H209">
            <v>-8.1</v>
          </cell>
          <cell r="I209">
            <v>109.5</v>
          </cell>
          <cell r="J209">
            <v>11.8</v>
          </cell>
          <cell r="K209">
            <v>105.2</v>
          </cell>
          <cell r="L209">
            <v>9.9</v>
          </cell>
          <cell r="M209">
            <v>170.6</v>
          </cell>
          <cell r="N209">
            <v>30.8</v>
          </cell>
          <cell r="O209">
            <v>66.7</v>
          </cell>
          <cell r="P209">
            <v>32.1</v>
          </cell>
          <cell r="Q209" t="str">
            <v>-</v>
          </cell>
          <cell r="R209" t="str">
            <v>-</v>
          </cell>
          <cell r="S209">
            <v>2.5299999999999998</v>
          </cell>
          <cell r="T209">
            <v>-1.24</v>
          </cell>
          <cell r="U209">
            <v>0.38</v>
          </cell>
          <cell r="V209">
            <v>-0.96</v>
          </cell>
          <cell r="W209">
            <v>120.4</v>
          </cell>
          <cell r="X209">
            <v>-0.8</v>
          </cell>
          <cell r="Y209">
            <v>114.6</v>
          </cell>
          <cell r="Z209">
            <v>-8.8000000000000007</v>
          </cell>
          <cell r="AA209">
            <v>117.3</v>
          </cell>
          <cell r="AB209">
            <v>38.299999999999997</v>
          </cell>
          <cell r="AC209">
            <v>103</v>
          </cell>
          <cell r="AD209">
            <v>225.9</v>
          </cell>
        </row>
        <row r="210">
          <cell r="B210" t="str">
            <v>生活関連サービス業，娯楽業</v>
          </cell>
          <cell r="C210">
            <v>73.8</v>
          </cell>
          <cell r="D210">
            <v>14.8</v>
          </cell>
          <cell r="E210">
            <v>83</v>
          </cell>
          <cell r="F210">
            <v>14.8</v>
          </cell>
          <cell r="G210">
            <v>82.3</v>
          </cell>
          <cell r="H210">
            <v>12.3</v>
          </cell>
          <cell r="I210">
            <v>94.8</v>
          </cell>
          <cell r="J210">
            <v>15.6</v>
          </cell>
          <cell r="K210">
            <v>96.3</v>
          </cell>
          <cell r="L210">
            <v>10.7</v>
          </cell>
          <cell r="M210">
            <v>78.5</v>
          </cell>
          <cell r="N210">
            <v>178.4</v>
          </cell>
          <cell r="O210">
            <v>147.19999999999999</v>
          </cell>
          <cell r="P210">
            <v>45.5</v>
          </cell>
          <cell r="Q210" t="str">
            <v>-</v>
          </cell>
          <cell r="R210" t="str">
            <v>-</v>
          </cell>
          <cell r="S210">
            <v>2.0099999999999998</v>
          </cell>
          <cell r="T210">
            <v>-1.77</v>
          </cell>
          <cell r="U210">
            <v>1.64</v>
          </cell>
          <cell r="V210">
            <v>1.34</v>
          </cell>
          <cell r="W210">
            <v>70.900000000000006</v>
          </cell>
          <cell r="X210">
            <v>11</v>
          </cell>
          <cell r="Y210">
            <v>79.7</v>
          </cell>
          <cell r="Z210">
            <v>11</v>
          </cell>
          <cell r="AA210">
            <v>94.6</v>
          </cell>
          <cell r="AB210">
            <v>70.8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86</v>
          </cell>
          <cell r="D211">
            <v>4.5</v>
          </cell>
          <cell r="E211">
            <v>106.9</v>
          </cell>
          <cell r="F211">
            <v>4.5</v>
          </cell>
          <cell r="G211">
            <v>109.5</v>
          </cell>
          <cell r="H211">
            <v>4.5999999999999996</v>
          </cell>
          <cell r="I211">
            <v>115.2</v>
          </cell>
          <cell r="J211">
            <v>-1.7</v>
          </cell>
          <cell r="K211">
            <v>103.3</v>
          </cell>
          <cell r="L211">
            <v>1.5</v>
          </cell>
          <cell r="M211">
            <v>287.10000000000002</v>
          </cell>
          <cell r="N211">
            <v>-15.5</v>
          </cell>
          <cell r="O211">
            <v>114.1</v>
          </cell>
          <cell r="P211">
            <v>2.4</v>
          </cell>
          <cell r="Q211" t="str">
            <v>-</v>
          </cell>
          <cell r="R211" t="str">
            <v>-</v>
          </cell>
          <cell r="S211">
            <v>0.66</v>
          </cell>
          <cell r="T211">
            <v>0.62</v>
          </cell>
          <cell r="U211">
            <v>0.05</v>
          </cell>
          <cell r="V211">
            <v>0</v>
          </cell>
          <cell r="W211">
            <v>82.6</v>
          </cell>
          <cell r="X211">
            <v>1.1000000000000001</v>
          </cell>
          <cell r="Y211">
            <v>102.7</v>
          </cell>
          <cell r="Z211">
            <v>1.1000000000000001</v>
          </cell>
          <cell r="AA211">
            <v>26.5</v>
          </cell>
          <cell r="AB211">
            <v>-8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</v>
          </cell>
          <cell r="D212">
            <v>-2</v>
          </cell>
          <cell r="E212">
            <v>98.6</v>
          </cell>
          <cell r="F212">
            <v>-1.5</v>
          </cell>
          <cell r="G212">
            <v>96.8</v>
          </cell>
          <cell r="H212">
            <v>-0.7</v>
          </cell>
          <cell r="I212">
            <v>98.4</v>
          </cell>
          <cell r="J212">
            <v>-0.6</v>
          </cell>
          <cell r="K212">
            <v>98.1</v>
          </cell>
          <cell r="L212">
            <v>-0.1</v>
          </cell>
          <cell r="M212">
            <v>107.4</v>
          </cell>
          <cell r="N212">
            <v>-12.1</v>
          </cell>
          <cell r="O212">
            <v>84.4</v>
          </cell>
          <cell r="P212">
            <v>0.2</v>
          </cell>
          <cell r="Q212" t="str">
            <v>-</v>
          </cell>
          <cell r="R212" t="str">
            <v>-</v>
          </cell>
          <cell r="S212">
            <v>1.23</v>
          </cell>
          <cell r="T212">
            <v>1.01</v>
          </cell>
          <cell r="U212">
            <v>1.61</v>
          </cell>
          <cell r="V212">
            <v>0.11</v>
          </cell>
          <cell r="W212">
            <v>76.8</v>
          </cell>
          <cell r="X212">
            <v>-5.2</v>
          </cell>
          <cell r="Y212">
            <v>94.7</v>
          </cell>
          <cell r="Z212">
            <v>-4.7</v>
          </cell>
          <cell r="AA212">
            <v>143.80000000000001</v>
          </cell>
          <cell r="AB212">
            <v>-15.2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75.599999999999994</v>
          </cell>
          <cell r="D213">
            <v>4.0999999999999996</v>
          </cell>
          <cell r="E213">
            <v>92.1</v>
          </cell>
          <cell r="F213">
            <v>4.3</v>
          </cell>
          <cell r="G213">
            <v>94.4</v>
          </cell>
          <cell r="H213">
            <v>7.3</v>
          </cell>
          <cell r="I213">
            <v>97.7</v>
          </cell>
          <cell r="J213">
            <v>-5.0999999999999996</v>
          </cell>
          <cell r="K213">
            <v>99.5</v>
          </cell>
          <cell r="L213">
            <v>-4.3</v>
          </cell>
          <cell r="M213">
            <v>67.400000000000006</v>
          </cell>
          <cell r="N213">
            <v>-20</v>
          </cell>
          <cell r="O213">
            <v>92.9</v>
          </cell>
          <cell r="P213">
            <v>-7.7</v>
          </cell>
          <cell r="Q213" t="str">
            <v>-</v>
          </cell>
          <cell r="R213" t="str">
            <v>-</v>
          </cell>
          <cell r="S213">
            <v>2.0299999999999998</v>
          </cell>
          <cell r="T213">
            <v>0.69</v>
          </cell>
          <cell r="U213">
            <v>1.88</v>
          </cell>
          <cell r="V213">
            <v>-0.48</v>
          </cell>
          <cell r="W213">
            <v>72.599999999999994</v>
          </cell>
          <cell r="X213">
            <v>0.7</v>
          </cell>
          <cell r="Y213">
            <v>88.5</v>
          </cell>
          <cell r="Z213">
            <v>0.9</v>
          </cell>
          <cell r="AA213">
            <v>54.9</v>
          </cell>
          <cell r="AB213">
            <v>-41.6</v>
          </cell>
          <cell r="AC213">
            <v>0.1</v>
          </cell>
          <cell r="AD213">
            <v>-83.3</v>
          </cell>
        </row>
        <row r="214">
          <cell r="B214" t="str">
            <v>サービス業（他に分類されないもの）</v>
          </cell>
          <cell r="C214">
            <v>92.6</v>
          </cell>
          <cell r="D214">
            <v>1.1000000000000001</v>
          </cell>
          <cell r="E214">
            <v>103.3</v>
          </cell>
          <cell r="F214">
            <v>2.1</v>
          </cell>
          <cell r="G214">
            <v>101.6</v>
          </cell>
          <cell r="H214">
            <v>2</v>
          </cell>
          <cell r="I214">
            <v>107.7</v>
          </cell>
          <cell r="J214">
            <v>1</v>
          </cell>
          <cell r="K214">
            <v>105.8</v>
          </cell>
          <cell r="L214">
            <v>0.6</v>
          </cell>
          <cell r="M214">
            <v>135.9</v>
          </cell>
          <cell r="N214">
            <v>6.8</v>
          </cell>
          <cell r="O214">
            <v>94.4</v>
          </cell>
          <cell r="P214">
            <v>-8.9</v>
          </cell>
          <cell r="Q214" t="str">
            <v>-</v>
          </cell>
          <cell r="R214" t="str">
            <v>-</v>
          </cell>
          <cell r="S214">
            <v>2.5299999999999998</v>
          </cell>
          <cell r="T214">
            <v>0.44</v>
          </cell>
          <cell r="U214">
            <v>3.63</v>
          </cell>
          <cell r="V214">
            <v>0.8</v>
          </cell>
          <cell r="W214">
            <v>89</v>
          </cell>
          <cell r="X214">
            <v>-2.2000000000000002</v>
          </cell>
          <cell r="Y214">
            <v>99.2</v>
          </cell>
          <cell r="Z214">
            <v>-1.3</v>
          </cell>
          <cell r="AA214">
            <v>122.8</v>
          </cell>
          <cell r="AB214">
            <v>3.4</v>
          </cell>
          <cell r="AC214">
            <v>19.3</v>
          </cell>
          <cell r="AD214">
            <v>-26.1</v>
          </cell>
        </row>
        <row r="215">
          <cell r="B215" t="str">
            <v>食料品・たばこ</v>
          </cell>
          <cell r="C215">
            <v>101.5</v>
          </cell>
          <cell r="D215">
            <v>1</v>
          </cell>
          <cell r="E215">
            <v>101.3</v>
          </cell>
          <cell r="F215">
            <v>-10.1</v>
          </cell>
          <cell r="G215">
            <v>100.8</v>
          </cell>
          <cell r="H215">
            <v>-8.8000000000000007</v>
          </cell>
          <cell r="I215">
            <v>93.4</v>
          </cell>
          <cell r="J215">
            <v>-2.2999999999999998</v>
          </cell>
          <cell r="K215">
            <v>93.7</v>
          </cell>
          <cell r="L215">
            <v>-0.4</v>
          </cell>
          <cell r="M215">
            <v>89.3</v>
          </cell>
          <cell r="N215">
            <v>-21</v>
          </cell>
          <cell r="O215">
            <v>97.4</v>
          </cell>
          <cell r="P215">
            <v>3.9</v>
          </cell>
          <cell r="Q215" t="str">
            <v>-</v>
          </cell>
          <cell r="R215" t="str">
            <v>-</v>
          </cell>
          <cell r="S215">
            <v>1.34</v>
          </cell>
          <cell r="T215">
            <v>0.95</v>
          </cell>
          <cell r="U215">
            <v>3.38</v>
          </cell>
          <cell r="V215">
            <v>2.81</v>
          </cell>
          <cell r="W215">
            <v>97.5</v>
          </cell>
          <cell r="X215">
            <v>-2.2999999999999998</v>
          </cell>
          <cell r="Y215">
            <v>97.3</v>
          </cell>
          <cell r="Z215">
            <v>-13</v>
          </cell>
          <cell r="AA215">
            <v>106.6</v>
          </cell>
          <cell r="AB215">
            <v>-23.6</v>
          </cell>
          <cell r="AC215">
            <v>76.8</v>
          </cell>
          <cell r="AD215">
            <v>112.2</v>
          </cell>
        </row>
        <row r="216">
          <cell r="B216" t="str">
            <v>繊維工業</v>
          </cell>
          <cell r="C216">
            <v>117.7</v>
          </cell>
          <cell r="D216">
            <v>2</v>
          </cell>
          <cell r="E216">
            <v>134.80000000000001</v>
          </cell>
          <cell r="F216">
            <v>2.2000000000000002</v>
          </cell>
          <cell r="G216">
            <v>124.7</v>
          </cell>
          <cell r="H216">
            <v>0.7</v>
          </cell>
          <cell r="I216">
            <v>97.8</v>
          </cell>
          <cell r="J216">
            <v>-2</v>
          </cell>
          <cell r="K216">
            <v>95.1</v>
          </cell>
          <cell r="L216">
            <v>-1.2</v>
          </cell>
          <cell r="M216">
            <v>148.80000000000001</v>
          </cell>
          <cell r="N216">
            <v>-10.7</v>
          </cell>
          <cell r="O216">
            <v>100.9</v>
          </cell>
          <cell r="P216">
            <v>0.2</v>
          </cell>
          <cell r="Q216" t="str">
            <v>-</v>
          </cell>
          <cell r="R216" t="str">
            <v>-</v>
          </cell>
          <cell r="S216">
            <v>1.43</v>
          </cell>
          <cell r="T216">
            <v>0.87</v>
          </cell>
          <cell r="U216">
            <v>0.96</v>
          </cell>
          <cell r="V216">
            <v>7.0000000000000007E-2</v>
          </cell>
          <cell r="W216">
            <v>113.1</v>
          </cell>
          <cell r="X216">
            <v>-1.3</v>
          </cell>
          <cell r="Y216">
            <v>129.5</v>
          </cell>
          <cell r="Z216">
            <v>-1.1000000000000001</v>
          </cell>
          <cell r="AA216">
            <v>340.3</v>
          </cell>
          <cell r="AB216">
            <v>15.3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137.30000000000001</v>
          </cell>
          <cell r="D217">
            <v>-14.4</v>
          </cell>
          <cell r="E217">
            <v>109.4</v>
          </cell>
          <cell r="F217">
            <v>1.5</v>
          </cell>
          <cell r="G217">
            <v>109.9</v>
          </cell>
          <cell r="H217">
            <v>4.7</v>
          </cell>
          <cell r="I217">
            <v>92.3</v>
          </cell>
          <cell r="J217">
            <v>-4.9000000000000004</v>
          </cell>
          <cell r="K217">
            <v>96.3</v>
          </cell>
          <cell r="L217">
            <v>-0.4</v>
          </cell>
          <cell r="M217">
            <v>63.3</v>
          </cell>
          <cell r="N217">
            <v>-36.4</v>
          </cell>
          <cell r="O217">
            <v>99.2</v>
          </cell>
          <cell r="P217">
            <v>-6.3</v>
          </cell>
          <cell r="Q217" t="str">
            <v>-</v>
          </cell>
          <cell r="R217" t="str">
            <v>-</v>
          </cell>
          <cell r="S217">
            <v>0.17</v>
          </cell>
          <cell r="T217">
            <v>-1.06</v>
          </cell>
          <cell r="U217">
            <v>0.44</v>
          </cell>
          <cell r="V217">
            <v>-0.38</v>
          </cell>
          <cell r="W217">
            <v>131.9</v>
          </cell>
          <cell r="X217">
            <v>-17.2</v>
          </cell>
          <cell r="Y217">
            <v>105.1</v>
          </cell>
          <cell r="Z217">
            <v>-1.9</v>
          </cell>
          <cell r="AA217">
            <v>105.4</v>
          </cell>
          <cell r="AB217">
            <v>-19.5</v>
          </cell>
          <cell r="AC217">
            <v>168.8</v>
          </cell>
          <cell r="AD217">
            <v>-35.299999999999997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103.7</v>
          </cell>
          <cell r="D220">
            <v>-22.8</v>
          </cell>
          <cell r="E220">
            <v>119.6</v>
          </cell>
          <cell r="F220">
            <v>-22.8</v>
          </cell>
          <cell r="G220">
            <v>111.9</v>
          </cell>
          <cell r="H220">
            <v>-22.2</v>
          </cell>
          <cell r="I220">
            <v>102.9</v>
          </cell>
          <cell r="J220">
            <v>29.3</v>
          </cell>
          <cell r="K220">
            <v>100.3</v>
          </cell>
          <cell r="L220">
            <v>21.7</v>
          </cell>
          <cell r="M220">
            <v>135</v>
          </cell>
          <cell r="N220">
            <v>205.4</v>
          </cell>
          <cell r="O220">
            <v>106.7</v>
          </cell>
          <cell r="P220">
            <v>-2.5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3.38</v>
          </cell>
          <cell r="V220">
            <v>2.41</v>
          </cell>
          <cell r="W220">
            <v>99.6</v>
          </cell>
          <cell r="X220">
            <v>-25.4</v>
          </cell>
          <cell r="Y220">
            <v>114.9</v>
          </cell>
          <cell r="Z220">
            <v>-25.3</v>
          </cell>
          <cell r="AA220">
            <v>216.3</v>
          </cell>
          <cell r="AB220">
            <v>-26.7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</v>
          </cell>
          <cell r="D221">
            <v>1.3</v>
          </cell>
          <cell r="E221">
            <v>116.1</v>
          </cell>
          <cell r="F221">
            <v>1.2</v>
          </cell>
          <cell r="G221">
            <v>116.8</v>
          </cell>
          <cell r="H221">
            <v>4</v>
          </cell>
          <cell r="I221">
            <v>102.5</v>
          </cell>
          <cell r="J221">
            <v>-1.6</v>
          </cell>
          <cell r="K221">
            <v>100.7</v>
          </cell>
          <cell r="L221">
            <v>-0.5</v>
          </cell>
          <cell r="M221">
            <v>118.7</v>
          </cell>
          <cell r="N221">
            <v>-9.4</v>
          </cell>
          <cell r="O221">
            <v>105.9</v>
          </cell>
          <cell r="P221">
            <v>-3.4</v>
          </cell>
          <cell r="Q221" t="str">
            <v>-</v>
          </cell>
          <cell r="R221" t="str">
            <v>-</v>
          </cell>
          <cell r="S221">
            <v>2.27</v>
          </cell>
          <cell r="T221">
            <v>0.97</v>
          </cell>
          <cell r="U221">
            <v>0.32</v>
          </cell>
          <cell r="V221">
            <v>0.05</v>
          </cell>
          <cell r="W221">
            <v>84.5</v>
          </cell>
          <cell r="X221">
            <v>-2.1</v>
          </cell>
          <cell r="Y221">
            <v>111.5</v>
          </cell>
          <cell r="Z221">
            <v>-2.1</v>
          </cell>
          <cell r="AA221">
            <v>111.8</v>
          </cell>
          <cell r="AB221">
            <v>-13.9</v>
          </cell>
          <cell r="AC221">
            <v>0</v>
          </cell>
          <cell r="AD221">
            <v>0</v>
          </cell>
        </row>
        <row r="222">
          <cell r="B222" t="str">
            <v>プラスチック製品</v>
          </cell>
          <cell r="C222">
            <v>111.3</v>
          </cell>
          <cell r="D222">
            <v>-2.1</v>
          </cell>
          <cell r="E222">
            <v>122.3</v>
          </cell>
          <cell r="F222">
            <v>-2.2000000000000002</v>
          </cell>
          <cell r="G222">
            <v>117.5</v>
          </cell>
          <cell r="H222">
            <v>0.7</v>
          </cell>
          <cell r="I222">
            <v>111.4</v>
          </cell>
          <cell r="J222">
            <v>3.3</v>
          </cell>
          <cell r="K222">
            <v>109.8</v>
          </cell>
          <cell r="L222">
            <v>5.0999999999999996</v>
          </cell>
          <cell r="M222">
            <v>134.6</v>
          </cell>
          <cell r="N222">
            <v>-13.6</v>
          </cell>
          <cell r="O222">
            <v>110.5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2.31</v>
          </cell>
          <cell r="T222">
            <v>-1.24</v>
          </cell>
          <cell r="U222">
            <v>0.72</v>
          </cell>
          <cell r="V222">
            <v>0</v>
          </cell>
          <cell r="W222">
            <v>106.9</v>
          </cell>
          <cell r="X222">
            <v>-5.3</v>
          </cell>
          <cell r="Y222">
            <v>117.5</v>
          </cell>
          <cell r="Z222">
            <v>-5.4</v>
          </cell>
          <cell r="AA222">
            <v>181.4</v>
          </cell>
          <cell r="AB222">
            <v>-20.8</v>
          </cell>
          <cell r="AC222">
            <v>0.8</v>
          </cell>
          <cell r="AD222">
            <v>0</v>
          </cell>
        </row>
        <row r="223">
          <cell r="B223" t="str">
            <v>ゴム製品</v>
          </cell>
          <cell r="C223">
            <v>94.4</v>
          </cell>
          <cell r="D223">
            <v>1.2</v>
          </cell>
          <cell r="E223">
            <v>121.7</v>
          </cell>
          <cell r="F223">
            <v>1.2</v>
          </cell>
          <cell r="G223">
            <v>113</v>
          </cell>
          <cell r="H223">
            <v>3.4</v>
          </cell>
          <cell r="I223">
            <v>110.6</v>
          </cell>
          <cell r="J223">
            <v>0</v>
          </cell>
          <cell r="K223">
            <v>105.2</v>
          </cell>
          <cell r="L223">
            <v>2</v>
          </cell>
          <cell r="M223">
            <v>167.1</v>
          </cell>
          <cell r="N223">
            <v>-11.7</v>
          </cell>
          <cell r="O223">
            <v>99.6</v>
          </cell>
          <cell r="P223">
            <v>0.3</v>
          </cell>
          <cell r="Q223" t="str">
            <v>-</v>
          </cell>
          <cell r="R223" t="str">
            <v>-</v>
          </cell>
          <cell r="S223">
            <v>0.7</v>
          </cell>
          <cell r="T223">
            <v>0.15</v>
          </cell>
          <cell r="U223">
            <v>0.4</v>
          </cell>
          <cell r="V223">
            <v>0.1</v>
          </cell>
          <cell r="W223">
            <v>90.7</v>
          </cell>
          <cell r="X223">
            <v>-2.2000000000000002</v>
          </cell>
          <cell r="Y223">
            <v>116.9</v>
          </cell>
          <cell r="Z223">
            <v>-2.2000000000000002</v>
          </cell>
          <cell r="AA223">
            <v>171.1</v>
          </cell>
          <cell r="AB223">
            <v>-6.4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96</v>
          </cell>
          <cell r="D224">
            <v>-1.3</v>
          </cell>
          <cell r="E224">
            <v>95.4</v>
          </cell>
          <cell r="F224">
            <v>-9.9</v>
          </cell>
          <cell r="G224">
            <v>100.6</v>
          </cell>
          <cell r="H224">
            <v>-7.2</v>
          </cell>
          <cell r="I224">
            <v>91.4</v>
          </cell>
          <cell r="J224">
            <v>-12.6</v>
          </cell>
          <cell r="K224">
            <v>95.8</v>
          </cell>
          <cell r="L224">
            <v>-9.1999999999999993</v>
          </cell>
          <cell r="M224">
            <v>32.5</v>
          </cell>
          <cell r="N224">
            <v>-64.8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0.32</v>
          </cell>
          <cell r="T224">
            <v>0.32</v>
          </cell>
          <cell r="U224">
            <v>0.32</v>
          </cell>
          <cell r="V224">
            <v>0.32</v>
          </cell>
          <cell r="W224">
            <v>92.2</v>
          </cell>
          <cell r="X224">
            <v>-4.5999999999999996</v>
          </cell>
          <cell r="Y224">
            <v>91.6</v>
          </cell>
          <cell r="Z224">
            <v>-12.9</v>
          </cell>
          <cell r="AA224">
            <v>32.200000000000003</v>
          </cell>
          <cell r="AB224">
            <v>-57.5</v>
          </cell>
          <cell r="AC224">
            <v>66.2</v>
          </cell>
          <cell r="AD224">
            <v>93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84.7</v>
          </cell>
          <cell r="D227">
            <v>11.2</v>
          </cell>
          <cell r="E227">
            <v>94.4</v>
          </cell>
          <cell r="F227">
            <v>11.2</v>
          </cell>
          <cell r="G227">
            <v>91.1</v>
          </cell>
          <cell r="H227">
            <v>12.9</v>
          </cell>
          <cell r="I227">
            <v>98.8</v>
          </cell>
          <cell r="J227">
            <v>-2.1</v>
          </cell>
          <cell r="K227">
            <v>97.3</v>
          </cell>
          <cell r="L227">
            <v>-1.1000000000000001</v>
          </cell>
          <cell r="M227">
            <v>117.7</v>
          </cell>
          <cell r="N227">
            <v>-11</v>
          </cell>
          <cell r="O227">
            <v>146.30000000000001</v>
          </cell>
          <cell r="P227">
            <v>0.5</v>
          </cell>
          <cell r="Q227" t="str">
            <v>-</v>
          </cell>
          <cell r="R227" t="str">
            <v>-</v>
          </cell>
          <cell r="S227">
            <v>0.64</v>
          </cell>
          <cell r="T227">
            <v>0.53</v>
          </cell>
          <cell r="U227">
            <v>0.32</v>
          </cell>
          <cell r="V227">
            <v>-2.1</v>
          </cell>
          <cell r="W227">
            <v>81.400000000000006</v>
          </cell>
          <cell r="X227">
            <v>7.5</v>
          </cell>
          <cell r="Y227">
            <v>90.7</v>
          </cell>
          <cell r="Z227">
            <v>7.6</v>
          </cell>
          <cell r="AA227">
            <v>156.1</v>
          </cell>
          <cell r="AB227">
            <v>-4.8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88.4</v>
          </cell>
          <cell r="D230">
            <v>-6.8</v>
          </cell>
          <cell r="E230">
            <v>108</v>
          </cell>
          <cell r="F230">
            <v>0.4</v>
          </cell>
          <cell r="G230">
            <v>107.9</v>
          </cell>
          <cell r="H230">
            <v>3.8</v>
          </cell>
          <cell r="I230">
            <v>96.8</v>
          </cell>
          <cell r="J230">
            <v>-8.9</v>
          </cell>
          <cell r="K230">
            <v>96.6</v>
          </cell>
          <cell r="L230">
            <v>-8.1999999999999993</v>
          </cell>
          <cell r="M230">
            <v>100</v>
          </cell>
          <cell r="N230">
            <v>-18.5</v>
          </cell>
          <cell r="O230">
            <v>105.3</v>
          </cell>
          <cell r="P230">
            <v>-11.4</v>
          </cell>
          <cell r="Q230" t="str">
            <v>-</v>
          </cell>
          <cell r="R230" t="str">
            <v>-</v>
          </cell>
          <cell r="S230">
            <v>0.28999999999999998</v>
          </cell>
          <cell r="T230">
            <v>-0.32</v>
          </cell>
          <cell r="U230">
            <v>0.17</v>
          </cell>
          <cell r="V230">
            <v>-0.34</v>
          </cell>
          <cell r="W230">
            <v>84.9</v>
          </cell>
          <cell r="X230">
            <v>-9.8000000000000007</v>
          </cell>
          <cell r="Y230">
            <v>103.7</v>
          </cell>
          <cell r="Z230">
            <v>-3</v>
          </cell>
          <cell r="AA230">
            <v>109.6</v>
          </cell>
          <cell r="AB230">
            <v>-25.9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76.2</v>
          </cell>
          <cell r="D231">
            <v>-1.3</v>
          </cell>
          <cell r="E231">
            <v>86.9</v>
          </cell>
          <cell r="F231">
            <v>-0.2</v>
          </cell>
          <cell r="G231">
            <v>85.5</v>
          </cell>
          <cell r="H231">
            <v>3.3</v>
          </cell>
          <cell r="I231">
            <v>104.3</v>
          </cell>
          <cell r="J231">
            <v>-3.2</v>
          </cell>
          <cell r="K231">
            <v>104.7</v>
          </cell>
          <cell r="L231">
            <v>-0.3</v>
          </cell>
          <cell r="M231">
            <v>100</v>
          </cell>
          <cell r="N231">
            <v>-25.6</v>
          </cell>
          <cell r="O231">
            <v>74.599999999999994</v>
          </cell>
          <cell r="P231">
            <v>-2.4</v>
          </cell>
          <cell r="Q231" t="str">
            <v>-</v>
          </cell>
          <cell r="R231" t="str">
            <v>-</v>
          </cell>
          <cell r="S231">
            <v>1.34</v>
          </cell>
          <cell r="T231">
            <v>1.04</v>
          </cell>
          <cell r="U231">
            <v>0.56000000000000005</v>
          </cell>
          <cell r="V231">
            <v>-0.25</v>
          </cell>
          <cell r="W231">
            <v>73.2</v>
          </cell>
          <cell r="X231">
            <v>-4.5999999999999996</v>
          </cell>
          <cell r="Y231">
            <v>83.5</v>
          </cell>
          <cell r="Z231">
            <v>-3.5</v>
          </cell>
          <cell r="AA231">
            <v>98.2</v>
          </cell>
          <cell r="AB231">
            <v>-19.2</v>
          </cell>
          <cell r="AC231">
            <v>0.2</v>
          </cell>
          <cell r="AD231">
            <v>-96</v>
          </cell>
        </row>
        <row r="232">
          <cell r="B232" t="str">
            <v>電気機械器具</v>
          </cell>
          <cell r="C232">
            <v>102.3</v>
          </cell>
          <cell r="D232">
            <v>-2.1</v>
          </cell>
          <cell r="E232">
            <v>118.9</v>
          </cell>
          <cell r="F232">
            <v>-2.1</v>
          </cell>
          <cell r="G232">
            <v>117</v>
          </cell>
          <cell r="H232">
            <v>-1.6</v>
          </cell>
          <cell r="I232">
            <v>96</v>
          </cell>
          <cell r="J232">
            <v>-8.3000000000000007</v>
          </cell>
          <cell r="K232">
            <v>95.6</v>
          </cell>
          <cell r="L232">
            <v>-1.5</v>
          </cell>
          <cell r="M232">
            <v>101.7</v>
          </cell>
          <cell r="N232">
            <v>-50.6</v>
          </cell>
          <cell r="O232">
            <v>151.69999999999999</v>
          </cell>
          <cell r="P232">
            <v>5.9</v>
          </cell>
          <cell r="Q232" t="str">
            <v>-</v>
          </cell>
          <cell r="R232" t="str">
            <v>-</v>
          </cell>
          <cell r="S232">
            <v>0.21</v>
          </cell>
          <cell r="T232">
            <v>0.1</v>
          </cell>
          <cell r="U232">
            <v>0.31</v>
          </cell>
          <cell r="V232">
            <v>-0.88</v>
          </cell>
          <cell r="W232">
            <v>98.3</v>
          </cell>
          <cell r="X232">
            <v>-5.3</v>
          </cell>
          <cell r="Y232">
            <v>114.2</v>
          </cell>
          <cell r="Z232">
            <v>-5.3</v>
          </cell>
          <cell r="AA232">
            <v>162.1</v>
          </cell>
          <cell r="AB232">
            <v>-9.1999999999999993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89.7</v>
          </cell>
          <cell r="D234">
            <v>-0.9</v>
          </cell>
          <cell r="E234">
            <v>117</v>
          </cell>
          <cell r="F234">
            <v>-0.9</v>
          </cell>
          <cell r="G234">
            <v>107.4</v>
          </cell>
          <cell r="H234">
            <v>-0.4</v>
          </cell>
          <cell r="I234">
            <v>121.1</v>
          </cell>
          <cell r="J234">
            <v>-0.9</v>
          </cell>
          <cell r="K234">
            <v>115.8</v>
          </cell>
          <cell r="L234">
            <v>0.4</v>
          </cell>
          <cell r="M234">
            <v>184.4</v>
          </cell>
          <cell r="N234">
            <v>-10</v>
          </cell>
          <cell r="O234">
            <v>79.599999999999994</v>
          </cell>
          <cell r="P234">
            <v>-2.2999999999999998</v>
          </cell>
          <cell r="Q234" t="str">
            <v>-</v>
          </cell>
          <cell r="R234" t="str">
            <v>-</v>
          </cell>
          <cell r="S234">
            <v>1.26</v>
          </cell>
          <cell r="T234">
            <v>-0.65</v>
          </cell>
          <cell r="U234">
            <v>0.97</v>
          </cell>
          <cell r="V234">
            <v>0.16</v>
          </cell>
          <cell r="W234">
            <v>86.2</v>
          </cell>
          <cell r="X234">
            <v>-4.0999999999999996</v>
          </cell>
          <cell r="Y234">
            <v>112.4</v>
          </cell>
          <cell r="Z234">
            <v>-4.2</v>
          </cell>
          <cell r="AA234">
            <v>259.5</v>
          </cell>
          <cell r="AB234">
            <v>-4.3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139.30000000000001</v>
          </cell>
          <cell r="D235">
            <v>-5.7</v>
          </cell>
          <cell r="E235">
            <v>119.5</v>
          </cell>
          <cell r="F235">
            <v>-4.7</v>
          </cell>
          <cell r="G235">
            <v>114.6</v>
          </cell>
          <cell r="H235">
            <v>0.8</v>
          </cell>
          <cell r="I235">
            <v>109.6</v>
          </cell>
          <cell r="J235">
            <v>-5</v>
          </cell>
          <cell r="K235">
            <v>102.3</v>
          </cell>
          <cell r="L235">
            <v>0.7</v>
          </cell>
          <cell r="M235">
            <v>202.6</v>
          </cell>
          <cell r="N235">
            <v>-30.5</v>
          </cell>
          <cell r="O235">
            <v>93.4</v>
          </cell>
          <cell r="P235">
            <v>5.3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1.26</v>
          </cell>
          <cell r="V235">
            <v>-0.06</v>
          </cell>
          <cell r="W235">
            <v>133.80000000000001</v>
          </cell>
          <cell r="X235">
            <v>-8.8000000000000007</v>
          </cell>
          <cell r="Y235">
            <v>114.8</v>
          </cell>
          <cell r="Z235">
            <v>-7.8</v>
          </cell>
          <cell r="AA235">
            <v>184.7</v>
          </cell>
          <cell r="AB235">
            <v>-34.299999999999997</v>
          </cell>
          <cell r="AC235">
            <v>129.6</v>
          </cell>
          <cell r="AD235">
            <v>-8.5</v>
          </cell>
        </row>
        <row r="236">
          <cell r="B236" t="str">
            <v>Ｅ一括分１</v>
          </cell>
          <cell r="C236">
            <v>78.2</v>
          </cell>
          <cell r="D236">
            <v>0.6</v>
          </cell>
          <cell r="E236">
            <v>93.6</v>
          </cell>
          <cell r="F236">
            <v>1.1000000000000001</v>
          </cell>
          <cell r="G236">
            <v>90.1</v>
          </cell>
          <cell r="H236">
            <v>0.9</v>
          </cell>
          <cell r="I236">
            <v>100.1</v>
          </cell>
          <cell r="J236">
            <v>2.8</v>
          </cell>
          <cell r="K236">
            <v>100.4</v>
          </cell>
          <cell r="L236">
            <v>4.7</v>
          </cell>
          <cell r="M236">
            <v>96.2</v>
          </cell>
          <cell r="N236">
            <v>-16</v>
          </cell>
          <cell r="O236">
            <v>107.3</v>
          </cell>
          <cell r="P236">
            <v>-2.5</v>
          </cell>
          <cell r="Q236" t="str">
            <v>-</v>
          </cell>
          <cell r="R236" t="str">
            <v>-</v>
          </cell>
          <cell r="S236">
            <v>0.37</v>
          </cell>
          <cell r="T236">
            <v>0.37</v>
          </cell>
          <cell r="U236">
            <v>0</v>
          </cell>
          <cell r="V236">
            <v>-0.6</v>
          </cell>
          <cell r="W236">
            <v>75.099999999999994</v>
          </cell>
          <cell r="X236">
            <v>-2.7</v>
          </cell>
          <cell r="Y236">
            <v>89.9</v>
          </cell>
          <cell r="Z236">
            <v>-2.2999999999999998</v>
          </cell>
          <cell r="AA236">
            <v>131.19999999999999</v>
          </cell>
          <cell r="AB236">
            <v>1.4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111.3</v>
          </cell>
          <cell r="D239">
            <v>3.8</v>
          </cell>
          <cell r="E239">
            <v>107.9</v>
          </cell>
          <cell r="F239">
            <v>4.0999999999999996</v>
          </cell>
          <cell r="G239">
            <v>106.6</v>
          </cell>
          <cell r="H239">
            <v>0.9</v>
          </cell>
          <cell r="I239">
            <v>97</v>
          </cell>
          <cell r="J239">
            <v>-1.1000000000000001</v>
          </cell>
          <cell r="K239">
            <v>94</v>
          </cell>
          <cell r="L239">
            <v>-4.2</v>
          </cell>
          <cell r="M239">
            <v>158.4</v>
          </cell>
          <cell r="N239">
            <v>62.6</v>
          </cell>
          <cell r="O239">
            <v>97.3</v>
          </cell>
          <cell r="P239">
            <v>-3.7</v>
          </cell>
          <cell r="Q239" t="str">
            <v>-</v>
          </cell>
          <cell r="R239" t="str">
            <v>-</v>
          </cell>
          <cell r="S239">
            <v>2.72</v>
          </cell>
          <cell r="T239">
            <v>2.27</v>
          </cell>
          <cell r="U239">
            <v>0.23</v>
          </cell>
          <cell r="V239">
            <v>0.09</v>
          </cell>
          <cell r="W239">
            <v>106.9</v>
          </cell>
          <cell r="X239">
            <v>0.4</v>
          </cell>
          <cell r="Y239">
            <v>103.7</v>
          </cell>
          <cell r="Z239">
            <v>0.7</v>
          </cell>
          <cell r="AA239">
            <v>127.3</v>
          </cell>
          <cell r="AB239">
            <v>72.3</v>
          </cell>
          <cell r="AC239">
            <v>72.2</v>
          </cell>
          <cell r="AD239">
            <v>2.8</v>
          </cell>
        </row>
        <row r="240">
          <cell r="B240" t="str">
            <v>小売業</v>
          </cell>
          <cell r="C240">
            <v>76.3</v>
          </cell>
          <cell r="D240">
            <v>1.6</v>
          </cell>
          <cell r="E240">
            <v>86.4</v>
          </cell>
          <cell r="F240">
            <v>-1.3</v>
          </cell>
          <cell r="G240">
            <v>85.4</v>
          </cell>
          <cell r="H240">
            <v>1.7</v>
          </cell>
          <cell r="I240">
            <v>96.6</v>
          </cell>
          <cell r="J240">
            <v>-7.8</v>
          </cell>
          <cell r="K240">
            <v>91.8</v>
          </cell>
          <cell r="L240">
            <v>-7.9</v>
          </cell>
          <cell r="M240">
            <v>167.3</v>
          </cell>
          <cell r="N240">
            <v>-6.3</v>
          </cell>
          <cell r="O240">
            <v>63.2</v>
          </cell>
          <cell r="P240">
            <v>-6.1</v>
          </cell>
          <cell r="Q240" t="str">
            <v>-</v>
          </cell>
          <cell r="R240" t="str">
            <v>-</v>
          </cell>
          <cell r="S240">
            <v>4.22</v>
          </cell>
          <cell r="T240">
            <v>2.1800000000000002</v>
          </cell>
          <cell r="U240">
            <v>6.92</v>
          </cell>
          <cell r="V240">
            <v>6.13</v>
          </cell>
          <cell r="W240">
            <v>73.3</v>
          </cell>
          <cell r="X240">
            <v>-1.7</v>
          </cell>
          <cell r="Y240">
            <v>83</v>
          </cell>
          <cell r="Z240">
            <v>-4.5</v>
          </cell>
          <cell r="AA240">
            <v>98.5</v>
          </cell>
          <cell r="AB240">
            <v>-26.8</v>
          </cell>
          <cell r="AC240">
            <v>15.6</v>
          </cell>
          <cell r="AD240">
            <v>15500</v>
          </cell>
        </row>
        <row r="241">
          <cell r="B241" t="str">
            <v>宿泊業</v>
          </cell>
          <cell r="C241">
            <v>113.7</v>
          </cell>
          <cell r="D241">
            <v>0.4</v>
          </cell>
          <cell r="E241">
            <v>118.5</v>
          </cell>
          <cell r="F241">
            <v>2.2000000000000002</v>
          </cell>
          <cell r="G241">
            <v>121.2</v>
          </cell>
          <cell r="H241">
            <v>0.8</v>
          </cell>
          <cell r="I241">
            <v>107.2</v>
          </cell>
          <cell r="J241">
            <v>8.1999999999999993</v>
          </cell>
          <cell r="K241">
            <v>103.1</v>
          </cell>
          <cell r="L241">
            <v>6.2</v>
          </cell>
          <cell r="M241">
            <v>173</v>
          </cell>
          <cell r="N241">
            <v>30.5</v>
          </cell>
          <cell r="O241">
            <v>48.7</v>
          </cell>
          <cell r="P241">
            <v>2.1</v>
          </cell>
          <cell r="Q241" t="str">
            <v>-</v>
          </cell>
          <cell r="R241" t="str">
            <v>-</v>
          </cell>
          <cell r="S241">
            <v>0.65</v>
          </cell>
          <cell r="T241">
            <v>-0.6</v>
          </cell>
          <cell r="U241">
            <v>0.65</v>
          </cell>
          <cell r="V241">
            <v>0.65</v>
          </cell>
          <cell r="W241">
            <v>109.2</v>
          </cell>
          <cell r="X241">
            <v>-2.8</v>
          </cell>
          <cell r="Y241">
            <v>113.8</v>
          </cell>
          <cell r="Z241">
            <v>-1.2</v>
          </cell>
          <cell r="AA241">
            <v>79.3</v>
          </cell>
          <cell r="AB241">
            <v>47.7</v>
          </cell>
          <cell r="AC241">
            <v>7.9</v>
          </cell>
          <cell r="AD241">
            <v>-36.799999999999997</v>
          </cell>
        </row>
        <row r="242">
          <cell r="B242" t="str">
            <v>Ｍ一括分</v>
          </cell>
          <cell r="C242">
            <v>139.1</v>
          </cell>
          <cell r="D242">
            <v>-19.8</v>
          </cell>
          <cell r="E242">
            <v>114</v>
          </cell>
          <cell r="F242">
            <v>-39.4</v>
          </cell>
          <cell r="G242">
            <v>118</v>
          </cell>
          <cell r="H242">
            <v>-40</v>
          </cell>
          <cell r="I242">
            <v>98.6</v>
          </cell>
          <cell r="J242">
            <v>11.2</v>
          </cell>
          <cell r="K242">
            <v>97.7</v>
          </cell>
          <cell r="L242">
            <v>13.9</v>
          </cell>
          <cell r="M242">
            <v>105.9</v>
          </cell>
          <cell r="N242">
            <v>-6</v>
          </cell>
          <cell r="O242">
            <v>224.6</v>
          </cell>
          <cell r="P242">
            <v>219</v>
          </cell>
          <cell r="Q242" t="str">
            <v>-</v>
          </cell>
          <cell r="R242" t="str">
            <v>-</v>
          </cell>
          <cell r="S242">
            <v>6.52</v>
          </cell>
          <cell r="T242">
            <v>-14.4</v>
          </cell>
          <cell r="U242">
            <v>-0.2</v>
          </cell>
          <cell r="V242">
            <v>-10.66</v>
          </cell>
          <cell r="W242">
            <v>133.6</v>
          </cell>
          <cell r="X242">
            <v>-22.5</v>
          </cell>
          <cell r="Y242">
            <v>109.5</v>
          </cell>
          <cell r="Z242">
            <v>-41.4</v>
          </cell>
          <cell r="AA242">
            <v>94.3</v>
          </cell>
          <cell r="AB242">
            <v>-35.700000000000003</v>
          </cell>
          <cell r="AC242">
            <v>218.3</v>
          </cell>
          <cell r="AD242">
            <v>0</v>
          </cell>
        </row>
        <row r="243">
          <cell r="B243" t="str">
            <v>医療業</v>
          </cell>
          <cell r="C243">
            <v>79.599999999999994</v>
          </cell>
          <cell r="D243">
            <v>-2.1</v>
          </cell>
          <cell r="E243">
            <v>96.7</v>
          </cell>
          <cell r="F243">
            <v>-2.1</v>
          </cell>
          <cell r="G243">
            <v>94.2</v>
          </cell>
          <cell r="H243">
            <v>-0.4</v>
          </cell>
          <cell r="I243">
            <v>98.2</v>
          </cell>
          <cell r="J243">
            <v>2.5</v>
          </cell>
          <cell r="K243">
            <v>98</v>
          </cell>
          <cell r="L243">
            <v>3.6</v>
          </cell>
          <cell r="M243">
            <v>105.8</v>
          </cell>
          <cell r="N243">
            <v>-20.3</v>
          </cell>
          <cell r="O243">
            <v>80.400000000000006</v>
          </cell>
          <cell r="P243">
            <v>7.5</v>
          </cell>
          <cell r="Q243" t="str">
            <v>-</v>
          </cell>
          <cell r="R243" t="str">
            <v>-</v>
          </cell>
          <cell r="S243">
            <v>1.37</v>
          </cell>
          <cell r="T243">
            <v>1.21</v>
          </cell>
          <cell r="U243">
            <v>1.93</v>
          </cell>
          <cell r="V243">
            <v>-0.47</v>
          </cell>
          <cell r="W243">
            <v>76.5</v>
          </cell>
          <cell r="X243">
            <v>-5.2</v>
          </cell>
          <cell r="Y243">
            <v>92.9</v>
          </cell>
          <cell r="Z243">
            <v>-5.3</v>
          </cell>
          <cell r="AA243">
            <v>171.7</v>
          </cell>
          <cell r="AB243">
            <v>-24.4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82.1</v>
          </cell>
          <cell r="D244">
            <v>-3.2</v>
          </cell>
          <cell r="E244">
            <v>104.3</v>
          </cell>
          <cell r="F244">
            <v>-2.1</v>
          </cell>
          <cell r="G244">
            <v>104.3</v>
          </cell>
          <cell r="H244">
            <v>-2.2000000000000002</v>
          </cell>
          <cell r="I244">
            <v>98.8</v>
          </cell>
          <cell r="J244">
            <v>-4.4000000000000004</v>
          </cell>
          <cell r="K244">
            <v>98.5</v>
          </cell>
          <cell r="L244">
            <v>-4.5999999999999996</v>
          </cell>
          <cell r="M244">
            <v>106.9</v>
          </cell>
          <cell r="N244">
            <v>1.6</v>
          </cell>
          <cell r="O244">
            <v>91.3</v>
          </cell>
          <cell r="P244">
            <v>-8.9</v>
          </cell>
          <cell r="Q244" t="str">
            <v>-</v>
          </cell>
          <cell r="R244" t="str">
            <v>-</v>
          </cell>
          <cell r="S244">
            <v>1.03</v>
          </cell>
          <cell r="T244">
            <v>0.75</v>
          </cell>
          <cell r="U244">
            <v>1.1499999999999999</v>
          </cell>
          <cell r="V244">
            <v>0.79</v>
          </cell>
          <cell r="W244">
            <v>78.900000000000006</v>
          </cell>
          <cell r="X244">
            <v>-6.3</v>
          </cell>
          <cell r="Y244">
            <v>100.2</v>
          </cell>
          <cell r="Z244">
            <v>-5.3</v>
          </cell>
          <cell r="AA244">
            <v>105.7</v>
          </cell>
          <cell r="AB244">
            <v>3.7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114.5</v>
          </cell>
          <cell r="D245">
            <v>7.2</v>
          </cell>
          <cell r="E245">
            <v>117.3</v>
          </cell>
          <cell r="F245">
            <v>7.7</v>
          </cell>
          <cell r="G245">
            <v>115.7</v>
          </cell>
          <cell r="H245">
            <v>5.0999999999999996</v>
          </cell>
          <cell r="I245">
            <v>121.6</v>
          </cell>
          <cell r="J245">
            <v>10.5</v>
          </cell>
          <cell r="K245">
            <v>121</v>
          </cell>
          <cell r="L245">
            <v>8.9</v>
          </cell>
          <cell r="M245">
            <v>129.5</v>
          </cell>
          <cell r="N245">
            <v>39.799999999999997</v>
          </cell>
          <cell r="O245">
            <v>125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4.8499999999999996</v>
          </cell>
          <cell r="T245">
            <v>-1.68</v>
          </cell>
          <cell r="U245">
            <v>8.93</v>
          </cell>
          <cell r="V245">
            <v>2.1800000000000002</v>
          </cell>
          <cell r="W245">
            <v>110</v>
          </cell>
          <cell r="X245">
            <v>3.7</v>
          </cell>
          <cell r="Y245">
            <v>112.7</v>
          </cell>
          <cell r="Z245">
            <v>4.3</v>
          </cell>
          <cell r="AA245">
            <v>132.6</v>
          </cell>
          <cell r="AB245">
            <v>35.200000000000003</v>
          </cell>
          <cell r="AC245">
            <v>25</v>
          </cell>
          <cell r="AD245">
            <v>-31.1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88.7</v>
          </cell>
          <cell r="D247">
            <v>-0.4</v>
          </cell>
          <cell r="E247">
            <v>100.4</v>
          </cell>
          <cell r="F247">
            <v>0.6</v>
          </cell>
          <cell r="G247">
            <v>98.8</v>
          </cell>
          <cell r="H247">
            <v>1.1000000000000001</v>
          </cell>
          <cell r="I247">
            <v>104.1</v>
          </cell>
          <cell r="J247">
            <v>-1.8</v>
          </cell>
          <cell r="K247">
            <v>101.8</v>
          </cell>
          <cell r="L247">
            <v>-2</v>
          </cell>
          <cell r="M247">
            <v>138.1</v>
          </cell>
          <cell r="N247">
            <v>0.7</v>
          </cell>
          <cell r="O247">
            <v>87.1</v>
          </cell>
          <cell r="P247">
            <v>-11.8</v>
          </cell>
          <cell r="Q247" t="str">
            <v>-</v>
          </cell>
          <cell r="R247" t="str">
            <v>-</v>
          </cell>
          <cell r="S247">
            <v>1.73</v>
          </cell>
          <cell r="T247">
            <v>0.91</v>
          </cell>
          <cell r="U247">
            <v>1.8</v>
          </cell>
          <cell r="V247">
            <v>0.1</v>
          </cell>
          <cell r="W247">
            <v>85.2</v>
          </cell>
          <cell r="X247">
            <v>-3.7</v>
          </cell>
          <cell r="Y247">
            <v>96.4</v>
          </cell>
          <cell r="Z247">
            <v>-2.7</v>
          </cell>
          <cell r="AA247">
            <v>119.2</v>
          </cell>
          <cell r="AB247">
            <v>-4.5999999999999996</v>
          </cell>
          <cell r="AC247">
            <v>20.3</v>
          </cell>
          <cell r="AD247">
            <v>-23.4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99.6</v>
          </cell>
          <cell r="D262">
            <v>3.5</v>
          </cell>
          <cell r="E262">
            <v>99.4</v>
          </cell>
          <cell r="F262">
            <v>0.5</v>
          </cell>
          <cell r="G262">
            <v>100.2</v>
          </cell>
          <cell r="H262">
            <v>3</v>
          </cell>
          <cell r="I262">
            <v>97</v>
          </cell>
          <cell r="J262">
            <v>-1.5</v>
          </cell>
          <cell r="K262">
            <v>97.7</v>
          </cell>
          <cell r="L262">
            <v>-0.8</v>
          </cell>
          <cell r="M262">
            <v>72.7</v>
          </cell>
          <cell r="N262">
            <v>-30.4</v>
          </cell>
          <cell r="O262">
            <v>100.2</v>
          </cell>
          <cell r="P262">
            <v>1.7</v>
          </cell>
          <cell r="Q262" t="str">
            <v>-</v>
          </cell>
          <cell r="R262" t="str">
            <v>-</v>
          </cell>
          <cell r="S262">
            <v>2.37</v>
          </cell>
          <cell r="T262">
            <v>-0.67</v>
          </cell>
          <cell r="U262">
            <v>2.98</v>
          </cell>
          <cell r="V262">
            <v>-0.15</v>
          </cell>
          <cell r="W262">
            <v>95.7</v>
          </cell>
          <cell r="X262">
            <v>0.2</v>
          </cell>
          <cell r="Y262">
            <v>95.5</v>
          </cell>
          <cell r="Z262">
            <v>-2.7</v>
          </cell>
          <cell r="AA262">
            <v>67.3</v>
          </cell>
          <cell r="AB262">
            <v>-58.9</v>
          </cell>
          <cell r="AC262">
            <v>103.1</v>
          </cell>
          <cell r="AD262">
            <v>354.2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107.9</v>
          </cell>
          <cell r="D264">
            <v>-31.4</v>
          </cell>
          <cell r="E264">
            <v>108.6</v>
          </cell>
          <cell r="F264">
            <v>-32.1</v>
          </cell>
          <cell r="G264">
            <v>105.7</v>
          </cell>
          <cell r="H264">
            <v>-30.5</v>
          </cell>
          <cell r="I264">
            <v>110.9</v>
          </cell>
          <cell r="J264">
            <v>-23.5</v>
          </cell>
          <cell r="K264">
            <v>109.5</v>
          </cell>
          <cell r="L264">
            <v>-21.6</v>
          </cell>
          <cell r="M264">
            <v>255.6</v>
          </cell>
          <cell r="N264">
            <v>-63.5</v>
          </cell>
          <cell r="O264">
            <v>55.6</v>
          </cell>
          <cell r="P264">
            <v>34.299999999999997</v>
          </cell>
          <cell r="Q264" t="str">
            <v>-</v>
          </cell>
          <cell r="R264" t="str">
            <v>-</v>
          </cell>
          <cell r="S264">
            <v>0</v>
          </cell>
          <cell r="T264">
            <v>-1.87</v>
          </cell>
          <cell r="U264">
            <v>0</v>
          </cell>
          <cell r="V264">
            <v>0</v>
          </cell>
          <cell r="W264">
            <v>103.7</v>
          </cell>
          <cell r="X264">
            <v>-33.6</v>
          </cell>
          <cell r="Y264">
            <v>104.3</v>
          </cell>
          <cell r="Z264">
            <v>-34.4</v>
          </cell>
          <cell r="AA264">
            <v>401.9</v>
          </cell>
          <cell r="AB264">
            <v>-57.8</v>
          </cell>
          <cell r="AC264">
            <v>10.5</v>
          </cell>
          <cell r="AD264">
            <v>0</v>
          </cell>
        </row>
        <row r="265">
          <cell r="B265" t="str">
            <v>製造業</v>
          </cell>
          <cell r="C265">
            <v>107</v>
          </cell>
          <cell r="D265">
            <v>2.6</v>
          </cell>
          <cell r="E265">
            <v>106.5</v>
          </cell>
          <cell r="F265">
            <v>-0.9</v>
          </cell>
          <cell r="G265">
            <v>105.4</v>
          </cell>
          <cell r="H265">
            <v>-0.4</v>
          </cell>
          <cell r="I265">
            <v>97.3</v>
          </cell>
          <cell r="J265">
            <v>-2.2999999999999998</v>
          </cell>
          <cell r="K265">
            <v>97</v>
          </cell>
          <cell r="L265">
            <v>-3.4</v>
          </cell>
          <cell r="M265">
            <v>100</v>
          </cell>
          <cell r="N265">
            <v>23.8</v>
          </cell>
          <cell r="O265">
            <v>74.599999999999994</v>
          </cell>
          <cell r="P265">
            <v>-9.1</v>
          </cell>
          <cell r="Q265" t="str">
            <v>-</v>
          </cell>
          <cell r="R265" t="str">
            <v>-</v>
          </cell>
          <cell r="S265">
            <v>2.58</v>
          </cell>
          <cell r="T265">
            <v>-1.05</v>
          </cell>
          <cell r="U265">
            <v>3.2</v>
          </cell>
          <cell r="V265">
            <v>1.1000000000000001</v>
          </cell>
          <cell r="W265">
            <v>102.8</v>
          </cell>
          <cell r="X265">
            <v>-0.8</v>
          </cell>
          <cell r="Y265">
            <v>102.3</v>
          </cell>
          <cell r="Z265">
            <v>-4.2</v>
          </cell>
          <cell r="AA265">
            <v>140.6</v>
          </cell>
          <cell r="AB265">
            <v>-13.7</v>
          </cell>
          <cell r="AC265">
            <v>120.4</v>
          </cell>
          <cell r="AD265">
            <v>568.9</v>
          </cell>
        </row>
        <row r="266">
          <cell r="B266" t="str">
            <v>電気・ガス・熱供給・水道業</v>
          </cell>
          <cell r="C266">
            <v>82</v>
          </cell>
          <cell r="D266">
            <v>-8.3000000000000007</v>
          </cell>
          <cell r="E266">
            <v>90.7</v>
          </cell>
          <cell r="F266">
            <v>-8.1999999999999993</v>
          </cell>
          <cell r="G266">
            <v>90.4</v>
          </cell>
          <cell r="H266">
            <v>-8.8000000000000007</v>
          </cell>
          <cell r="I266">
            <v>99.2</v>
          </cell>
          <cell r="J266">
            <v>-6.9</v>
          </cell>
          <cell r="K266">
            <v>99.5</v>
          </cell>
          <cell r="L266">
            <v>-6.8</v>
          </cell>
          <cell r="M266">
            <v>25</v>
          </cell>
          <cell r="N266">
            <v>0</v>
          </cell>
          <cell r="O266">
            <v>56.3</v>
          </cell>
          <cell r="P266">
            <v>-44.7</v>
          </cell>
          <cell r="Q266" t="str">
            <v>-</v>
          </cell>
          <cell r="R266" t="str">
            <v>-</v>
          </cell>
          <cell r="S266">
            <v>0</v>
          </cell>
          <cell r="T266">
            <v>-1.33</v>
          </cell>
          <cell r="U266">
            <v>0</v>
          </cell>
          <cell r="V266">
            <v>0</v>
          </cell>
          <cell r="W266">
            <v>78.8</v>
          </cell>
          <cell r="X266">
            <v>-11.3</v>
          </cell>
          <cell r="Y266">
            <v>87.1</v>
          </cell>
          <cell r="Z266">
            <v>-11.2</v>
          </cell>
          <cell r="AA266">
            <v>141.5</v>
          </cell>
          <cell r="AB266">
            <v>614.6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87.1</v>
          </cell>
          <cell r="D267">
            <v>-23.3</v>
          </cell>
          <cell r="E267">
            <v>87.8</v>
          </cell>
          <cell r="F267">
            <v>-5.5</v>
          </cell>
          <cell r="G267">
            <v>89</v>
          </cell>
          <cell r="H267">
            <v>7.1</v>
          </cell>
          <cell r="I267">
            <v>84</v>
          </cell>
          <cell r="J267">
            <v>2.7</v>
          </cell>
          <cell r="K267">
            <v>83.1</v>
          </cell>
          <cell r="L267">
            <v>9.6</v>
          </cell>
          <cell r="M267">
            <v>142.9</v>
          </cell>
          <cell r="N267">
            <v>-69.7</v>
          </cell>
          <cell r="O267">
            <v>11.8</v>
          </cell>
          <cell r="P267">
            <v>-28.9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0</v>
          </cell>
          <cell r="V267">
            <v>-1.55</v>
          </cell>
          <cell r="W267">
            <v>83.7</v>
          </cell>
          <cell r="X267">
            <v>-25.7</v>
          </cell>
          <cell r="Y267">
            <v>84.3</v>
          </cell>
          <cell r="Z267">
            <v>-8.6999999999999993</v>
          </cell>
          <cell r="AA267">
            <v>41.8</v>
          </cell>
          <cell r="AB267">
            <v>-91.4</v>
          </cell>
          <cell r="AC267">
            <v>17.5</v>
          </cell>
          <cell r="AD267">
            <v>-95.1</v>
          </cell>
        </row>
        <row r="268">
          <cell r="B268" t="str">
            <v>運輸業，郵便業</v>
          </cell>
          <cell r="C268">
            <v>92.2</v>
          </cell>
          <cell r="D268">
            <v>-23.5</v>
          </cell>
          <cell r="E268">
            <v>89</v>
          </cell>
          <cell r="F268">
            <v>-24.6</v>
          </cell>
          <cell r="G268">
            <v>96.4</v>
          </cell>
          <cell r="H268">
            <v>-21.9</v>
          </cell>
          <cell r="I268">
            <v>69.3</v>
          </cell>
          <cell r="J268">
            <v>-33</v>
          </cell>
          <cell r="K268">
            <v>73</v>
          </cell>
          <cell r="L268">
            <v>-30.7</v>
          </cell>
          <cell r="M268">
            <v>0</v>
          </cell>
          <cell r="N268">
            <v>-100</v>
          </cell>
          <cell r="O268">
            <v>99.5</v>
          </cell>
          <cell r="P268">
            <v>51.7</v>
          </cell>
          <cell r="Q268" t="str">
            <v>-</v>
          </cell>
          <cell r="R268" t="str">
            <v>-</v>
          </cell>
          <cell r="S268">
            <v>12.32</v>
          </cell>
          <cell r="T268">
            <v>3.51</v>
          </cell>
          <cell r="U268">
            <v>0</v>
          </cell>
          <cell r="V268">
            <v>-2.82</v>
          </cell>
          <cell r="W268">
            <v>88.6</v>
          </cell>
          <cell r="X268">
            <v>-26</v>
          </cell>
          <cell r="Y268">
            <v>85.5</v>
          </cell>
          <cell r="Z268">
            <v>-27.1</v>
          </cell>
          <cell r="AA268">
            <v>0.4</v>
          </cell>
          <cell r="AB268">
            <v>-99.2</v>
          </cell>
          <cell r="AC268">
            <v>102.1</v>
          </cell>
          <cell r="AD268">
            <v>-0.4</v>
          </cell>
        </row>
        <row r="269">
          <cell r="B269" t="str">
            <v>卸売業，小売業</v>
          </cell>
          <cell r="C269">
            <v>111.2</v>
          </cell>
          <cell r="D269">
            <v>23.1</v>
          </cell>
          <cell r="E269">
            <v>105.7</v>
          </cell>
          <cell r="F269">
            <v>16.8</v>
          </cell>
          <cell r="G269">
            <v>106.2</v>
          </cell>
          <cell r="H269">
            <v>17.100000000000001</v>
          </cell>
          <cell r="I269">
            <v>95</v>
          </cell>
          <cell r="J269">
            <v>10.1</v>
          </cell>
          <cell r="K269">
            <v>95.6</v>
          </cell>
          <cell r="L269">
            <v>11</v>
          </cell>
          <cell r="M269">
            <v>70</v>
          </cell>
          <cell r="N269">
            <v>-30</v>
          </cell>
          <cell r="O269">
            <v>133.6</v>
          </cell>
          <cell r="P269">
            <v>7.4</v>
          </cell>
          <cell r="Q269" t="str">
            <v>-</v>
          </cell>
          <cell r="R269" t="str">
            <v>-</v>
          </cell>
          <cell r="S269">
            <v>0.67</v>
          </cell>
          <cell r="T269">
            <v>-2.75</v>
          </cell>
          <cell r="U269">
            <v>2.4700000000000002</v>
          </cell>
          <cell r="V269">
            <v>-0.34</v>
          </cell>
          <cell r="W269">
            <v>106.8</v>
          </cell>
          <cell r="X269">
            <v>19.100000000000001</v>
          </cell>
          <cell r="Y269">
            <v>101.5</v>
          </cell>
          <cell r="Z269">
            <v>12.9</v>
          </cell>
          <cell r="AA269">
            <v>72.5</v>
          </cell>
          <cell r="AB269">
            <v>-9.9</v>
          </cell>
          <cell r="AC269">
            <v>429</v>
          </cell>
          <cell r="AD269">
            <v>461.5</v>
          </cell>
        </row>
        <row r="270">
          <cell r="B270" t="str">
            <v>金融業，保険業</v>
          </cell>
          <cell r="C270">
            <v>74.599999999999994</v>
          </cell>
          <cell r="D270">
            <v>-27.5</v>
          </cell>
          <cell r="E270">
            <v>76.900000000000006</v>
          </cell>
          <cell r="F270">
            <v>-27.5</v>
          </cell>
          <cell r="G270">
            <v>81.099999999999994</v>
          </cell>
          <cell r="H270">
            <v>-20.2</v>
          </cell>
          <cell r="I270">
            <v>77.400000000000006</v>
          </cell>
          <cell r="J270">
            <v>-21.9</v>
          </cell>
          <cell r="K270">
            <v>76.5</v>
          </cell>
          <cell r="L270">
            <v>-19.399999999999999</v>
          </cell>
          <cell r="M270">
            <v>83.1</v>
          </cell>
          <cell r="N270">
            <v>-44.4</v>
          </cell>
          <cell r="O270">
            <v>6.7</v>
          </cell>
          <cell r="P270">
            <v>-94.9</v>
          </cell>
          <cell r="Q270" t="str">
            <v>-</v>
          </cell>
          <cell r="R270" t="str">
            <v>-</v>
          </cell>
          <cell r="S270">
            <v>0</v>
          </cell>
          <cell r="T270">
            <v>-10.11</v>
          </cell>
          <cell r="U270">
            <v>0</v>
          </cell>
          <cell r="V270">
            <v>-1.1200000000000001</v>
          </cell>
          <cell r="W270">
            <v>71.7</v>
          </cell>
          <cell r="X270">
            <v>-29.8</v>
          </cell>
          <cell r="Y270">
            <v>73.900000000000006</v>
          </cell>
          <cell r="Z270">
            <v>-29.9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122.9</v>
          </cell>
          <cell r="D271">
            <v>16.399999999999999</v>
          </cell>
          <cell r="E271">
            <v>124</v>
          </cell>
          <cell r="F271">
            <v>16.3</v>
          </cell>
          <cell r="G271">
            <v>128.19999999999999</v>
          </cell>
          <cell r="H271">
            <v>18.2</v>
          </cell>
          <cell r="I271">
            <v>91.5</v>
          </cell>
          <cell r="J271">
            <v>0</v>
          </cell>
          <cell r="K271">
            <v>93.8</v>
          </cell>
          <cell r="L271">
            <v>1.3</v>
          </cell>
          <cell r="M271">
            <v>0</v>
          </cell>
          <cell r="N271">
            <v>-100</v>
          </cell>
          <cell r="O271">
            <v>88</v>
          </cell>
          <cell r="P271">
            <v>-23.8</v>
          </cell>
          <cell r="Q271" t="str">
            <v>-</v>
          </cell>
          <cell r="R271" t="str">
            <v>-</v>
          </cell>
          <cell r="S271">
            <v>0</v>
          </cell>
          <cell r="T271">
            <v>-0.45</v>
          </cell>
          <cell r="U271">
            <v>0</v>
          </cell>
          <cell r="V271">
            <v>-2.92</v>
          </cell>
          <cell r="W271">
            <v>118.1</v>
          </cell>
          <cell r="X271">
            <v>12.6</v>
          </cell>
          <cell r="Y271">
            <v>119.1</v>
          </cell>
          <cell r="Z271">
            <v>12.5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56.2</v>
          </cell>
          <cell r="D272">
            <v>-49.7</v>
          </cell>
          <cell r="E272">
            <v>60.5</v>
          </cell>
          <cell r="F272">
            <v>-49.7</v>
          </cell>
          <cell r="G272">
            <v>63.1</v>
          </cell>
          <cell r="H272">
            <v>-48.1</v>
          </cell>
          <cell r="I272">
            <v>70.099999999999994</v>
          </cell>
          <cell r="J272">
            <v>-36.6</v>
          </cell>
          <cell r="K272">
            <v>74.099999999999994</v>
          </cell>
          <cell r="L272">
            <v>-31.2</v>
          </cell>
          <cell r="M272">
            <v>0</v>
          </cell>
          <cell r="N272">
            <v>-100</v>
          </cell>
          <cell r="O272">
            <v>26</v>
          </cell>
          <cell r="P272">
            <v>-52.4</v>
          </cell>
          <cell r="Q272" t="str">
            <v>-</v>
          </cell>
          <cell r="R272" t="str">
            <v>-</v>
          </cell>
          <cell r="S272">
            <v>1.05</v>
          </cell>
          <cell r="T272">
            <v>-0.48</v>
          </cell>
          <cell r="U272">
            <v>1.05</v>
          </cell>
          <cell r="V272">
            <v>1.05</v>
          </cell>
          <cell r="W272">
            <v>54</v>
          </cell>
          <cell r="X272">
            <v>-51.3</v>
          </cell>
          <cell r="Y272">
            <v>58.1</v>
          </cell>
          <cell r="Z272">
            <v>-51.4</v>
          </cell>
          <cell r="AA272">
            <v>0.3</v>
          </cell>
          <cell r="AB272">
            <v>-99.7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103.8</v>
          </cell>
          <cell r="D273">
            <v>-0.9</v>
          </cell>
          <cell r="E273">
            <v>102.3</v>
          </cell>
          <cell r="F273">
            <v>-1.3</v>
          </cell>
          <cell r="G273">
            <v>101.1</v>
          </cell>
          <cell r="H273">
            <v>-1.6</v>
          </cell>
          <cell r="I273">
            <v>101.7</v>
          </cell>
          <cell r="J273">
            <v>-0.8</v>
          </cell>
          <cell r="K273">
            <v>100.4</v>
          </cell>
          <cell r="L273">
            <v>-0.3</v>
          </cell>
          <cell r="M273">
            <v>176.9</v>
          </cell>
          <cell r="N273">
            <v>-14.8</v>
          </cell>
          <cell r="O273">
            <v>97.8</v>
          </cell>
          <cell r="P273">
            <v>-6.8</v>
          </cell>
          <cell r="Q273" t="str">
            <v>-</v>
          </cell>
          <cell r="R273" t="str">
            <v>-</v>
          </cell>
          <cell r="S273">
            <v>2.5</v>
          </cell>
          <cell r="T273">
            <v>-1.83</v>
          </cell>
          <cell r="U273">
            <v>2.9</v>
          </cell>
          <cell r="V273">
            <v>-0.54</v>
          </cell>
          <cell r="W273">
            <v>99.7</v>
          </cell>
          <cell r="X273">
            <v>-4.0999999999999996</v>
          </cell>
          <cell r="Y273">
            <v>98.3</v>
          </cell>
          <cell r="Z273">
            <v>-4.5</v>
          </cell>
          <cell r="AA273">
            <v>170.3</v>
          </cell>
          <cell r="AB273">
            <v>9.6999999999999993</v>
          </cell>
          <cell r="AC273">
            <v>166</v>
          </cell>
          <cell r="AD273">
            <v>26</v>
          </cell>
        </row>
        <row r="274">
          <cell r="B274" t="str">
            <v>生活関連サービス業，娯楽業</v>
          </cell>
          <cell r="C274">
            <v>80.900000000000006</v>
          </cell>
          <cell r="D274">
            <v>-9.4</v>
          </cell>
          <cell r="E274">
            <v>81</v>
          </cell>
          <cell r="F274">
            <v>-9.4</v>
          </cell>
          <cell r="G274">
            <v>84.2</v>
          </cell>
          <cell r="H274">
            <v>-10.6</v>
          </cell>
          <cell r="I274">
            <v>89.8</v>
          </cell>
          <cell r="J274">
            <v>-11.9</v>
          </cell>
          <cell r="K274">
            <v>84.7</v>
          </cell>
          <cell r="L274">
            <v>-17.100000000000001</v>
          </cell>
          <cell r="M274">
            <v>1200</v>
          </cell>
          <cell r="N274">
            <v>0</v>
          </cell>
          <cell r="O274">
            <v>43.8</v>
          </cell>
          <cell r="P274">
            <v>-45.3</v>
          </cell>
          <cell r="Q274" t="str">
            <v>-</v>
          </cell>
          <cell r="R274" t="str">
            <v>-</v>
          </cell>
          <cell r="S274">
            <v>8.92</v>
          </cell>
          <cell r="T274">
            <v>0.53</v>
          </cell>
          <cell r="U274">
            <v>11.01</v>
          </cell>
          <cell r="V274">
            <v>1.84</v>
          </cell>
          <cell r="W274">
            <v>77.7</v>
          </cell>
          <cell r="X274">
            <v>-12.4</v>
          </cell>
          <cell r="Y274">
            <v>77.8</v>
          </cell>
          <cell r="Z274">
            <v>-12.4</v>
          </cell>
          <cell r="AA274">
            <v>24.5</v>
          </cell>
          <cell r="AB274">
            <v>390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132.6</v>
          </cell>
          <cell r="D275">
            <v>2.6</v>
          </cell>
          <cell r="E275">
            <v>135.80000000000001</v>
          </cell>
          <cell r="F275">
            <v>2.6</v>
          </cell>
          <cell r="G275">
            <v>136.30000000000001</v>
          </cell>
          <cell r="H275">
            <v>6.7</v>
          </cell>
          <cell r="I275">
            <v>156.6</v>
          </cell>
          <cell r="J275">
            <v>-9.4</v>
          </cell>
          <cell r="K275">
            <v>157.9</v>
          </cell>
          <cell r="L275">
            <v>-9.3000000000000007</v>
          </cell>
          <cell r="M275">
            <v>60</v>
          </cell>
          <cell r="N275">
            <v>-40</v>
          </cell>
          <cell r="O275">
            <v>89.6</v>
          </cell>
          <cell r="P275">
            <v>16.100000000000001</v>
          </cell>
          <cell r="Q275" t="str">
            <v>-</v>
          </cell>
          <cell r="R275" t="str">
            <v>-</v>
          </cell>
          <cell r="S275">
            <v>0.33</v>
          </cell>
          <cell r="T275">
            <v>0.28999999999999998</v>
          </cell>
          <cell r="U275">
            <v>3.55</v>
          </cell>
          <cell r="V275">
            <v>-1.97</v>
          </cell>
          <cell r="W275">
            <v>127.4</v>
          </cell>
          <cell r="X275">
            <v>-0.7</v>
          </cell>
          <cell r="Y275">
            <v>130.5</v>
          </cell>
          <cell r="Z275">
            <v>-0.7</v>
          </cell>
          <cell r="AA275">
            <v>74.7</v>
          </cell>
          <cell r="AB275">
            <v>-90.2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77.400000000000006</v>
          </cell>
          <cell r="D276">
            <v>-5.4</v>
          </cell>
          <cell r="E276">
            <v>81.5</v>
          </cell>
          <cell r="F276">
            <v>-8.5</v>
          </cell>
          <cell r="G276">
            <v>81.900000000000006</v>
          </cell>
          <cell r="H276">
            <v>-2.6</v>
          </cell>
          <cell r="I276">
            <v>90.2</v>
          </cell>
          <cell r="J276">
            <v>-6.2</v>
          </cell>
          <cell r="K276">
            <v>90.6</v>
          </cell>
          <cell r="L276">
            <v>-5.2</v>
          </cell>
          <cell r="M276">
            <v>50</v>
          </cell>
          <cell r="N276">
            <v>-68.8</v>
          </cell>
          <cell r="O276">
            <v>102.1</v>
          </cell>
          <cell r="P276">
            <v>6.2</v>
          </cell>
          <cell r="Q276" t="str">
            <v>-</v>
          </cell>
          <cell r="R276" t="str">
            <v>-</v>
          </cell>
          <cell r="S276">
            <v>1.84</v>
          </cell>
          <cell r="T276">
            <v>1.04</v>
          </cell>
          <cell r="U276">
            <v>2.54</v>
          </cell>
          <cell r="V276">
            <v>1.1000000000000001</v>
          </cell>
          <cell r="W276">
            <v>74.400000000000006</v>
          </cell>
          <cell r="X276">
            <v>-8.4</v>
          </cell>
          <cell r="Y276">
            <v>78.3</v>
          </cell>
          <cell r="Z276">
            <v>-11.5</v>
          </cell>
          <cell r="AA276">
            <v>57.5</v>
          </cell>
          <cell r="AB276">
            <v>-85</v>
          </cell>
          <cell r="AC276">
            <v>33.1</v>
          </cell>
          <cell r="AD276">
            <v>1404.5</v>
          </cell>
        </row>
        <row r="277">
          <cell r="B277" t="str">
            <v>複合サービス事業</v>
          </cell>
          <cell r="C277">
            <v>63.4</v>
          </cell>
          <cell r="D277">
            <v>-18.5</v>
          </cell>
          <cell r="E277">
            <v>68.5</v>
          </cell>
          <cell r="F277">
            <v>-18.5</v>
          </cell>
          <cell r="G277">
            <v>71.7</v>
          </cell>
          <cell r="H277">
            <v>-14.7</v>
          </cell>
          <cell r="I277">
            <v>74.3</v>
          </cell>
          <cell r="J277">
            <v>-9.8000000000000007</v>
          </cell>
          <cell r="K277">
            <v>77.2</v>
          </cell>
          <cell r="L277">
            <v>-7.7</v>
          </cell>
          <cell r="M277">
            <v>6.4</v>
          </cell>
          <cell r="N277">
            <v>-88</v>
          </cell>
          <cell r="O277">
            <v>132.80000000000001</v>
          </cell>
          <cell r="P277">
            <v>163.5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6.51</v>
          </cell>
          <cell r="V277">
            <v>6.51</v>
          </cell>
          <cell r="W277">
            <v>60.9</v>
          </cell>
          <cell r="X277">
            <v>-21.2</v>
          </cell>
          <cell r="Y277">
            <v>65.8</v>
          </cell>
          <cell r="Z277">
            <v>-21.1</v>
          </cell>
          <cell r="AA277">
            <v>4.0999999999999996</v>
          </cell>
          <cell r="AB277">
            <v>-95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99.5</v>
          </cell>
          <cell r="D278">
            <v>-6.6</v>
          </cell>
          <cell r="E278">
            <v>101.3</v>
          </cell>
          <cell r="F278">
            <v>-6.6</v>
          </cell>
          <cell r="G278">
            <v>102.1</v>
          </cell>
          <cell r="H278">
            <v>-5.4</v>
          </cell>
          <cell r="I278">
            <v>96.7</v>
          </cell>
          <cell r="J278">
            <v>-6.5</v>
          </cell>
          <cell r="K278">
            <v>97.5</v>
          </cell>
          <cell r="L278">
            <v>-5.5</v>
          </cell>
          <cell r="M278">
            <v>71</v>
          </cell>
          <cell r="N278">
            <v>-33.299999999999997</v>
          </cell>
          <cell r="O278">
            <v>105.4</v>
          </cell>
          <cell r="P278">
            <v>9</v>
          </cell>
          <cell r="Q278" t="str">
            <v>-</v>
          </cell>
          <cell r="R278" t="str">
            <v>-</v>
          </cell>
          <cell r="S278">
            <v>5.33</v>
          </cell>
          <cell r="T278">
            <v>2.19</v>
          </cell>
          <cell r="U278">
            <v>4.1100000000000003</v>
          </cell>
          <cell r="V278">
            <v>-0.51</v>
          </cell>
          <cell r="W278">
            <v>95.6</v>
          </cell>
          <cell r="X278">
            <v>-9.6</v>
          </cell>
          <cell r="Y278">
            <v>97.3</v>
          </cell>
          <cell r="Z278">
            <v>-9.6999999999999993</v>
          </cell>
          <cell r="AA278">
            <v>79.5</v>
          </cell>
          <cell r="AB278">
            <v>-36.700000000000003</v>
          </cell>
          <cell r="AC278">
            <v>11</v>
          </cell>
          <cell r="AD278">
            <v>17</v>
          </cell>
        </row>
        <row r="279">
          <cell r="B279" t="str">
            <v>食料品・たばこ</v>
          </cell>
          <cell r="C279">
            <v>96</v>
          </cell>
          <cell r="D279">
            <v>-1.4</v>
          </cell>
          <cell r="E279">
            <v>94.7</v>
          </cell>
          <cell r="F279">
            <v>-6.2</v>
          </cell>
          <cell r="G279">
            <v>96.6</v>
          </cell>
          <cell r="H279">
            <v>-3.5</v>
          </cell>
          <cell r="I279">
            <v>87.2</v>
          </cell>
          <cell r="J279">
            <v>-6.2</v>
          </cell>
          <cell r="K279">
            <v>89.3</v>
          </cell>
          <cell r="L279">
            <v>-6.5</v>
          </cell>
          <cell r="M279">
            <v>55.8</v>
          </cell>
          <cell r="N279">
            <v>0</v>
          </cell>
          <cell r="O279">
            <v>72.599999999999994</v>
          </cell>
          <cell r="P279">
            <v>-27.1</v>
          </cell>
          <cell r="Q279" t="str">
            <v>-</v>
          </cell>
          <cell r="R279" t="str">
            <v>-</v>
          </cell>
          <cell r="S279">
            <v>1.6</v>
          </cell>
          <cell r="T279">
            <v>-2.37</v>
          </cell>
          <cell r="U279">
            <v>2.1</v>
          </cell>
          <cell r="V279">
            <v>-0.35</v>
          </cell>
          <cell r="W279">
            <v>92.2</v>
          </cell>
          <cell r="X279">
            <v>-4.7</v>
          </cell>
          <cell r="Y279">
            <v>91</v>
          </cell>
          <cell r="Z279">
            <v>-9.3000000000000007</v>
          </cell>
          <cell r="AA279">
            <v>47.3</v>
          </cell>
          <cell r="AB279">
            <v>-61.4</v>
          </cell>
          <cell r="AC279">
            <v>77.3</v>
          </cell>
          <cell r="AD279">
            <v>0</v>
          </cell>
        </row>
        <row r="280">
          <cell r="B280" t="str">
            <v>繊維工業</v>
          </cell>
          <cell r="C280">
            <v>154</v>
          </cell>
          <cell r="D280">
            <v>87.8</v>
          </cell>
          <cell r="E280">
            <v>159.9</v>
          </cell>
          <cell r="F280">
            <v>87.9</v>
          </cell>
          <cell r="G280">
            <v>155.6</v>
          </cell>
          <cell r="H280">
            <v>80.5</v>
          </cell>
          <cell r="I280">
            <v>126.6</v>
          </cell>
          <cell r="J280">
            <v>60.5</v>
          </cell>
          <cell r="K280">
            <v>124.1</v>
          </cell>
          <cell r="L280">
            <v>55.7</v>
          </cell>
          <cell r="M280">
            <v>390</v>
          </cell>
          <cell r="N280">
            <v>0</v>
          </cell>
          <cell r="O280">
            <v>78.599999999999994</v>
          </cell>
          <cell r="P280">
            <v>64.099999999999994</v>
          </cell>
          <cell r="Q280" t="str">
            <v>-</v>
          </cell>
          <cell r="R280" t="str">
            <v>-</v>
          </cell>
          <cell r="S280">
            <v>31.75</v>
          </cell>
          <cell r="T280">
            <v>31.75</v>
          </cell>
          <cell r="U280">
            <v>11.9</v>
          </cell>
          <cell r="V280">
            <v>11.9</v>
          </cell>
          <cell r="W280">
            <v>147.9</v>
          </cell>
          <cell r="X280">
            <v>81.7</v>
          </cell>
          <cell r="Y280">
            <v>153.6</v>
          </cell>
          <cell r="Z280">
            <v>81.8</v>
          </cell>
          <cell r="AA280">
            <v>450.9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186.4</v>
          </cell>
          <cell r="D281">
            <v>0.4</v>
          </cell>
          <cell r="E281">
            <v>182</v>
          </cell>
          <cell r="F281">
            <v>5</v>
          </cell>
          <cell r="G281">
            <v>178.7</v>
          </cell>
          <cell r="H281">
            <v>2.5</v>
          </cell>
          <cell r="I281">
            <v>147.80000000000001</v>
          </cell>
          <cell r="J281">
            <v>14.2</v>
          </cell>
          <cell r="K281">
            <v>150.69999999999999</v>
          </cell>
          <cell r="L281">
            <v>16.600000000000001</v>
          </cell>
          <cell r="M281">
            <v>7.1</v>
          </cell>
          <cell r="N281">
            <v>-94.8</v>
          </cell>
          <cell r="O281">
            <v>88.3</v>
          </cell>
          <cell r="P281">
            <v>130.5</v>
          </cell>
          <cell r="Q281" t="str">
            <v>-</v>
          </cell>
          <cell r="R281" t="str">
            <v>-</v>
          </cell>
          <cell r="S281">
            <v>0</v>
          </cell>
          <cell r="T281">
            <v>-6.67</v>
          </cell>
          <cell r="U281">
            <v>0</v>
          </cell>
          <cell r="V281">
            <v>-6.67</v>
          </cell>
          <cell r="W281">
            <v>179.1</v>
          </cell>
          <cell r="X281">
            <v>-2.8</v>
          </cell>
          <cell r="Y281">
            <v>174.8</v>
          </cell>
          <cell r="Z281">
            <v>1.5</v>
          </cell>
          <cell r="AA281">
            <v>305.60000000000002</v>
          </cell>
          <cell r="AB281">
            <v>118.9</v>
          </cell>
          <cell r="AC281">
            <v>97</v>
          </cell>
          <cell r="AD281">
            <v>-39.4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95.4</v>
          </cell>
          <cell r="D284">
            <v>-0.3</v>
          </cell>
          <cell r="E284">
            <v>113.9</v>
          </cell>
          <cell r="F284">
            <v>-0.3</v>
          </cell>
          <cell r="G284">
            <v>115.6</v>
          </cell>
          <cell r="H284">
            <v>2.2999999999999998</v>
          </cell>
          <cell r="I284">
            <v>98.6</v>
          </cell>
          <cell r="J284">
            <v>-2.5</v>
          </cell>
          <cell r="K284">
            <v>100</v>
          </cell>
          <cell r="L284">
            <v>0.5</v>
          </cell>
          <cell r="M284">
            <v>55</v>
          </cell>
          <cell r="N284">
            <v>-63.9</v>
          </cell>
          <cell r="O284">
            <v>78.099999999999994</v>
          </cell>
          <cell r="P284">
            <v>8.6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91.6</v>
          </cell>
          <cell r="X284">
            <v>-3.6</v>
          </cell>
          <cell r="Y284">
            <v>109.4</v>
          </cell>
          <cell r="Z284">
            <v>-3.6</v>
          </cell>
          <cell r="AA284">
            <v>61</v>
          </cell>
          <cell r="AB284">
            <v>-60.4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91.8</v>
          </cell>
          <cell r="D285">
            <v>41.2</v>
          </cell>
          <cell r="E285">
            <v>103.6</v>
          </cell>
          <cell r="F285">
            <v>41.1</v>
          </cell>
          <cell r="G285">
            <v>106</v>
          </cell>
          <cell r="H285">
            <v>49.7</v>
          </cell>
          <cell r="I285">
            <v>111.3</v>
          </cell>
          <cell r="J285">
            <v>31.7</v>
          </cell>
          <cell r="K285">
            <v>112.6</v>
          </cell>
          <cell r="L285">
            <v>40.200000000000003</v>
          </cell>
          <cell r="M285">
            <v>6.7</v>
          </cell>
          <cell r="N285">
            <v>-97.9</v>
          </cell>
          <cell r="O285">
            <v>105.1</v>
          </cell>
          <cell r="P285">
            <v>13.9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22.64</v>
          </cell>
          <cell r="V285">
            <v>22.64</v>
          </cell>
          <cell r="W285">
            <v>88.2</v>
          </cell>
          <cell r="X285">
            <v>36.700000000000003</v>
          </cell>
          <cell r="Y285">
            <v>99.5</v>
          </cell>
          <cell r="Z285">
            <v>36.5</v>
          </cell>
          <cell r="AA285">
            <v>55.6</v>
          </cell>
          <cell r="AB285">
            <v>-55.4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165.3</v>
          </cell>
          <cell r="D286">
            <v>-13.1</v>
          </cell>
          <cell r="E286">
            <v>160.19999999999999</v>
          </cell>
          <cell r="F286">
            <v>-20.9</v>
          </cell>
          <cell r="G286">
            <v>157.6</v>
          </cell>
          <cell r="H286">
            <v>-15.5</v>
          </cell>
          <cell r="I286">
            <v>169.9</v>
          </cell>
          <cell r="J286">
            <v>-23.1</v>
          </cell>
          <cell r="K286">
            <v>168.9</v>
          </cell>
          <cell r="L286">
            <v>-20.399999999999999</v>
          </cell>
          <cell r="M286">
            <v>266.7</v>
          </cell>
          <cell r="N286">
            <v>-78.900000000000006</v>
          </cell>
          <cell r="O286">
            <v>425</v>
          </cell>
          <cell r="P286">
            <v>652.20000000000005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0.76</v>
          </cell>
          <cell r="V286">
            <v>0.76</v>
          </cell>
          <cell r="W286">
            <v>158.80000000000001</v>
          </cell>
          <cell r="X286">
            <v>-16</v>
          </cell>
          <cell r="Y286">
            <v>153.9</v>
          </cell>
          <cell r="Z286">
            <v>-23.5</v>
          </cell>
          <cell r="AA286">
            <v>478</v>
          </cell>
          <cell r="AB286">
            <v>-78.7</v>
          </cell>
          <cell r="AC286">
            <v>61.2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4.9000000000000004</v>
          </cell>
          <cell r="E287">
            <v>130.5</v>
          </cell>
          <cell r="F287">
            <v>5.0999999999999996</v>
          </cell>
          <cell r="G287">
            <v>130</v>
          </cell>
          <cell r="H287">
            <v>5</v>
          </cell>
          <cell r="I287">
            <v>107</v>
          </cell>
          <cell r="J287">
            <v>6.3</v>
          </cell>
          <cell r="K287">
            <v>106.3</v>
          </cell>
          <cell r="L287">
            <v>6.5</v>
          </cell>
          <cell r="M287">
            <v>162.5</v>
          </cell>
          <cell r="N287">
            <v>-13.3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-4.76</v>
          </cell>
          <cell r="W287">
            <v>112.3</v>
          </cell>
          <cell r="X287">
            <v>1.5</v>
          </cell>
          <cell r="Y287">
            <v>125.4</v>
          </cell>
          <cell r="Z287">
            <v>1.7</v>
          </cell>
          <cell r="AA287">
            <v>144.9</v>
          </cell>
          <cell r="AB287">
            <v>8.1999999999999993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</v>
          </cell>
          <cell r="D288">
            <v>5.0999999999999996</v>
          </cell>
          <cell r="E288">
            <v>113.7</v>
          </cell>
          <cell r="F288">
            <v>1.7</v>
          </cell>
          <cell r="G288">
            <v>115.4</v>
          </cell>
          <cell r="H288">
            <v>1</v>
          </cell>
          <cell r="I288">
            <v>109.6</v>
          </cell>
          <cell r="J288">
            <v>-2.8</v>
          </cell>
          <cell r="K288">
            <v>110.8</v>
          </cell>
          <cell r="L288">
            <v>-3.7</v>
          </cell>
          <cell r="M288">
            <v>65.2</v>
          </cell>
          <cell r="N288">
            <v>114.5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110.5</v>
          </cell>
          <cell r="X288">
            <v>1.7</v>
          </cell>
          <cell r="Y288">
            <v>109.2</v>
          </cell>
          <cell r="Z288">
            <v>-1.6</v>
          </cell>
          <cell r="AA288">
            <v>56.7</v>
          </cell>
          <cell r="AB288">
            <v>110</v>
          </cell>
          <cell r="AC288">
            <v>72.8</v>
          </cell>
          <cell r="AD288">
            <v>173.7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133.9</v>
          </cell>
          <cell r="D291">
            <v>9.8000000000000007</v>
          </cell>
          <cell r="E291">
            <v>137.5</v>
          </cell>
          <cell r="F291">
            <v>9.8000000000000007</v>
          </cell>
          <cell r="G291">
            <v>103.7</v>
          </cell>
          <cell r="H291">
            <v>-9.3000000000000007</v>
          </cell>
          <cell r="I291">
            <v>128.69999999999999</v>
          </cell>
          <cell r="J291">
            <v>7.9</v>
          </cell>
          <cell r="K291">
            <v>99.1</v>
          </cell>
          <cell r="L291">
            <v>-8.6999999999999993</v>
          </cell>
          <cell r="M291">
            <v>10666.7</v>
          </cell>
          <cell r="N291">
            <v>171.2</v>
          </cell>
          <cell r="O291">
            <v>178.1</v>
          </cell>
          <cell r="P291">
            <v>15.1</v>
          </cell>
          <cell r="Q291" t="str">
            <v>-</v>
          </cell>
          <cell r="R291" t="str">
            <v>-</v>
          </cell>
          <cell r="S291">
            <v>7.35</v>
          </cell>
          <cell r="T291">
            <v>-5.01</v>
          </cell>
          <cell r="U291">
            <v>14.29</v>
          </cell>
          <cell r="V291">
            <v>13.17</v>
          </cell>
          <cell r="W291">
            <v>128.6</v>
          </cell>
          <cell r="X291">
            <v>6.2</v>
          </cell>
          <cell r="Y291">
            <v>132.1</v>
          </cell>
          <cell r="Z291">
            <v>6.3</v>
          </cell>
          <cell r="AA291">
            <v>2224.6999999999998</v>
          </cell>
          <cell r="AB291">
            <v>177.9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97.3</v>
          </cell>
          <cell r="D294">
            <v>-32.1</v>
          </cell>
          <cell r="E294">
            <v>106.1</v>
          </cell>
          <cell r="F294">
            <v>-25.5</v>
          </cell>
          <cell r="G294">
            <v>105</v>
          </cell>
          <cell r="H294">
            <v>-23.2</v>
          </cell>
          <cell r="I294">
            <v>108</v>
          </cell>
          <cell r="J294">
            <v>-17.600000000000001</v>
          </cell>
          <cell r="K294">
            <v>107.2</v>
          </cell>
          <cell r="L294">
            <v>-15.3</v>
          </cell>
          <cell r="M294">
            <v>0</v>
          </cell>
          <cell r="N294">
            <v>0</v>
          </cell>
          <cell r="O294">
            <v>39.5</v>
          </cell>
          <cell r="P294">
            <v>-56.6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-1.74</v>
          </cell>
          <cell r="W294">
            <v>93.5</v>
          </cell>
          <cell r="X294">
            <v>-34.299999999999997</v>
          </cell>
          <cell r="Y294">
            <v>101.9</v>
          </cell>
          <cell r="Z294">
            <v>-27.9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100.7</v>
          </cell>
          <cell r="D295">
            <v>2.5</v>
          </cell>
          <cell r="E295">
            <v>105.1</v>
          </cell>
          <cell r="F295">
            <v>2.5</v>
          </cell>
          <cell r="G295">
            <v>107.4</v>
          </cell>
          <cell r="H295">
            <v>5.0999999999999996</v>
          </cell>
          <cell r="I295">
            <v>91.3</v>
          </cell>
          <cell r="J295">
            <v>-8.3000000000000007</v>
          </cell>
          <cell r="K295">
            <v>93</v>
          </cell>
          <cell r="L295">
            <v>-6.9</v>
          </cell>
          <cell r="M295">
            <v>10.5</v>
          </cell>
          <cell r="N295">
            <v>-87.5</v>
          </cell>
          <cell r="O295">
            <v>302.89999999999998</v>
          </cell>
          <cell r="P295">
            <v>104</v>
          </cell>
          <cell r="Q295" t="str">
            <v>-</v>
          </cell>
          <cell r="R295" t="str">
            <v>-</v>
          </cell>
          <cell r="S295">
            <v>0</v>
          </cell>
          <cell r="T295">
            <v>-3.13</v>
          </cell>
          <cell r="U295">
            <v>1.45</v>
          </cell>
          <cell r="V295">
            <v>1.45</v>
          </cell>
          <cell r="W295">
            <v>96.7</v>
          </cell>
          <cell r="X295">
            <v>-0.8</v>
          </cell>
          <cell r="Y295">
            <v>101</v>
          </cell>
          <cell r="Z295">
            <v>-0.8</v>
          </cell>
          <cell r="AA295">
            <v>7.4</v>
          </cell>
          <cell r="AB295">
            <v>-93.4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92.4</v>
          </cell>
          <cell r="D296">
            <v>10.8</v>
          </cell>
          <cell r="E296">
            <v>92.5</v>
          </cell>
          <cell r="F296">
            <v>10.8</v>
          </cell>
          <cell r="G296">
            <v>92.8</v>
          </cell>
          <cell r="H296">
            <v>11.7</v>
          </cell>
          <cell r="I296">
            <v>87.3</v>
          </cell>
          <cell r="J296">
            <v>-2.7</v>
          </cell>
          <cell r="K296">
            <v>87.5</v>
          </cell>
          <cell r="L296">
            <v>-2.1</v>
          </cell>
          <cell r="M296">
            <v>0</v>
          </cell>
          <cell r="N296">
            <v>-100</v>
          </cell>
          <cell r="O296">
            <v>6.5</v>
          </cell>
          <cell r="P296">
            <v>-69.900000000000006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-1.47</v>
          </cell>
          <cell r="W296">
            <v>88.8</v>
          </cell>
          <cell r="X296">
            <v>7.2</v>
          </cell>
          <cell r="Y296">
            <v>88.9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86.2</v>
          </cell>
          <cell r="D298">
            <v>-8.1999999999999993</v>
          </cell>
          <cell r="E298">
            <v>89.7</v>
          </cell>
          <cell r="F298">
            <v>-8.3000000000000007</v>
          </cell>
          <cell r="G298">
            <v>91.4</v>
          </cell>
          <cell r="H298">
            <v>-6.8</v>
          </cell>
          <cell r="I298">
            <v>113.6</v>
          </cell>
          <cell r="J298">
            <v>-2.9</v>
          </cell>
          <cell r="K298">
            <v>115.9</v>
          </cell>
          <cell r="L298">
            <v>-1.9</v>
          </cell>
          <cell r="M298">
            <v>0</v>
          </cell>
          <cell r="N298">
            <v>-100</v>
          </cell>
          <cell r="O298">
            <v>3.6</v>
          </cell>
          <cell r="P298">
            <v>-78.7</v>
          </cell>
          <cell r="Q298" t="str">
            <v>-</v>
          </cell>
          <cell r="R298" t="str">
            <v>-</v>
          </cell>
          <cell r="S298">
            <v>0</v>
          </cell>
          <cell r="T298">
            <v>-7.41</v>
          </cell>
          <cell r="U298">
            <v>0</v>
          </cell>
          <cell r="V298">
            <v>0</v>
          </cell>
          <cell r="W298">
            <v>82.8</v>
          </cell>
          <cell r="X298">
            <v>-11.2</v>
          </cell>
          <cell r="Y298">
            <v>86.2</v>
          </cell>
          <cell r="Z298">
            <v>-11.2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104.6</v>
          </cell>
          <cell r="D299">
            <v>0.8</v>
          </cell>
          <cell r="E299">
            <v>106.7</v>
          </cell>
          <cell r="F299">
            <v>0.7</v>
          </cell>
          <cell r="G299">
            <v>109.1</v>
          </cell>
          <cell r="H299">
            <v>0.8</v>
          </cell>
          <cell r="I299">
            <v>89.8</v>
          </cell>
          <cell r="J299">
            <v>-12.8</v>
          </cell>
          <cell r="K299">
            <v>91.1</v>
          </cell>
          <cell r="L299">
            <v>-12.7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-2.5299999999999998</v>
          </cell>
          <cell r="W299">
            <v>100.5</v>
          </cell>
          <cell r="X299">
            <v>-2.5</v>
          </cell>
          <cell r="Y299">
            <v>102.5</v>
          </cell>
          <cell r="Z299">
            <v>-2.7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83.2</v>
          </cell>
          <cell r="D300">
            <v>-30.8</v>
          </cell>
          <cell r="E300">
            <v>90.5</v>
          </cell>
          <cell r="F300">
            <v>-30.9</v>
          </cell>
          <cell r="G300">
            <v>90.6</v>
          </cell>
          <cell r="H300">
            <v>-28.3</v>
          </cell>
          <cell r="I300">
            <v>116.3</v>
          </cell>
          <cell r="J300">
            <v>5.0999999999999996</v>
          </cell>
          <cell r="K300">
            <v>116.4</v>
          </cell>
          <cell r="L300">
            <v>6.7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79.900000000000006</v>
          </cell>
          <cell r="X300">
            <v>-33.1</v>
          </cell>
          <cell r="Y300">
            <v>86.9</v>
          </cell>
          <cell r="Z300">
            <v>-33.200000000000003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310.2</v>
          </cell>
          <cell r="D303">
            <v>102</v>
          </cell>
          <cell r="E303">
            <v>211.1</v>
          </cell>
          <cell r="F303">
            <v>56.4</v>
          </cell>
          <cell r="G303">
            <v>216.2</v>
          </cell>
          <cell r="H303">
            <v>62.1</v>
          </cell>
          <cell r="I303">
            <v>149.5</v>
          </cell>
          <cell r="J303">
            <v>26.8</v>
          </cell>
          <cell r="K303">
            <v>152.1</v>
          </cell>
          <cell r="L303">
            <v>30.8</v>
          </cell>
          <cell r="M303">
            <v>16.7</v>
          </cell>
          <cell r="N303">
            <v>-91.7</v>
          </cell>
          <cell r="O303">
            <v>146.1</v>
          </cell>
          <cell r="P303">
            <v>29.3</v>
          </cell>
          <cell r="Q303" t="str">
            <v>-</v>
          </cell>
          <cell r="R303" t="str">
            <v>-</v>
          </cell>
          <cell r="S303">
            <v>1.5</v>
          </cell>
          <cell r="T303">
            <v>-0.68</v>
          </cell>
          <cell r="U303">
            <v>2.35</v>
          </cell>
          <cell r="V303">
            <v>-6.36</v>
          </cell>
          <cell r="W303">
            <v>298</v>
          </cell>
          <cell r="X303">
            <v>95.4</v>
          </cell>
          <cell r="Y303">
            <v>202.8</v>
          </cell>
          <cell r="Z303">
            <v>51.2</v>
          </cell>
          <cell r="AA303">
            <v>15.2</v>
          </cell>
          <cell r="AB303">
            <v>-92.2</v>
          </cell>
          <cell r="AC303">
            <v>939.8</v>
          </cell>
          <cell r="AD303">
            <v>351.6</v>
          </cell>
        </row>
        <row r="304">
          <cell r="B304" t="str">
            <v>小売業</v>
          </cell>
          <cell r="C304">
            <v>97.9</v>
          </cell>
          <cell r="D304">
            <v>13</v>
          </cell>
          <cell r="E304">
            <v>98.9</v>
          </cell>
          <cell r="F304">
            <v>12.4</v>
          </cell>
          <cell r="G304">
            <v>99.1</v>
          </cell>
          <cell r="H304">
            <v>12.4</v>
          </cell>
          <cell r="I304">
            <v>91.3</v>
          </cell>
          <cell r="J304">
            <v>8.3000000000000007</v>
          </cell>
          <cell r="K304">
            <v>91.6</v>
          </cell>
          <cell r="L304">
            <v>8.9</v>
          </cell>
          <cell r="M304">
            <v>75</v>
          </cell>
          <cell r="N304">
            <v>-21.1</v>
          </cell>
          <cell r="O304">
            <v>133.9</v>
          </cell>
          <cell r="P304">
            <v>5.8</v>
          </cell>
          <cell r="Q304" t="str">
            <v>-</v>
          </cell>
          <cell r="R304" t="str">
            <v>-</v>
          </cell>
          <cell r="S304">
            <v>0.6</v>
          </cell>
          <cell r="T304">
            <v>-2.91</v>
          </cell>
          <cell r="U304">
            <v>2.48</v>
          </cell>
          <cell r="V304">
            <v>0.1</v>
          </cell>
          <cell r="W304">
            <v>94</v>
          </cell>
          <cell r="X304">
            <v>9.3000000000000007</v>
          </cell>
          <cell r="Y304">
            <v>95</v>
          </cell>
          <cell r="Z304">
            <v>8.6999999999999993</v>
          </cell>
          <cell r="AA304">
            <v>79.5</v>
          </cell>
          <cell r="AB304">
            <v>16.600000000000001</v>
          </cell>
          <cell r="AC304">
            <v>35.1</v>
          </cell>
          <cell r="AD304">
            <v>0</v>
          </cell>
        </row>
        <row r="305">
          <cell r="B305" t="str">
            <v>宿泊業</v>
          </cell>
          <cell r="C305">
            <v>151.80000000000001</v>
          </cell>
          <cell r="D305">
            <v>7.6</v>
          </cell>
          <cell r="E305">
            <v>145.9</v>
          </cell>
          <cell r="F305">
            <v>7.4</v>
          </cell>
          <cell r="G305">
            <v>141.4</v>
          </cell>
          <cell r="H305">
            <v>5.7</v>
          </cell>
          <cell r="I305">
            <v>158.30000000000001</v>
          </cell>
          <cell r="J305">
            <v>17.399999999999999</v>
          </cell>
          <cell r="K305">
            <v>152.1</v>
          </cell>
          <cell r="L305">
            <v>15.8</v>
          </cell>
          <cell r="M305">
            <v>450</v>
          </cell>
          <cell r="N305">
            <v>58.8</v>
          </cell>
          <cell r="O305">
            <v>98.1</v>
          </cell>
          <cell r="P305">
            <v>5.3</v>
          </cell>
          <cell r="Q305" t="str">
            <v>-</v>
          </cell>
          <cell r="R305" t="str">
            <v>-</v>
          </cell>
          <cell r="S305">
            <v>2.4900000000000002</v>
          </cell>
          <cell r="T305">
            <v>-2.72</v>
          </cell>
          <cell r="U305">
            <v>2.93</v>
          </cell>
          <cell r="V305">
            <v>-0.56999999999999995</v>
          </cell>
          <cell r="W305">
            <v>145.80000000000001</v>
          </cell>
          <cell r="X305">
            <v>4.0999999999999996</v>
          </cell>
          <cell r="Y305">
            <v>140.19999999999999</v>
          </cell>
          <cell r="Z305">
            <v>3.9</v>
          </cell>
          <cell r="AA305">
            <v>360</v>
          </cell>
          <cell r="AB305">
            <v>56.7</v>
          </cell>
          <cell r="AC305">
            <v>166.3</v>
          </cell>
          <cell r="AD305">
            <v>11.2</v>
          </cell>
        </row>
        <row r="306">
          <cell r="B306" t="str">
            <v>Ｍ一括分</v>
          </cell>
          <cell r="C306">
            <v>89.4</v>
          </cell>
          <cell r="D306">
            <v>-5.9</v>
          </cell>
          <cell r="E306">
            <v>89.4</v>
          </cell>
          <cell r="F306">
            <v>-5.9</v>
          </cell>
          <cell r="G306">
            <v>89.2</v>
          </cell>
          <cell r="H306">
            <v>-5.5</v>
          </cell>
          <cell r="I306">
            <v>86</v>
          </cell>
          <cell r="J306">
            <v>-8.6999999999999993</v>
          </cell>
          <cell r="K306">
            <v>86</v>
          </cell>
          <cell r="L306">
            <v>-7.2</v>
          </cell>
          <cell r="M306">
            <v>85.7</v>
          </cell>
          <cell r="N306">
            <v>-52</v>
          </cell>
          <cell r="O306">
            <v>97.8</v>
          </cell>
          <cell r="P306">
            <v>-10.4</v>
          </cell>
          <cell r="Q306" t="str">
            <v>-</v>
          </cell>
          <cell r="R306" t="str">
            <v>-</v>
          </cell>
          <cell r="S306">
            <v>2.5099999999999998</v>
          </cell>
          <cell r="T306">
            <v>-1.56</v>
          </cell>
          <cell r="U306">
            <v>2.89</v>
          </cell>
          <cell r="V306">
            <v>-0.53</v>
          </cell>
          <cell r="W306">
            <v>85.9</v>
          </cell>
          <cell r="X306">
            <v>-8.9</v>
          </cell>
          <cell r="Y306">
            <v>85.9</v>
          </cell>
          <cell r="Z306">
            <v>-8.9</v>
          </cell>
          <cell r="AA306">
            <v>99.8</v>
          </cell>
          <cell r="AB306">
            <v>-24.8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67.599999999999994</v>
          </cell>
          <cell r="D307">
            <v>-0.6</v>
          </cell>
          <cell r="E307">
            <v>74.5</v>
          </cell>
          <cell r="F307">
            <v>-0.5</v>
          </cell>
          <cell r="G307">
            <v>75.2</v>
          </cell>
          <cell r="H307">
            <v>8</v>
          </cell>
          <cell r="I307">
            <v>87.4</v>
          </cell>
          <cell r="J307">
            <v>-6.4</v>
          </cell>
          <cell r="K307">
            <v>88.4</v>
          </cell>
          <cell r="L307">
            <v>-5.2</v>
          </cell>
          <cell r="M307">
            <v>27.8</v>
          </cell>
          <cell r="N307">
            <v>-73.7</v>
          </cell>
          <cell r="O307">
            <v>65.5</v>
          </cell>
          <cell r="P307">
            <v>-26.9</v>
          </cell>
          <cell r="Q307" t="str">
            <v>-</v>
          </cell>
          <cell r="R307" t="str">
            <v>-</v>
          </cell>
          <cell r="S307">
            <v>0.56999999999999995</v>
          </cell>
          <cell r="T307">
            <v>0.06</v>
          </cell>
          <cell r="U307">
            <v>3</v>
          </cell>
          <cell r="V307">
            <v>1.26</v>
          </cell>
          <cell r="W307">
            <v>64.900000000000006</v>
          </cell>
          <cell r="X307">
            <v>-3.9</v>
          </cell>
          <cell r="Y307">
            <v>71.599999999999994</v>
          </cell>
          <cell r="Z307">
            <v>-3.8</v>
          </cell>
          <cell r="AA307">
            <v>48.1</v>
          </cell>
          <cell r="AB307">
            <v>-82.9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97.1</v>
          </cell>
          <cell r="D308">
            <v>-1.1000000000000001</v>
          </cell>
          <cell r="E308">
            <v>96.1</v>
          </cell>
          <cell r="F308">
            <v>-8</v>
          </cell>
          <cell r="G308">
            <v>95.6</v>
          </cell>
          <cell r="H308">
            <v>-7.5</v>
          </cell>
          <cell r="I308">
            <v>93.7</v>
          </cell>
          <cell r="J308">
            <v>-2.5</v>
          </cell>
          <cell r="K308">
            <v>93.4</v>
          </cell>
          <cell r="L308">
            <v>-1.9</v>
          </cell>
          <cell r="M308">
            <v>200</v>
          </cell>
          <cell r="N308">
            <v>-60</v>
          </cell>
          <cell r="O308">
            <v>156.9</v>
          </cell>
          <cell r="P308">
            <v>77.900000000000006</v>
          </cell>
          <cell r="Q308" t="str">
            <v>-</v>
          </cell>
          <cell r="R308" t="str">
            <v>-</v>
          </cell>
          <cell r="S308">
            <v>3.01</v>
          </cell>
          <cell r="T308">
            <v>1.58</v>
          </cell>
          <cell r="U308">
            <v>2.12</v>
          </cell>
          <cell r="V308">
            <v>1.34</v>
          </cell>
          <cell r="W308">
            <v>93.3</v>
          </cell>
          <cell r="X308">
            <v>-4.3</v>
          </cell>
          <cell r="Y308">
            <v>92.3</v>
          </cell>
          <cell r="Z308">
            <v>-11</v>
          </cell>
          <cell r="AA308">
            <v>408.8</v>
          </cell>
          <cell r="AB308">
            <v>-46.6</v>
          </cell>
          <cell r="AC308">
            <v>112</v>
          </cell>
          <cell r="AD308">
            <v>803.2</v>
          </cell>
        </row>
        <row r="309">
          <cell r="B309" t="str">
            <v>職業紹介・派遣業</v>
          </cell>
          <cell r="C309">
            <v>111.6</v>
          </cell>
          <cell r="D309">
            <v>7.6</v>
          </cell>
          <cell r="E309">
            <v>112</v>
          </cell>
          <cell r="F309">
            <v>8.1999999999999993</v>
          </cell>
          <cell r="G309">
            <v>112.4</v>
          </cell>
          <cell r="H309">
            <v>8.1999999999999993</v>
          </cell>
          <cell r="I309">
            <v>101.1</v>
          </cell>
          <cell r="J309">
            <v>3.7</v>
          </cell>
          <cell r="K309">
            <v>101</v>
          </cell>
          <cell r="L309">
            <v>3.5</v>
          </cell>
          <cell r="M309">
            <v>103.7</v>
          </cell>
          <cell r="N309">
            <v>16.600000000000001</v>
          </cell>
          <cell r="O309">
            <v>101.6</v>
          </cell>
          <cell r="P309">
            <v>-24.7</v>
          </cell>
          <cell r="Q309" t="str">
            <v>-</v>
          </cell>
          <cell r="R309" t="str">
            <v>-</v>
          </cell>
          <cell r="S309">
            <v>6.77</v>
          </cell>
          <cell r="T309">
            <v>7.0000000000000007E-2</v>
          </cell>
          <cell r="U309">
            <v>10.34</v>
          </cell>
          <cell r="V309">
            <v>3.44</v>
          </cell>
          <cell r="W309">
            <v>107.2</v>
          </cell>
          <cell r="X309">
            <v>4.0999999999999996</v>
          </cell>
          <cell r="Y309">
            <v>107.6</v>
          </cell>
          <cell r="Z309">
            <v>4.7</v>
          </cell>
          <cell r="AA309">
            <v>99.4</v>
          </cell>
          <cell r="AB309">
            <v>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97.2</v>
          </cell>
          <cell r="D311">
            <v>-8.1</v>
          </cell>
          <cell r="E311">
            <v>99.3</v>
          </cell>
          <cell r="F311">
            <v>-8.3000000000000007</v>
          </cell>
          <cell r="G311">
            <v>100.2</v>
          </cell>
          <cell r="H311">
            <v>-6.6</v>
          </cell>
          <cell r="I311">
            <v>96</v>
          </cell>
          <cell r="J311">
            <v>-7.6</v>
          </cell>
          <cell r="K311">
            <v>97</v>
          </cell>
          <cell r="L311">
            <v>-6.2</v>
          </cell>
          <cell r="M311">
            <v>67.7</v>
          </cell>
          <cell r="N311">
            <v>-41.7</v>
          </cell>
          <cell r="O311">
            <v>105.9</v>
          </cell>
          <cell r="P311">
            <v>17.3</v>
          </cell>
          <cell r="Q311" t="str">
            <v>-</v>
          </cell>
          <cell r="R311" t="str">
            <v>-</v>
          </cell>
          <cell r="S311">
            <v>5.09</v>
          </cell>
          <cell r="T311">
            <v>2.8</v>
          </cell>
          <cell r="U311">
            <v>3.09</v>
          </cell>
          <cell r="V311">
            <v>-0.98</v>
          </cell>
          <cell r="W311">
            <v>93.4</v>
          </cell>
          <cell r="X311">
            <v>-11.1</v>
          </cell>
          <cell r="Y311">
            <v>95.4</v>
          </cell>
          <cell r="Z311">
            <v>-11.3</v>
          </cell>
          <cell r="AA311">
            <v>75.400000000000006</v>
          </cell>
          <cell r="AB311">
            <v>-43.6</v>
          </cell>
          <cell r="AC311">
            <v>6.5</v>
          </cell>
          <cell r="AD311">
            <v>282.39999999999998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89.8</v>
          </cell>
          <cell r="D518">
            <v>0.7</v>
          </cell>
          <cell r="E518">
            <v>101.4</v>
          </cell>
          <cell r="F518">
            <v>0.2</v>
          </cell>
          <cell r="G518">
            <v>101</v>
          </cell>
          <cell r="H518">
            <v>0.3</v>
          </cell>
          <cell r="I518">
            <v>99.9</v>
          </cell>
          <cell r="J518">
            <v>-1.4</v>
          </cell>
          <cell r="K518">
            <v>99.2</v>
          </cell>
          <cell r="L518">
            <v>-1.1000000000000001</v>
          </cell>
          <cell r="M518">
            <v>109.9</v>
          </cell>
          <cell r="N518">
            <v>-4.7</v>
          </cell>
          <cell r="O518">
            <v>95.6</v>
          </cell>
          <cell r="P518">
            <v>-3</v>
          </cell>
          <cell r="Q518" t="str">
            <v>-</v>
          </cell>
          <cell r="R518" t="str">
            <v>-</v>
          </cell>
          <cell r="S518">
            <v>1.57</v>
          </cell>
          <cell r="T518">
            <v>0.49</v>
          </cell>
          <cell r="U518">
            <v>1.64</v>
          </cell>
          <cell r="V518">
            <v>0.31</v>
          </cell>
          <cell r="W518">
            <v>86.3</v>
          </cell>
          <cell r="X518">
            <v>-2.6</v>
          </cell>
          <cell r="Y518">
            <v>97.4</v>
          </cell>
          <cell r="Z518">
            <v>-3.1</v>
          </cell>
          <cell r="AA518">
            <v>107.2</v>
          </cell>
          <cell r="AB518">
            <v>-1.9</v>
          </cell>
          <cell r="AC518">
            <v>29.3</v>
          </cell>
          <cell r="AD518">
            <v>10.199999999999999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81.400000000000006</v>
          </cell>
          <cell r="D520">
            <v>2.1</v>
          </cell>
          <cell r="E520">
            <v>92.3</v>
          </cell>
          <cell r="F520">
            <v>0.5</v>
          </cell>
          <cell r="G520">
            <v>92.3</v>
          </cell>
          <cell r="H520">
            <v>0</v>
          </cell>
          <cell r="I520">
            <v>100.5</v>
          </cell>
          <cell r="J520">
            <v>-1.1000000000000001</v>
          </cell>
          <cell r="K520">
            <v>99.2</v>
          </cell>
          <cell r="L520">
            <v>-1.6</v>
          </cell>
          <cell r="M520">
            <v>123.6</v>
          </cell>
          <cell r="N520">
            <v>6.8</v>
          </cell>
          <cell r="O520">
            <v>92.6</v>
          </cell>
          <cell r="P520">
            <v>1.8</v>
          </cell>
          <cell r="Q520" t="str">
            <v>-</v>
          </cell>
          <cell r="R520" t="str">
            <v>-</v>
          </cell>
          <cell r="S520">
            <v>0.12</v>
          </cell>
          <cell r="T520">
            <v>-0.71</v>
          </cell>
          <cell r="U520">
            <v>0.76</v>
          </cell>
          <cell r="V520">
            <v>-0.87</v>
          </cell>
          <cell r="W520">
            <v>78.2</v>
          </cell>
          <cell r="X520">
            <v>-1.1000000000000001</v>
          </cell>
          <cell r="Y520">
            <v>88.7</v>
          </cell>
          <cell r="Z520">
            <v>-2.7</v>
          </cell>
          <cell r="AA520">
            <v>92.1</v>
          </cell>
          <cell r="AB520">
            <v>9.5</v>
          </cell>
          <cell r="AC520">
            <v>24.9</v>
          </cell>
          <cell r="AD520">
            <v>33.200000000000003</v>
          </cell>
        </row>
        <row r="521">
          <cell r="B521" t="str">
            <v>製造業</v>
          </cell>
          <cell r="C521">
            <v>96.1</v>
          </cell>
          <cell r="D521">
            <v>-1.1000000000000001</v>
          </cell>
          <cell r="E521">
            <v>107.4</v>
          </cell>
          <cell r="F521">
            <v>-3.2</v>
          </cell>
          <cell r="G521">
            <v>105</v>
          </cell>
          <cell r="H521">
            <v>-2.2000000000000002</v>
          </cell>
          <cell r="I521">
            <v>100.7</v>
          </cell>
          <cell r="J521">
            <v>-3.5</v>
          </cell>
          <cell r="K521">
            <v>99.3</v>
          </cell>
          <cell r="L521">
            <v>-2.7</v>
          </cell>
          <cell r="M521">
            <v>117.9</v>
          </cell>
          <cell r="N521">
            <v>-10.5</v>
          </cell>
          <cell r="O521">
            <v>92.5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1.05</v>
          </cell>
          <cell r="T521">
            <v>0.34</v>
          </cell>
          <cell r="U521">
            <v>1.89</v>
          </cell>
          <cell r="V521">
            <v>1.1000000000000001</v>
          </cell>
          <cell r="W521">
            <v>92.3</v>
          </cell>
          <cell r="X521">
            <v>-4.4000000000000004</v>
          </cell>
          <cell r="Y521">
            <v>103.2</v>
          </cell>
          <cell r="Z521">
            <v>-6.3</v>
          </cell>
          <cell r="AA521">
            <v>133.4</v>
          </cell>
          <cell r="AB521">
            <v>-10</v>
          </cell>
          <cell r="AC521">
            <v>39.799999999999997</v>
          </cell>
          <cell r="AD521">
            <v>34.9</v>
          </cell>
        </row>
        <row r="522">
          <cell r="B522" t="str">
            <v>電気・ガス・熱供給・水道業</v>
          </cell>
          <cell r="C522">
            <v>98.3</v>
          </cell>
          <cell r="D522">
            <v>9</v>
          </cell>
          <cell r="E522">
            <v>124.6</v>
          </cell>
          <cell r="F522">
            <v>9.1</v>
          </cell>
          <cell r="G522">
            <v>115.7</v>
          </cell>
          <cell r="H522">
            <v>1</v>
          </cell>
          <cell r="I522">
            <v>109.8</v>
          </cell>
          <cell r="J522">
            <v>6.2</v>
          </cell>
          <cell r="K522">
            <v>107.1</v>
          </cell>
          <cell r="L522">
            <v>3.2</v>
          </cell>
          <cell r="M522">
            <v>144</v>
          </cell>
          <cell r="N522">
            <v>48.1</v>
          </cell>
          <cell r="O522">
            <v>202.8</v>
          </cell>
          <cell r="P522">
            <v>-0.8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3.25</v>
          </cell>
          <cell r="V522">
            <v>2.2999999999999998</v>
          </cell>
          <cell r="W522">
            <v>94.4</v>
          </cell>
          <cell r="X522">
            <v>5.4</v>
          </cell>
          <cell r="Y522">
            <v>119.7</v>
          </cell>
          <cell r="Z522">
            <v>5.6</v>
          </cell>
          <cell r="AA522">
            <v>233.3</v>
          </cell>
          <cell r="AB522">
            <v>112.7</v>
          </cell>
          <cell r="AC522">
            <v>0.1</v>
          </cell>
          <cell r="AD522">
            <v>-80</v>
          </cell>
        </row>
        <row r="523">
          <cell r="B523" t="str">
            <v>情報通信業</v>
          </cell>
          <cell r="C523">
            <v>125.2</v>
          </cell>
          <cell r="D523">
            <v>-7.5</v>
          </cell>
          <cell r="E523">
            <v>124.8</v>
          </cell>
          <cell r="F523">
            <v>-8.6</v>
          </cell>
          <cell r="G523">
            <v>123.2</v>
          </cell>
          <cell r="H523">
            <v>-7.4</v>
          </cell>
          <cell r="I523">
            <v>105.1</v>
          </cell>
          <cell r="J523">
            <v>2.5</v>
          </cell>
          <cell r="K523">
            <v>105.7</v>
          </cell>
          <cell r="L523">
            <v>2</v>
          </cell>
          <cell r="M523">
            <v>99.2</v>
          </cell>
          <cell r="N523">
            <v>10</v>
          </cell>
          <cell r="O523">
            <v>106.3</v>
          </cell>
          <cell r="P523">
            <v>-4.5</v>
          </cell>
          <cell r="Q523" t="str">
            <v>-</v>
          </cell>
          <cell r="R523" t="str">
            <v>-</v>
          </cell>
          <cell r="S523">
            <v>0.44</v>
          </cell>
          <cell r="T523">
            <v>0.14000000000000001</v>
          </cell>
          <cell r="U523">
            <v>0.44</v>
          </cell>
          <cell r="V523">
            <v>-0.26</v>
          </cell>
          <cell r="W523">
            <v>120.3</v>
          </cell>
          <cell r="X523">
            <v>-10.6</v>
          </cell>
          <cell r="Y523">
            <v>119.9</v>
          </cell>
          <cell r="Z523">
            <v>-11.6</v>
          </cell>
          <cell r="AA523">
            <v>146.5</v>
          </cell>
          <cell r="AB523">
            <v>-20.9</v>
          </cell>
          <cell r="AC523">
            <v>126.8</v>
          </cell>
          <cell r="AD523">
            <v>-2.2000000000000002</v>
          </cell>
        </row>
        <row r="524">
          <cell r="B524" t="str">
            <v>運輸業，郵便業</v>
          </cell>
          <cell r="C524">
            <v>84.4</v>
          </cell>
          <cell r="D524">
            <v>0.8</v>
          </cell>
          <cell r="E524">
            <v>85</v>
          </cell>
          <cell r="F524">
            <v>-8.6</v>
          </cell>
          <cell r="G524">
            <v>89.4</v>
          </cell>
          <cell r="H524">
            <v>-5.4</v>
          </cell>
          <cell r="I524">
            <v>91.5</v>
          </cell>
          <cell r="J524">
            <v>-7</v>
          </cell>
          <cell r="K524">
            <v>97.4</v>
          </cell>
          <cell r="L524">
            <v>-3.2</v>
          </cell>
          <cell r="M524">
            <v>68.900000000000006</v>
          </cell>
          <cell r="N524">
            <v>-23.3</v>
          </cell>
          <cell r="O524">
            <v>112</v>
          </cell>
          <cell r="P524">
            <v>1.4</v>
          </cell>
          <cell r="Q524" t="str">
            <v>-</v>
          </cell>
          <cell r="R524" t="str">
            <v>-</v>
          </cell>
          <cell r="S524">
            <v>1.93</v>
          </cell>
          <cell r="T524">
            <v>0.24</v>
          </cell>
          <cell r="U524">
            <v>0.62</v>
          </cell>
          <cell r="V524">
            <v>-0.9</v>
          </cell>
          <cell r="W524">
            <v>81.099999999999994</v>
          </cell>
          <cell r="X524">
            <v>-2.4</v>
          </cell>
          <cell r="Y524">
            <v>81.7</v>
          </cell>
          <cell r="Z524">
            <v>-11.6</v>
          </cell>
          <cell r="AA524">
            <v>66.599999999999994</v>
          </cell>
          <cell r="AB524">
            <v>-23.5</v>
          </cell>
          <cell r="AC524">
            <v>73</v>
          </cell>
          <cell r="AD524">
            <v>453</v>
          </cell>
        </row>
        <row r="525">
          <cell r="B525" t="str">
            <v>卸売業，小売業</v>
          </cell>
          <cell r="C525">
            <v>101.4</v>
          </cell>
          <cell r="D525">
            <v>1.4</v>
          </cell>
          <cell r="E525">
            <v>105.1</v>
          </cell>
          <cell r="F525">
            <v>1.5</v>
          </cell>
          <cell r="G525">
            <v>104.5</v>
          </cell>
          <cell r="H525">
            <v>-0.1</v>
          </cell>
          <cell r="I525">
            <v>94.6</v>
          </cell>
          <cell r="J525">
            <v>0.1</v>
          </cell>
          <cell r="K525">
            <v>94.2</v>
          </cell>
          <cell r="L525">
            <v>-1.7</v>
          </cell>
          <cell r="M525">
            <v>100</v>
          </cell>
          <cell r="N525">
            <v>32.5</v>
          </cell>
          <cell r="O525">
            <v>88.5</v>
          </cell>
          <cell r="P525">
            <v>-8.1</v>
          </cell>
          <cell r="Q525" t="str">
            <v>-</v>
          </cell>
          <cell r="R525" t="str">
            <v>-</v>
          </cell>
          <cell r="S525">
            <v>2.35</v>
          </cell>
          <cell r="T525">
            <v>0.91</v>
          </cell>
          <cell r="U525">
            <v>2.64</v>
          </cell>
          <cell r="V525">
            <v>1.19</v>
          </cell>
          <cell r="W525">
            <v>97.4</v>
          </cell>
          <cell r="X525">
            <v>-1.9</v>
          </cell>
          <cell r="Y525">
            <v>101</v>
          </cell>
          <cell r="Z525">
            <v>-1.8</v>
          </cell>
          <cell r="AA525">
            <v>114</v>
          </cell>
          <cell r="AB525">
            <v>36.4</v>
          </cell>
          <cell r="AC525">
            <v>75.2</v>
          </cell>
          <cell r="AD525">
            <v>-0.4</v>
          </cell>
        </row>
        <row r="526">
          <cell r="B526" t="str">
            <v>金融業，保険業</v>
          </cell>
          <cell r="C526">
            <v>89.9</v>
          </cell>
          <cell r="D526">
            <v>14.7</v>
          </cell>
          <cell r="E526">
            <v>106.6</v>
          </cell>
          <cell r="F526">
            <v>8.8000000000000007</v>
          </cell>
          <cell r="G526">
            <v>108.6</v>
          </cell>
          <cell r="H526">
            <v>8</v>
          </cell>
          <cell r="I526">
            <v>102.3</v>
          </cell>
          <cell r="J526">
            <v>8.4</v>
          </cell>
          <cell r="K526">
            <v>101.9</v>
          </cell>
          <cell r="L526">
            <v>5.4</v>
          </cell>
          <cell r="M526">
            <v>112.7</v>
          </cell>
          <cell r="N526">
            <v>226.7</v>
          </cell>
          <cell r="O526">
            <v>93.4</v>
          </cell>
          <cell r="P526">
            <v>-0.8</v>
          </cell>
          <cell r="Q526" t="str">
            <v>-</v>
          </cell>
          <cell r="R526" t="str">
            <v>-</v>
          </cell>
          <cell r="S526">
            <v>2.0299999999999998</v>
          </cell>
          <cell r="T526">
            <v>-1.1599999999999999</v>
          </cell>
          <cell r="U526">
            <v>0.73</v>
          </cell>
          <cell r="V526">
            <v>-0.76</v>
          </cell>
          <cell r="W526">
            <v>86.4</v>
          </cell>
          <cell r="X526">
            <v>10.9</v>
          </cell>
          <cell r="Y526">
            <v>102.4</v>
          </cell>
          <cell r="Z526">
            <v>5.2</v>
          </cell>
          <cell r="AA526">
            <v>63</v>
          </cell>
          <cell r="AB526">
            <v>56.7</v>
          </cell>
          <cell r="AC526">
            <v>21</v>
          </cell>
          <cell r="AD526">
            <v>0</v>
          </cell>
        </row>
        <row r="527">
          <cell r="B527" t="str">
            <v>不動産業，物品賃貸業</v>
          </cell>
          <cell r="C527">
            <v>83</v>
          </cell>
          <cell r="D527">
            <v>-7.8</v>
          </cell>
          <cell r="E527">
            <v>99.1</v>
          </cell>
          <cell r="F527">
            <v>-4</v>
          </cell>
          <cell r="G527">
            <v>102.1</v>
          </cell>
          <cell r="H527">
            <v>0.7</v>
          </cell>
          <cell r="I527">
            <v>110.7</v>
          </cell>
          <cell r="J527">
            <v>8.1999999999999993</v>
          </cell>
          <cell r="K527">
            <v>112.1</v>
          </cell>
          <cell r="L527">
            <v>12</v>
          </cell>
          <cell r="M527">
            <v>87.8</v>
          </cell>
          <cell r="N527">
            <v>-37.299999999999997</v>
          </cell>
          <cell r="O527">
            <v>74.8</v>
          </cell>
          <cell r="P527">
            <v>-41.1</v>
          </cell>
          <cell r="Q527" t="str">
            <v>-</v>
          </cell>
          <cell r="R527" t="str">
            <v>-</v>
          </cell>
          <cell r="S527">
            <v>6.89</v>
          </cell>
          <cell r="T527">
            <v>4.33</v>
          </cell>
          <cell r="U527">
            <v>0</v>
          </cell>
          <cell r="V527">
            <v>-0.54</v>
          </cell>
          <cell r="W527">
            <v>79.7</v>
          </cell>
          <cell r="X527">
            <v>-10.9</v>
          </cell>
          <cell r="Y527">
            <v>95.2</v>
          </cell>
          <cell r="Z527">
            <v>-7.1</v>
          </cell>
          <cell r="AA527">
            <v>48.5</v>
          </cell>
          <cell r="AB527">
            <v>-63.5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84.9</v>
          </cell>
          <cell r="D528">
            <v>7.3</v>
          </cell>
          <cell r="E528">
            <v>107.7</v>
          </cell>
          <cell r="F528">
            <v>7</v>
          </cell>
          <cell r="G528">
            <v>106.1</v>
          </cell>
          <cell r="H528">
            <v>5.7</v>
          </cell>
          <cell r="I528">
            <v>102.8</v>
          </cell>
          <cell r="J528">
            <v>-5.2</v>
          </cell>
          <cell r="K528">
            <v>103</v>
          </cell>
          <cell r="L528">
            <v>-4.7</v>
          </cell>
          <cell r="M528">
            <v>99</v>
          </cell>
          <cell r="N528">
            <v>-12</v>
          </cell>
          <cell r="O528">
            <v>119.9</v>
          </cell>
          <cell r="P528">
            <v>19.899999999999999</v>
          </cell>
          <cell r="Q528" t="str">
            <v>-</v>
          </cell>
          <cell r="R528" t="str">
            <v>-</v>
          </cell>
          <cell r="S528">
            <v>3.46</v>
          </cell>
          <cell r="T528">
            <v>1.75</v>
          </cell>
          <cell r="U528">
            <v>0.17</v>
          </cell>
          <cell r="V528">
            <v>-2.39</v>
          </cell>
          <cell r="W528">
            <v>81.599999999999994</v>
          </cell>
          <cell r="X528">
            <v>3.8</v>
          </cell>
          <cell r="Y528">
            <v>103.5</v>
          </cell>
          <cell r="Z528">
            <v>3.5</v>
          </cell>
          <cell r="AA528">
            <v>140.6</v>
          </cell>
          <cell r="AB528">
            <v>31.9</v>
          </cell>
          <cell r="AC528">
            <v>1.1000000000000001</v>
          </cell>
          <cell r="AD528">
            <v>0</v>
          </cell>
        </row>
        <row r="529">
          <cell r="B529" t="str">
            <v>宿泊業，飲食サービス業</v>
          </cell>
          <cell r="C529">
            <v>104.8</v>
          </cell>
          <cell r="D529">
            <v>18.600000000000001</v>
          </cell>
          <cell r="E529">
            <v>104</v>
          </cell>
          <cell r="F529">
            <v>12.1</v>
          </cell>
          <cell r="G529">
            <v>106.5</v>
          </cell>
          <cell r="H529">
            <v>9.1999999999999993</v>
          </cell>
          <cell r="I529">
            <v>99.8</v>
          </cell>
          <cell r="J529">
            <v>-4.3</v>
          </cell>
          <cell r="K529">
            <v>99.5</v>
          </cell>
          <cell r="L529">
            <v>-8.1999999999999993</v>
          </cell>
          <cell r="M529">
            <v>103.7</v>
          </cell>
          <cell r="N529">
            <v>124</v>
          </cell>
          <cell r="O529">
            <v>59.6</v>
          </cell>
          <cell r="P529">
            <v>-35.4</v>
          </cell>
          <cell r="Q529" t="str">
            <v>-</v>
          </cell>
          <cell r="R529" t="str">
            <v>-</v>
          </cell>
          <cell r="S529">
            <v>8.02</v>
          </cell>
          <cell r="T529">
            <v>7.1</v>
          </cell>
          <cell r="U529">
            <v>6.93</v>
          </cell>
          <cell r="V529">
            <v>5.62</v>
          </cell>
          <cell r="W529">
            <v>100.7</v>
          </cell>
          <cell r="X529">
            <v>14.7</v>
          </cell>
          <cell r="Y529">
            <v>99.9</v>
          </cell>
          <cell r="Z529">
            <v>8.4</v>
          </cell>
          <cell r="AA529">
            <v>66.900000000000006</v>
          </cell>
          <cell r="AB529">
            <v>175.3</v>
          </cell>
          <cell r="AC529">
            <v>78.8</v>
          </cell>
          <cell r="AD529">
            <v>562.20000000000005</v>
          </cell>
        </row>
        <row r="530">
          <cell r="B530" t="str">
            <v>生活関連サービス業，娯楽業</v>
          </cell>
          <cell r="C530">
            <v>86.5</v>
          </cell>
          <cell r="D530">
            <v>2.2000000000000002</v>
          </cell>
          <cell r="E530">
            <v>93.4</v>
          </cell>
          <cell r="F530">
            <v>2.2999999999999998</v>
          </cell>
          <cell r="G530">
            <v>96.4</v>
          </cell>
          <cell r="H530">
            <v>0.4</v>
          </cell>
          <cell r="I530">
            <v>94.5</v>
          </cell>
          <cell r="J530">
            <v>-1.7</v>
          </cell>
          <cell r="K530">
            <v>99.4</v>
          </cell>
          <cell r="L530">
            <v>-1.3</v>
          </cell>
          <cell r="M530">
            <v>46.8</v>
          </cell>
          <cell r="N530">
            <v>-8.8000000000000007</v>
          </cell>
          <cell r="O530">
            <v>113.9</v>
          </cell>
          <cell r="P530">
            <v>10.199999999999999</v>
          </cell>
          <cell r="Q530" t="str">
            <v>-</v>
          </cell>
          <cell r="R530" t="str">
            <v>-</v>
          </cell>
          <cell r="S530">
            <v>5.77</v>
          </cell>
          <cell r="T530">
            <v>2.58</v>
          </cell>
          <cell r="U530">
            <v>5.56</v>
          </cell>
          <cell r="V530">
            <v>4.57</v>
          </cell>
          <cell r="W530">
            <v>83.1</v>
          </cell>
          <cell r="X530">
            <v>-1.1000000000000001</v>
          </cell>
          <cell r="Y530">
            <v>89.7</v>
          </cell>
          <cell r="Z530">
            <v>-1.1000000000000001</v>
          </cell>
          <cell r="AA530">
            <v>56.2</v>
          </cell>
          <cell r="AB530">
            <v>71.3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83.8</v>
          </cell>
          <cell r="D531">
            <v>1.7</v>
          </cell>
          <cell r="E531">
            <v>99.4</v>
          </cell>
          <cell r="F531">
            <v>0.4</v>
          </cell>
          <cell r="G531">
            <v>97.5</v>
          </cell>
          <cell r="H531">
            <v>0.1</v>
          </cell>
          <cell r="I531">
            <v>114.2</v>
          </cell>
          <cell r="J531">
            <v>1.7</v>
          </cell>
          <cell r="K531">
            <v>104.2</v>
          </cell>
          <cell r="L531">
            <v>5.5</v>
          </cell>
          <cell r="M531">
            <v>283</v>
          </cell>
          <cell r="N531">
            <v>-17</v>
          </cell>
          <cell r="O531">
            <v>105.6</v>
          </cell>
          <cell r="P531">
            <v>-1.7</v>
          </cell>
          <cell r="Q531" t="str">
            <v>-</v>
          </cell>
          <cell r="R531" t="str">
            <v>-</v>
          </cell>
          <cell r="S531">
            <v>0.4</v>
          </cell>
          <cell r="T531">
            <v>0.38</v>
          </cell>
          <cell r="U531">
            <v>0.03</v>
          </cell>
          <cell r="V531">
            <v>-0.83</v>
          </cell>
          <cell r="W531">
            <v>80.5</v>
          </cell>
          <cell r="X531">
            <v>-1.6</v>
          </cell>
          <cell r="Y531">
            <v>95.5</v>
          </cell>
          <cell r="Z531">
            <v>-2.8</v>
          </cell>
          <cell r="AA531">
            <v>192.5</v>
          </cell>
          <cell r="AB531">
            <v>7.3</v>
          </cell>
          <cell r="AC531">
            <v>15.6</v>
          </cell>
          <cell r="AD531">
            <v>47.2</v>
          </cell>
        </row>
        <row r="532">
          <cell r="B532" t="str">
            <v>医療，福祉</v>
          </cell>
          <cell r="C532">
            <v>82.5</v>
          </cell>
          <cell r="D532">
            <v>-2.5</v>
          </cell>
          <cell r="E532">
            <v>99.4</v>
          </cell>
          <cell r="F532">
            <v>0.3</v>
          </cell>
          <cell r="G532">
            <v>98.6</v>
          </cell>
          <cell r="H532">
            <v>0.8</v>
          </cell>
          <cell r="I532">
            <v>98.2</v>
          </cell>
          <cell r="J532">
            <v>-1.2</v>
          </cell>
          <cell r="K532">
            <v>98.2</v>
          </cell>
          <cell r="L532">
            <v>-1.1000000000000001</v>
          </cell>
          <cell r="M532">
            <v>100</v>
          </cell>
          <cell r="N532">
            <v>0</v>
          </cell>
          <cell r="O532">
            <v>95</v>
          </cell>
          <cell r="P532">
            <v>1.8</v>
          </cell>
          <cell r="Q532" t="str">
            <v>-</v>
          </cell>
          <cell r="R532" t="str">
            <v>-</v>
          </cell>
          <cell r="S532">
            <v>1.0900000000000001</v>
          </cell>
          <cell r="T532">
            <v>0.24</v>
          </cell>
          <cell r="U532">
            <v>1.49</v>
          </cell>
          <cell r="V532">
            <v>0.28999999999999998</v>
          </cell>
          <cell r="W532">
            <v>79.3</v>
          </cell>
          <cell r="X532">
            <v>-5.6</v>
          </cell>
          <cell r="Y532">
            <v>95.5</v>
          </cell>
          <cell r="Z532">
            <v>-2.9</v>
          </cell>
          <cell r="AA532">
            <v>123.4</v>
          </cell>
          <cell r="AB532">
            <v>-8.6999999999999993</v>
          </cell>
          <cell r="AC532">
            <v>3.7</v>
          </cell>
          <cell r="AD532">
            <v>-78.400000000000006</v>
          </cell>
        </row>
        <row r="533">
          <cell r="B533" t="str">
            <v>複合サービス事業</v>
          </cell>
          <cell r="C533">
            <v>79.2</v>
          </cell>
          <cell r="D533">
            <v>-0.4</v>
          </cell>
          <cell r="E533">
            <v>96.1</v>
          </cell>
          <cell r="F533">
            <v>-0.3</v>
          </cell>
          <cell r="G533">
            <v>98.9</v>
          </cell>
          <cell r="H533">
            <v>1.1000000000000001</v>
          </cell>
          <cell r="I533">
            <v>97.7</v>
          </cell>
          <cell r="J533">
            <v>-6.1</v>
          </cell>
          <cell r="K533">
            <v>99.4</v>
          </cell>
          <cell r="L533">
            <v>-6.2</v>
          </cell>
          <cell r="M533">
            <v>66.7</v>
          </cell>
          <cell r="N533">
            <v>-4.9000000000000004</v>
          </cell>
          <cell r="O533">
            <v>90.4</v>
          </cell>
          <cell r="P533">
            <v>-7.8</v>
          </cell>
          <cell r="Q533" t="str">
            <v>-</v>
          </cell>
          <cell r="R533" t="str">
            <v>-</v>
          </cell>
          <cell r="S533">
            <v>1.41</v>
          </cell>
          <cell r="T533">
            <v>0.48</v>
          </cell>
          <cell r="U533">
            <v>1.31</v>
          </cell>
          <cell r="V533">
            <v>-0.34</v>
          </cell>
          <cell r="W533">
            <v>76.099999999999994</v>
          </cell>
          <cell r="X533">
            <v>-3.5</v>
          </cell>
          <cell r="Y533">
            <v>92.3</v>
          </cell>
          <cell r="Z533">
            <v>-3.6</v>
          </cell>
          <cell r="AA533">
            <v>50.6</v>
          </cell>
          <cell r="AB533">
            <v>-31.2</v>
          </cell>
          <cell r="AC533">
            <v>0</v>
          </cell>
          <cell r="AD533">
            <v>-100</v>
          </cell>
        </row>
        <row r="534">
          <cell r="B534" t="str">
            <v>サービス業（他に分類されないもの）</v>
          </cell>
          <cell r="C534">
            <v>84.6</v>
          </cell>
          <cell r="D534">
            <v>-1.3</v>
          </cell>
          <cell r="E534">
            <v>94.9</v>
          </cell>
          <cell r="F534">
            <v>1.1000000000000001</v>
          </cell>
          <cell r="G534">
            <v>96.2</v>
          </cell>
          <cell r="H534">
            <v>1.8</v>
          </cell>
          <cell r="I534">
            <v>102.8</v>
          </cell>
          <cell r="J534">
            <v>-1.4</v>
          </cell>
          <cell r="K534">
            <v>103.1</v>
          </cell>
          <cell r="L534">
            <v>-1.5</v>
          </cell>
          <cell r="M534">
            <v>99.1</v>
          </cell>
          <cell r="N534">
            <v>0</v>
          </cell>
          <cell r="O534">
            <v>95.3</v>
          </cell>
          <cell r="P534">
            <v>-4.9000000000000004</v>
          </cell>
          <cell r="Q534" t="str">
            <v>-</v>
          </cell>
          <cell r="R534" t="str">
            <v>-</v>
          </cell>
          <cell r="S534">
            <v>2.36</v>
          </cell>
          <cell r="T534">
            <v>0.79</v>
          </cell>
          <cell r="U534">
            <v>2.2400000000000002</v>
          </cell>
          <cell r="V534">
            <v>-0.46</v>
          </cell>
          <cell r="W534">
            <v>81.3</v>
          </cell>
          <cell r="X534">
            <v>-4.5</v>
          </cell>
          <cell r="Y534">
            <v>91.2</v>
          </cell>
          <cell r="Z534">
            <v>-2.1</v>
          </cell>
          <cell r="AA534">
            <v>81.599999999999994</v>
          </cell>
          <cell r="AB534">
            <v>-6.4</v>
          </cell>
          <cell r="AC534">
            <v>17.8</v>
          </cell>
          <cell r="AD534">
            <v>-46.4</v>
          </cell>
        </row>
        <row r="535">
          <cell r="B535" t="str">
            <v>食料品・たばこ</v>
          </cell>
          <cell r="C535">
            <v>94.1</v>
          </cell>
          <cell r="D535">
            <v>-5.9</v>
          </cell>
          <cell r="E535">
            <v>95.4</v>
          </cell>
          <cell r="F535">
            <v>-15.7</v>
          </cell>
          <cell r="G535">
            <v>94.7</v>
          </cell>
          <cell r="H535">
            <v>-15.9</v>
          </cell>
          <cell r="I535">
            <v>91.5</v>
          </cell>
          <cell r="J535">
            <v>-6.3</v>
          </cell>
          <cell r="K535">
            <v>91.7</v>
          </cell>
          <cell r="L535">
            <v>-5.8</v>
          </cell>
          <cell r="M535">
            <v>88.5</v>
          </cell>
          <cell r="N535">
            <v>-12.8</v>
          </cell>
          <cell r="O535">
            <v>95.3</v>
          </cell>
          <cell r="P535">
            <v>-2.9</v>
          </cell>
          <cell r="Q535" t="str">
            <v>-</v>
          </cell>
          <cell r="R535" t="str">
            <v>-</v>
          </cell>
          <cell r="S535">
            <v>1.07</v>
          </cell>
          <cell r="T535">
            <v>0.77</v>
          </cell>
          <cell r="U535">
            <v>3.92</v>
          </cell>
          <cell r="V535">
            <v>3.49</v>
          </cell>
          <cell r="W535">
            <v>90.4</v>
          </cell>
          <cell r="X535">
            <v>-9</v>
          </cell>
          <cell r="Y535">
            <v>91.6</v>
          </cell>
          <cell r="Z535">
            <v>-18.5</v>
          </cell>
          <cell r="AA535">
            <v>103.8</v>
          </cell>
          <cell r="AB535">
            <v>-14.2</v>
          </cell>
          <cell r="AC535">
            <v>65.900000000000006</v>
          </cell>
          <cell r="AD535">
            <v>125.7</v>
          </cell>
        </row>
        <row r="536">
          <cell r="B536" t="str">
            <v>繊維工業</v>
          </cell>
          <cell r="C536">
            <v>117.1</v>
          </cell>
          <cell r="D536">
            <v>-0.3</v>
          </cell>
          <cell r="E536">
            <v>132</v>
          </cell>
          <cell r="F536">
            <v>0</v>
          </cell>
          <cell r="G536">
            <v>121.1</v>
          </cell>
          <cell r="H536">
            <v>-2.4</v>
          </cell>
          <cell r="I536">
            <v>100.4</v>
          </cell>
          <cell r="J536">
            <v>0.8</v>
          </cell>
          <cell r="K536">
            <v>96.4</v>
          </cell>
          <cell r="L536">
            <v>0.1</v>
          </cell>
          <cell r="M536">
            <v>176.5</v>
          </cell>
          <cell r="N536">
            <v>7.2</v>
          </cell>
          <cell r="O536">
            <v>97.5</v>
          </cell>
          <cell r="P536">
            <v>12.7</v>
          </cell>
          <cell r="Q536" t="str">
            <v>-</v>
          </cell>
          <cell r="R536" t="str">
            <v>-</v>
          </cell>
          <cell r="S536">
            <v>1.26</v>
          </cell>
          <cell r="T536">
            <v>0.7</v>
          </cell>
          <cell r="U536">
            <v>1.37</v>
          </cell>
          <cell r="V536">
            <v>0.48</v>
          </cell>
          <cell r="W536">
            <v>112.5</v>
          </cell>
          <cell r="X536">
            <v>-3.5</v>
          </cell>
          <cell r="Y536">
            <v>126.8</v>
          </cell>
          <cell r="Z536">
            <v>-3.3</v>
          </cell>
          <cell r="AA536">
            <v>347.4</v>
          </cell>
          <cell r="AB536">
            <v>20.6</v>
          </cell>
          <cell r="AC536">
            <v>0</v>
          </cell>
          <cell r="AD536">
            <v>-100</v>
          </cell>
        </row>
        <row r="537">
          <cell r="B537" t="str">
            <v>木材・木製品</v>
          </cell>
          <cell r="C537">
            <v>134.19999999999999</v>
          </cell>
          <cell r="D537">
            <v>-0.1</v>
          </cell>
          <cell r="E537">
            <v>125.9</v>
          </cell>
          <cell r="F537">
            <v>9.9</v>
          </cell>
          <cell r="G537">
            <v>131.5</v>
          </cell>
          <cell r="H537">
            <v>17.399999999999999</v>
          </cell>
          <cell r="I537">
            <v>97.5</v>
          </cell>
          <cell r="J537">
            <v>-11.4</v>
          </cell>
          <cell r="K537">
            <v>98.2</v>
          </cell>
          <cell r="L537">
            <v>-8.8000000000000007</v>
          </cell>
          <cell r="M537">
            <v>91</v>
          </cell>
          <cell r="N537">
            <v>-31.5</v>
          </cell>
          <cell r="O537">
            <v>83.1</v>
          </cell>
          <cell r="P537">
            <v>-15.7</v>
          </cell>
          <cell r="Q537" t="str">
            <v>-</v>
          </cell>
          <cell r="R537" t="str">
            <v>-</v>
          </cell>
          <cell r="S537">
            <v>0.1</v>
          </cell>
          <cell r="T537">
            <v>-0.51</v>
          </cell>
          <cell r="U537">
            <v>0.25</v>
          </cell>
          <cell r="V537">
            <v>-2.84</v>
          </cell>
          <cell r="W537">
            <v>128.9</v>
          </cell>
          <cell r="X537">
            <v>-3.4</v>
          </cell>
          <cell r="Y537">
            <v>120.9</v>
          </cell>
          <cell r="Z537">
            <v>6.2</v>
          </cell>
          <cell r="AA537">
            <v>73.8</v>
          </cell>
          <cell r="AB537">
            <v>-46.7</v>
          </cell>
          <cell r="AC537">
            <v>137.30000000000001</v>
          </cell>
          <cell r="AD537">
            <v>-27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69.5</v>
          </cell>
          <cell r="D539">
            <v>0.1</v>
          </cell>
          <cell r="E539">
            <v>92</v>
          </cell>
          <cell r="F539">
            <v>0.1</v>
          </cell>
          <cell r="G539">
            <v>98.2</v>
          </cell>
          <cell r="H539">
            <v>4.9000000000000004</v>
          </cell>
          <cell r="I539">
            <v>112.7</v>
          </cell>
          <cell r="J539">
            <v>6.4</v>
          </cell>
          <cell r="K539">
            <v>118.9</v>
          </cell>
          <cell r="L539">
            <v>9.4</v>
          </cell>
          <cell r="M539">
            <v>62.1</v>
          </cell>
          <cell r="N539">
            <v>-24.8</v>
          </cell>
          <cell r="O539">
            <v>112.8</v>
          </cell>
          <cell r="P539">
            <v>2.4</v>
          </cell>
          <cell r="Q539" t="str">
            <v>-</v>
          </cell>
          <cell r="R539" t="str">
            <v>-</v>
          </cell>
          <cell r="S539">
            <v>0</v>
          </cell>
          <cell r="T539">
            <v>-1.58</v>
          </cell>
          <cell r="U539">
            <v>0.64</v>
          </cell>
          <cell r="V539">
            <v>-0.28000000000000003</v>
          </cell>
          <cell r="W539">
            <v>66.8</v>
          </cell>
          <cell r="X539">
            <v>-3</v>
          </cell>
          <cell r="Y539">
            <v>88.4</v>
          </cell>
          <cell r="Z539">
            <v>-3.2</v>
          </cell>
          <cell r="AA539">
            <v>51.8</v>
          </cell>
          <cell r="AB539">
            <v>-36.200000000000003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110.3</v>
          </cell>
          <cell r="D540">
            <v>-10.5</v>
          </cell>
          <cell r="E540">
            <v>120.8</v>
          </cell>
          <cell r="F540">
            <v>-10.5</v>
          </cell>
          <cell r="G540">
            <v>114</v>
          </cell>
          <cell r="H540">
            <v>-10</v>
          </cell>
          <cell r="I540">
            <v>116.7</v>
          </cell>
          <cell r="J540">
            <v>29.8</v>
          </cell>
          <cell r="K540">
            <v>114</v>
          </cell>
          <cell r="L540">
            <v>28.8</v>
          </cell>
          <cell r="M540">
            <v>174</v>
          </cell>
          <cell r="N540">
            <v>47.7</v>
          </cell>
          <cell r="O540">
            <v>102.9</v>
          </cell>
          <cell r="P540">
            <v>5.8</v>
          </cell>
          <cell r="Q540" t="str">
            <v>-</v>
          </cell>
          <cell r="R540" t="str">
            <v>-</v>
          </cell>
          <cell r="S540">
            <v>4.82</v>
          </cell>
          <cell r="T540">
            <v>4.82</v>
          </cell>
          <cell r="U540">
            <v>1.77</v>
          </cell>
          <cell r="V540">
            <v>1.25</v>
          </cell>
          <cell r="W540">
            <v>106</v>
          </cell>
          <cell r="X540">
            <v>-13.4</v>
          </cell>
          <cell r="Y540">
            <v>116</v>
          </cell>
          <cell r="Z540">
            <v>-13.5</v>
          </cell>
          <cell r="AA540">
            <v>259.7</v>
          </cell>
          <cell r="AB540">
            <v>-15.4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88.3</v>
          </cell>
          <cell r="D541">
            <v>1.1000000000000001</v>
          </cell>
          <cell r="E541">
            <v>116</v>
          </cell>
          <cell r="F541">
            <v>1.2</v>
          </cell>
          <cell r="G541">
            <v>116.8</v>
          </cell>
          <cell r="H541">
            <v>4</v>
          </cell>
          <cell r="I541">
            <v>102.2</v>
          </cell>
          <cell r="J541">
            <v>-1.5</v>
          </cell>
          <cell r="K541">
            <v>100.7</v>
          </cell>
          <cell r="L541">
            <v>-0.5</v>
          </cell>
          <cell r="M541">
            <v>115.7</v>
          </cell>
          <cell r="N541">
            <v>-9.4</v>
          </cell>
          <cell r="O541">
            <v>100.9</v>
          </cell>
          <cell r="P541">
            <v>-3.4</v>
          </cell>
          <cell r="Q541" t="str">
            <v>-</v>
          </cell>
          <cell r="R541" t="str">
            <v>-</v>
          </cell>
          <cell r="S541">
            <v>2.27</v>
          </cell>
          <cell r="T541">
            <v>0.97</v>
          </cell>
          <cell r="U541">
            <v>0.32</v>
          </cell>
          <cell r="V541">
            <v>0.05</v>
          </cell>
          <cell r="W541">
            <v>84.8</v>
          </cell>
          <cell r="X541">
            <v>-2.2000000000000002</v>
          </cell>
          <cell r="Y541">
            <v>111.4</v>
          </cell>
          <cell r="Z541">
            <v>-2.1</v>
          </cell>
          <cell r="AA541">
            <v>111.1</v>
          </cell>
          <cell r="AB541">
            <v>-13.9</v>
          </cell>
          <cell r="AC541">
            <v>0</v>
          </cell>
          <cell r="AD541">
            <v>0</v>
          </cell>
        </row>
        <row r="542">
          <cell r="B542" t="str">
            <v>プラスチック製品</v>
          </cell>
          <cell r="C542">
            <v>111.3</v>
          </cell>
          <cell r="D542">
            <v>3</v>
          </cell>
          <cell r="E542">
            <v>122.3</v>
          </cell>
          <cell r="F542">
            <v>2.9</v>
          </cell>
          <cell r="G542">
            <v>117.5</v>
          </cell>
          <cell r="H542">
            <v>5.5</v>
          </cell>
          <cell r="I542">
            <v>111.4</v>
          </cell>
          <cell r="J542">
            <v>-0.5</v>
          </cell>
          <cell r="K542">
            <v>109.8</v>
          </cell>
          <cell r="L542">
            <v>1.7</v>
          </cell>
          <cell r="M542">
            <v>134.6</v>
          </cell>
          <cell r="N542">
            <v>-20.9</v>
          </cell>
          <cell r="O542">
            <v>130.1</v>
          </cell>
          <cell r="P542">
            <v>-44.1</v>
          </cell>
          <cell r="Q542" t="str">
            <v>-</v>
          </cell>
          <cell r="R542" t="str">
            <v>-</v>
          </cell>
          <cell r="S542">
            <v>2.31</v>
          </cell>
          <cell r="T542">
            <v>-0.05</v>
          </cell>
          <cell r="U542">
            <v>0.72</v>
          </cell>
          <cell r="V542">
            <v>-0.56000000000000005</v>
          </cell>
          <cell r="W542">
            <v>106.9</v>
          </cell>
          <cell r="X542">
            <v>-0.4</v>
          </cell>
          <cell r="Y542">
            <v>117.5</v>
          </cell>
          <cell r="Z542">
            <v>-0.5</v>
          </cell>
          <cell r="AA542">
            <v>181.4</v>
          </cell>
          <cell r="AB542">
            <v>-14.2</v>
          </cell>
          <cell r="AC542">
            <v>0.8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1.3</v>
          </cell>
          <cell r="E543">
            <v>122.1</v>
          </cell>
          <cell r="F543">
            <v>1.2</v>
          </cell>
          <cell r="G543">
            <v>113.3</v>
          </cell>
          <cell r="H543">
            <v>3.4</v>
          </cell>
          <cell r="I543">
            <v>110.8</v>
          </cell>
          <cell r="J543">
            <v>0</v>
          </cell>
          <cell r="K543">
            <v>105.4</v>
          </cell>
          <cell r="L543">
            <v>2</v>
          </cell>
          <cell r="M543">
            <v>168.3</v>
          </cell>
          <cell r="N543">
            <v>-11.7</v>
          </cell>
          <cell r="O543">
            <v>98.5</v>
          </cell>
          <cell r="P543">
            <v>0.3</v>
          </cell>
          <cell r="Q543" t="str">
            <v>-</v>
          </cell>
          <cell r="R543" t="str">
            <v>-</v>
          </cell>
          <cell r="S543">
            <v>0.7</v>
          </cell>
          <cell r="T543">
            <v>0.15</v>
          </cell>
          <cell r="U543">
            <v>0.4</v>
          </cell>
          <cell r="V543">
            <v>0.1</v>
          </cell>
          <cell r="W543">
            <v>91.1</v>
          </cell>
          <cell r="X543">
            <v>-1.9</v>
          </cell>
          <cell r="Y543">
            <v>117.3</v>
          </cell>
          <cell r="Z543">
            <v>-2.1</v>
          </cell>
          <cell r="AA543">
            <v>172.1</v>
          </cell>
          <cell r="AB543">
            <v>-6.4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106.3</v>
          </cell>
          <cell r="D544">
            <v>5.8</v>
          </cell>
          <cell r="E544">
            <v>118.6</v>
          </cell>
          <cell r="F544">
            <v>4.2</v>
          </cell>
          <cell r="G544">
            <v>116.3</v>
          </cell>
          <cell r="H544">
            <v>2.4</v>
          </cell>
          <cell r="I544">
            <v>93.8</v>
          </cell>
          <cell r="J544">
            <v>-10.8</v>
          </cell>
          <cell r="K544">
            <v>91.6</v>
          </cell>
          <cell r="L544">
            <v>-12.9</v>
          </cell>
          <cell r="M544">
            <v>143.69999999999999</v>
          </cell>
          <cell r="N544">
            <v>39.799999999999997</v>
          </cell>
          <cell r="O544">
            <v>106.5</v>
          </cell>
          <cell r="P544">
            <v>-3</v>
          </cell>
          <cell r="Q544" t="str">
            <v>-</v>
          </cell>
          <cell r="R544" t="str">
            <v>-</v>
          </cell>
          <cell r="S544">
            <v>0.06</v>
          </cell>
          <cell r="T544">
            <v>-2.97</v>
          </cell>
          <cell r="U544">
            <v>2.04</v>
          </cell>
          <cell r="V544">
            <v>2.04</v>
          </cell>
          <cell r="W544">
            <v>102.1</v>
          </cell>
          <cell r="X544">
            <v>2.2999999999999998</v>
          </cell>
          <cell r="Y544">
            <v>113.9</v>
          </cell>
          <cell r="Z544">
            <v>0.8</v>
          </cell>
          <cell r="AA544">
            <v>162.1</v>
          </cell>
          <cell r="AB544">
            <v>37</v>
          </cell>
          <cell r="AC544">
            <v>17.5</v>
          </cell>
          <cell r="AD544">
            <v>90.2</v>
          </cell>
        </row>
        <row r="545">
          <cell r="B545" t="str">
            <v>鉄鋼業</v>
          </cell>
          <cell r="C545">
            <v>148.1</v>
          </cell>
          <cell r="D545">
            <v>6.9</v>
          </cell>
          <cell r="E545">
            <v>157.9</v>
          </cell>
          <cell r="F545">
            <v>6.1</v>
          </cell>
          <cell r="G545">
            <v>133.4</v>
          </cell>
          <cell r="H545">
            <v>4.4000000000000004</v>
          </cell>
          <cell r="I545">
            <v>116</v>
          </cell>
          <cell r="J545">
            <v>-7.1</v>
          </cell>
          <cell r="K545">
            <v>102.6</v>
          </cell>
          <cell r="L545">
            <v>-7.9</v>
          </cell>
          <cell r="M545">
            <v>2160</v>
          </cell>
          <cell r="N545">
            <v>0</v>
          </cell>
          <cell r="O545">
            <v>720</v>
          </cell>
          <cell r="P545">
            <v>2.5</v>
          </cell>
          <cell r="Q545" t="str">
            <v>-</v>
          </cell>
          <cell r="R545" t="str">
            <v>-</v>
          </cell>
          <cell r="S545">
            <v>1.73</v>
          </cell>
          <cell r="T545">
            <v>1.02</v>
          </cell>
          <cell r="U545">
            <v>2.08</v>
          </cell>
          <cell r="V545">
            <v>1.37</v>
          </cell>
          <cell r="W545">
            <v>142.30000000000001</v>
          </cell>
          <cell r="X545">
            <v>3.5</v>
          </cell>
          <cell r="Y545">
            <v>151.69999999999999</v>
          </cell>
          <cell r="Z545">
            <v>2.6</v>
          </cell>
          <cell r="AA545">
            <v>4997.8999999999996</v>
          </cell>
          <cell r="AB545">
            <v>16.7</v>
          </cell>
          <cell r="AC545">
            <v>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86.8</v>
          </cell>
          <cell r="D547">
            <v>10.6</v>
          </cell>
          <cell r="E547">
            <v>96.8</v>
          </cell>
          <cell r="F547">
            <v>10.5</v>
          </cell>
          <cell r="G547">
            <v>96.9</v>
          </cell>
          <cell r="H547">
            <v>12</v>
          </cell>
          <cell r="I547">
            <v>101</v>
          </cell>
          <cell r="J547">
            <v>-5.6</v>
          </cell>
          <cell r="K547">
            <v>100.1</v>
          </cell>
          <cell r="L547">
            <v>-7.9</v>
          </cell>
          <cell r="M547">
            <v>111.5</v>
          </cell>
          <cell r="N547">
            <v>29.4</v>
          </cell>
          <cell r="O547">
            <v>240.4</v>
          </cell>
          <cell r="P547">
            <v>5.6</v>
          </cell>
          <cell r="Q547" t="str">
            <v>-</v>
          </cell>
          <cell r="R547" t="str">
            <v>-</v>
          </cell>
          <cell r="S547">
            <v>0.39</v>
          </cell>
          <cell r="T547">
            <v>0.32</v>
          </cell>
          <cell r="U547">
            <v>0.19</v>
          </cell>
          <cell r="V547">
            <v>-1.36</v>
          </cell>
          <cell r="W547">
            <v>83.4</v>
          </cell>
          <cell r="X547">
            <v>6.9</v>
          </cell>
          <cell r="Y547">
            <v>93</v>
          </cell>
          <cell r="Z547">
            <v>6.9</v>
          </cell>
          <cell r="AA547">
            <v>94.2</v>
          </cell>
          <cell r="AB547">
            <v>-12.5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88.4</v>
          </cell>
          <cell r="D550">
            <v>-6.8</v>
          </cell>
          <cell r="E550">
            <v>108</v>
          </cell>
          <cell r="F550">
            <v>0.4</v>
          </cell>
          <cell r="G550">
            <v>107.9</v>
          </cell>
          <cell r="H550">
            <v>3.8</v>
          </cell>
          <cell r="I550">
            <v>96.8</v>
          </cell>
          <cell r="J550">
            <v>-8.9</v>
          </cell>
          <cell r="K550">
            <v>96.6</v>
          </cell>
          <cell r="L550">
            <v>-8.1999999999999993</v>
          </cell>
          <cell r="M550">
            <v>100</v>
          </cell>
          <cell r="N550">
            <v>-18.5</v>
          </cell>
          <cell r="O550">
            <v>105.5</v>
          </cell>
          <cell r="P550">
            <v>-11.3</v>
          </cell>
          <cell r="Q550" t="str">
            <v>-</v>
          </cell>
          <cell r="R550" t="str">
            <v>-</v>
          </cell>
          <cell r="S550">
            <v>0.28999999999999998</v>
          </cell>
          <cell r="T550">
            <v>-0.32</v>
          </cell>
          <cell r="U550">
            <v>0.17</v>
          </cell>
          <cell r="V550">
            <v>-0.34</v>
          </cell>
          <cell r="W550">
            <v>84.9</v>
          </cell>
          <cell r="X550">
            <v>-9.8000000000000007</v>
          </cell>
          <cell r="Y550">
            <v>103.7</v>
          </cell>
          <cell r="Z550">
            <v>-3</v>
          </cell>
          <cell r="AA550">
            <v>109.6</v>
          </cell>
          <cell r="AB550">
            <v>-25.9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76.099999999999994</v>
          </cell>
          <cell r="D551">
            <v>-1.3</v>
          </cell>
          <cell r="E551">
            <v>87.1</v>
          </cell>
          <cell r="F551">
            <v>-0.1</v>
          </cell>
          <cell r="G551">
            <v>85.5</v>
          </cell>
          <cell r="H551">
            <v>3.3</v>
          </cell>
          <cell r="I551">
            <v>104.1</v>
          </cell>
          <cell r="J551">
            <v>-3.3</v>
          </cell>
          <cell r="K551">
            <v>104.4</v>
          </cell>
          <cell r="L551">
            <v>-0.3</v>
          </cell>
          <cell r="M551">
            <v>101.3</v>
          </cell>
          <cell r="N551">
            <v>-25.6</v>
          </cell>
          <cell r="O551">
            <v>73.2</v>
          </cell>
          <cell r="P551">
            <v>-2.2999999999999998</v>
          </cell>
          <cell r="Q551" t="str">
            <v>-</v>
          </cell>
          <cell r="R551" t="str">
            <v>-</v>
          </cell>
          <cell r="S551">
            <v>1.34</v>
          </cell>
          <cell r="T551">
            <v>1.04</v>
          </cell>
          <cell r="U551">
            <v>0.56000000000000005</v>
          </cell>
          <cell r="V551">
            <v>-0.25</v>
          </cell>
          <cell r="W551">
            <v>73.099999999999994</v>
          </cell>
          <cell r="X551">
            <v>-4.5999999999999996</v>
          </cell>
          <cell r="Y551">
            <v>83.7</v>
          </cell>
          <cell r="Z551">
            <v>-3.3</v>
          </cell>
          <cell r="AA551">
            <v>99.8</v>
          </cell>
          <cell r="AB551">
            <v>-19.2</v>
          </cell>
          <cell r="AC551">
            <v>0.2</v>
          </cell>
          <cell r="AD551">
            <v>-95.9</v>
          </cell>
        </row>
        <row r="552">
          <cell r="B552" t="str">
            <v>電気機械器具</v>
          </cell>
          <cell r="C552">
            <v>111.5</v>
          </cell>
          <cell r="D552">
            <v>-3.4</v>
          </cell>
          <cell r="E552">
            <v>126.5</v>
          </cell>
          <cell r="F552">
            <v>-3.3</v>
          </cell>
          <cell r="G552">
            <v>123.5</v>
          </cell>
          <cell r="H552">
            <v>-3.1</v>
          </cell>
          <cell r="I552">
            <v>102.7</v>
          </cell>
          <cell r="J552">
            <v>-6.2</v>
          </cell>
          <cell r="K552">
            <v>101</v>
          </cell>
          <cell r="L552">
            <v>-1.2</v>
          </cell>
          <cell r="M552">
            <v>132.19999999999999</v>
          </cell>
          <cell r="N552">
            <v>-42.5</v>
          </cell>
          <cell r="O552">
            <v>117</v>
          </cell>
          <cell r="P552">
            <v>-18.2</v>
          </cell>
          <cell r="Q552" t="str">
            <v>-</v>
          </cell>
          <cell r="R552" t="str">
            <v>-</v>
          </cell>
          <cell r="S552">
            <v>0.21</v>
          </cell>
          <cell r="T552">
            <v>0.13</v>
          </cell>
          <cell r="U552">
            <v>0.31</v>
          </cell>
          <cell r="V552">
            <v>-0.61</v>
          </cell>
          <cell r="W552">
            <v>107.1</v>
          </cell>
          <cell r="X552">
            <v>-6.5</v>
          </cell>
          <cell r="Y552">
            <v>121.5</v>
          </cell>
          <cell r="Z552">
            <v>-6.5</v>
          </cell>
          <cell r="AA552">
            <v>210.4</v>
          </cell>
          <cell r="AB552">
            <v>-5.6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89.7</v>
          </cell>
          <cell r="D554">
            <v>-0.9</v>
          </cell>
          <cell r="E554">
            <v>117</v>
          </cell>
          <cell r="F554">
            <v>-0.9</v>
          </cell>
          <cell r="G554">
            <v>107.4</v>
          </cell>
          <cell r="H554">
            <v>-0.4</v>
          </cell>
          <cell r="I554">
            <v>121.1</v>
          </cell>
          <cell r="J554">
            <v>-0.9</v>
          </cell>
          <cell r="K554">
            <v>115.8</v>
          </cell>
          <cell r="L554">
            <v>0.4</v>
          </cell>
          <cell r="M554">
            <v>184.4</v>
          </cell>
          <cell r="N554">
            <v>-10</v>
          </cell>
          <cell r="O554">
            <v>79.2</v>
          </cell>
          <cell r="P554">
            <v>-2.2000000000000002</v>
          </cell>
          <cell r="Q554" t="str">
            <v>-</v>
          </cell>
          <cell r="R554" t="str">
            <v>-</v>
          </cell>
          <cell r="S554">
            <v>1.26</v>
          </cell>
          <cell r="T554">
            <v>-0.65</v>
          </cell>
          <cell r="U554">
            <v>0.97</v>
          </cell>
          <cell r="V554">
            <v>0.16</v>
          </cell>
          <cell r="W554">
            <v>86.2</v>
          </cell>
          <cell r="X554">
            <v>-4.0999999999999996</v>
          </cell>
          <cell r="Y554">
            <v>112.4</v>
          </cell>
          <cell r="Z554">
            <v>-4.2</v>
          </cell>
          <cell r="AA554">
            <v>259.5</v>
          </cell>
          <cell r="AB554">
            <v>-4.3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140.1</v>
          </cell>
          <cell r="D555">
            <v>22.4</v>
          </cell>
          <cell r="E555">
            <v>120.3</v>
          </cell>
          <cell r="F555">
            <v>12.7</v>
          </cell>
          <cell r="G555">
            <v>115.2</v>
          </cell>
          <cell r="H555">
            <v>16.399999999999999</v>
          </cell>
          <cell r="I555">
            <v>109.1</v>
          </cell>
          <cell r="J555">
            <v>-1.6</v>
          </cell>
          <cell r="K555">
            <v>101.7</v>
          </cell>
          <cell r="L555">
            <v>-1.7</v>
          </cell>
          <cell r="M555">
            <v>204.3</v>
          </cell>
          <cell r="N555">
            <v>-1.3</v>
          </cell>
          <cell r="O555">
            <v>82.3</v>
          </cell>
          <cell r="P555">
            <v>-40.299999999999997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1.26</v>
          </cell>
          <cell r="V555">
            <v>0.5</v>
          </cell>
          <cell r="W555">
            <v>134.6</v>
          </cell>
          <cell r="X555">
            <v>18.399999999999999</v>
          </cell>
          <cell r="Y555">
            <v>115.6</v>
          </cell>
          <cell r="Z555">
            <v>9.1</v>
          </cell>
          <cell r="AA555">
            <v>189.9</v>
          </cell>
          <cell r="AB555">
            <v>-10.4</v>
          </cell>
          <cell r="AC555">
            <v>129.6</v>
          </cell>
          <cell r="AD555">
            <v>61</v>
          </cell>
        </row>
        <row r="556">
          <cell r="B556" t="str">
            <v>Ｅ一括分１</v>
          </cell>
          <cell r="C556">
            <v>97.1</v>
          </cell>
          <cell r="D556">
            <v>14.2</v>
          </cell>
          <cell r="E556">
            <v>111.1</v>
          </cell>
          <cell r="F556">
            <v>14.5</v>
          </cell>
          <cell r="G556">
            <v>101.7</v>
          </cell>
          <cell r="H556">
            <v>12.4</v>
          </cell>
          <cell r="I556">
            <v>107.5</v>
          </cell>
          <cell r="J556">
            <v>5.3</v>
          </cell>
          <cell r="K556">
            <v>100.9</v>
          </cell>
          <cell r="L556">
            <v>3</v>
          </cell>
          <cell r="M556">
            <v>225.9</v>
          </cell>
          <cell r="N556">
            <v>28</v>
          </cell>
          <cell r="O556">
            <v>114.2</v>
          </cell>
          <cell r="P556">
            <v>29.8</v>
          </cell>
          <cell r="Q556" t="str">
            <v>-</v>
          </cell>
          <cell r="R556" t="str">
            <v>-</v>
          </cell>
          <cell r="S556">
            <v>0.27</v>
          </cell>
          <cell r="T556">
            <v>0.27</v>
          </cell>
          <cell r="U556">
            <v>3.17</v>
          </cell>
          <cell r="V556">
            <v>2.57</v>
          </cell>
          <cell r="W556">
            <v>93.3</v>
          </cell>
          <cell r="X556">
            <v>10.5</v>
          </cell>
          <cell r="Y556">
            <v>106.7</v>
          </cell>
          <cell r="Z556">
            <v>10.8</v>
          </cell>
          <cell r="AA556">
            <v>276.2</v>
          </cell>
          <cell r="AB556">
            <v>31.7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107.4</v>
          </cell>
          <cell r="D559">
            <v>0.9</v>
          </cell>
          <cell r="E559">
            <v>114.4</v>
          </cell>
          <cell r="F559">
            <v>7.1</v>
          </cell>
          <cell r="G559">
            <v>111.7</v>
          </cell>
          <cell r="H559">
            <v>3.1</v>
          </cell>
          <cell r="I559">
            <v>100.1</v>
          </cell>
          <cell r="J559">
            <v>7.5</v>
          </cell>
          <cell r="K559">
            <v>98.5</v>
          </cell>
          <cell r="L559">
            <v>2.1</v>
          </cell>
          <cell r="M559">
            <v>128</v>
          </cell>
          <cell r="N559">
            <v>272.10000000000002</v>
          </cell>
          <cell r="O559">
            <v>99.1</v>
          </cell>
          <cell r="P559">
            <v>-0.2</v>
          </cell>
          <cell r="Q559" t="str">
            <v>-</v>
          </cell>
          <cell r="R559" t="str">
            <v>-</v>
          </cell>
          <cell r="S559">
            <v>0.73</v>
          </cell>
          <cell r="T559">
            <v>0.6</v>
          </cell>
          <cell r="U559">
            <v>1.51</v>
          </cell>
          <cell r="V559">
            <v>1.47</v>
          </cell>
          <cell r="W559">
            <v>103.2</v>
          </cell>
          <cell r="X559">
            <v>-2.4</v>
          </cell>
          <cell r="Y559">
            <v>109.9</v>
          </cell>
          <cell r="Z559">
            <v>3.6</v>
          </cell>
          <cell r="AA559">
            <v>189.3</v>
          </cell>
          <cell r="AB559">
            <v>200.5</v>
          </cell>
          <cell r="AC559">
            <v>41.4</v>
          </cell>
          <cell r="AD559">
            <v>-40.299999999999997</v>
          </cell>
        </row>
        <row r="560">
          <cell r="B560" t="str">
            <v>小売業</v>
          </cell>
          <cell r="C560">
            <v>97.2</v>
          </cell>
          <cell r="D560">
            <v>0.3</v>
          </cell>
          <cell r="E560">
            <v>98.3</v>
          </cell>
          <cell r="F560">
            <v>-3.9</v>
          </cell>
          <cell r="G560">
            <v>99.3</v>
          </cell>
          <cell r="H560">
            <v>-4</v>
          </cell>
          <cell r="I560">
            <v>90.5</v>
          </cell>
          <cell r="J560">
            <v>-4.9000000000000004</v>
          </cell>
          <cell r="K560">
            <v>91</v>
          </cell>
          <cell r="L560">
            <v>-4.7</v>
          </cell>
          <cell r="M560">
            <v>83.9</v>
          </cell>
          <cell r="N560">
            <v>-8.6999999999999993</v>
          </cell>
          <cell r="O560">
            <v>81.400000000000006</v>
          </cell>
          <cell r="P560">
            <v>-12.8</v>
          </cell>
          <cell r="Q560" t="str">
            <v>-</v>
          </cell>
          <cell r="R560" t="str">
            <v>-</v>
          </cell>
          <cell r="S560">
            <v>3.51</v>
          </cell>
          <cell r="T560">
            <v>1.26</v>
          </cell>
          <cell r="U560">
            <v>3.44</v>
          </cell>
          <cell r="V560">
            <v>1.1299999999999999</v>
          </cell>
          <cell r="W560">
            <v>93.4</v>
          </cell>
          <cell r="X560">
            <v>-2.9</v>
          </cell>
          <cell r="Y560">
            <v>94.4</v>
          </cell>
          <cell r="Z560">
            <v>-7.1</v>
          </cell>
          <cell r="AA560">
            <v>86.4</v>
          </cell>
          <cell r="AB560">
            <v>-1.5</v>
          </cell>
          <cell r="AC560">
            <v>88.7</v>
          </cell>
          <cell r="AD560">
            <v>60.7</v>
          </cell>
        </row>
        <row r="561">
          <cell r="B561" t="str">
            <v>宿泊業</v>
          </cell>
          <cell r="C561">
            <v>102.6</v>
          </cell>
          <cell r="D561">
            <v>-5</v>
          </cell>
          <cell r="E561">
            <v>107.9</v>
          </cell>
          <cell r="F561">
            <v>-3.9</v>
          </cell>
          <cell r="G561">
            <v>110.3</v>
          </cell>
          <cell r="H561">
            <v>-4.9000000000000004</v>
          </cell>
          <cell r="I561">
            <v>95.8</v>
          </cell>
          <cell r="J561">
            <v>-2.5</v>
          </cell>
          <cell r="K561">
            <v>93.4</v>
          </cell>
          <cell r="L561">
            <v>-4.5</v>
          </cell>
          <cell r="M561">
            <v>145.19999999999999</v>
          </cell>
          <cell r="N561">
            <v>32.5</v>
          </cell>
          <cell r="O561">
            <v>64.900000000000006</v>
          </cell>
          <cell r="P561">
            <v>8.1999999999999993</v>
          </cell>
          <cell r="Q561" t="str">
            <v>-</v>
          </cell>
          <cell r="R561" t="str">
            <v>-</v>
          </cell>
          <cell r="S561">
            <v>0.42</v>
          </cell>
          <cell r="T561">
            <v>-0.41</v>
          </cell>
          <cell r="U561">
            <v>0.42</v>
          </cell>
          <cell r="V561">
            <v>-2.64</v>
          </cell>
          <cell r="W561">
            <v>98.6</v>
          </cell>
          <cell r="X561">
            <v>-8</v>
          </cell>
          <cell r="Y561">
            <v>103.7</v>
          </cell>
          <cell r="Z561">
            <v>-7</v>
          </cell>
          <cell r="AA561">
            <v>64.7</v>
          </cell>
          <cell r="AB561">
            <v>45.7</v>
          </cell>
          <cell r="AC561">
            <v>5.0999999999999996</v>
          </cell>
          <cell r="AD561">
            <v>-39.299999999999997</v>
          </cell>
        </row>
        <row r="562">
          <cell r="B562" t="str">
            <v>Ｍ一括分</v>
          </cell>
          <cell r="C562">
            <v>106.7</v>
          </cell>
          <cell r="D562">
            <v>39.299999999999997</v>
          </cell>
          <cell r="E562">
            <v>100</v>
          </cell>
          <cell r="F562">
            <v>24.1</v>
          </cell>
          <cell r="G562">
            <v>102.8</v>
          </cell>
          <cell r="H562">
            <v>19.399999999999999</v>
          </cell>
          <cell r="I562">
            <v>104.3</v>
          </cell>
          <cell r="J562">
            <v>-0.2</v>
          </cell>
          <cell r="K562">
            <v>106.6</v>
          </cell>
          <cell r="L562">
            <v>-4.9000000000000004</v>
          </cell>
          <cell r="M562">
            <v>81.099999999999994</v>
          </cell>
          <cell r="N562">
            <v>224.4</v>
          </cell>
          <cell r="O562">
            <v>57.6</v>
          </cell>
          <cell r="P562">
            <v>-55.5</v>
          </cell>
          <cell r="Q562" t="str">
            <v>-</v>
          </cell>
          <cell r="R562" t="str">
            <v>-</v>
          </cell>
          <cell r="S562">
            <v>16.68</v>
          </cell>
          <cell r="T562">
            <v>15.72</v>
          </cell>
          <cell r="U562">
            <v>14.34</v>
          </cell>
          <cell r="V562">
            <v>13.86</v>
          </cell>
          <cell r="W562">
            <v>102.5</v>
          </cell>
          <cell r="X562">
            <v>34.700000000000003</v>
          </cell>
          <cell r="Y562">
            <v>96.1</v>
          </cell>
          <cell r="Z562">
            <v>20.100000000000001</v>
          </cell>
          <cell r="AA562">
            <v>66.900000000000006</v>
          </cell>
          <cell r="AB562">
            <v>334.4</v>
          </cell>
          <cell r="AC562">
            <v>157.9</v>
          </cell>
          <cell r="AD562">
            <v>52533.3</v>
          </cell>
        </row>
        <row r="563">
          <cell r="B563" t="str">
            <v>医療業</v>
          </cell>
          <cell r="C563">
            <v>78.599999999999994</v>
          </cell>
          <cell r="D563">
            <v>-3.2</v>
          </cell>
          <cell r="E563">
            <v>95.1</v>
          </cell>
          <cell r="F563">
            <v>-2.2999999999999998</v>
          </cell>
          <cell r="G563">
            <v>93</v>
          </cell>
          <cell r="H563">
            <v>-1.1000000000000001</v>
          </cell>
          <cell r="I563">
            <v>97.3</v>
          </cell>
          <cell r="J563">
            <v>-0.6</v>
          </cell>
          <cell r="K563">
            <v>96.8</v>
          </cell>
          <cell r="L563">
            <v>-0.3</v>
          </cell>
          <cell r="M563">
            <v>111.5</v>
          </cell>
          <cell r="N563">
            <v>-8</v>
          </cell>
          <cell r="O563">
            <v>84.4</v>
          </cell>
          <cell r="P563">
            <v>8.8000000000000007</v>
          </cell>
          <cell r="Q563" t="str">
            <v>-</v>
          </cell>
          <cell r="R563" t="str">
            <v>-</v>
          </cell>
          <cell r="S563">
            <v>1.03</v>
          </cell>
          <cell r="T563">
            <v>-0.24</v>
          </cell>
          <cell r="U563">
            <v>1.45</v>
          </cell>
          <cell r="V563">
            <v>-0.42</v>
          </cell>
          <cell r="W563">
            <v>75.5</v>
          </cell>
          <cell r="X563">
            <v>-6.3</v>
          </cell>
          <cell r="Y563">
            <v>91.4</v>
          </cell>
          <cell r="Z563">
            <v>-5.4</v>
          </cell>
          <cell r="AA563">
            <v>158.1</v>
          </cell>
          <cell r="AB563">
            <v>-19.100000000000001</v>
          </cell>
          <cell r="AC563">
            <v>0.1</v>
          </cell>
          <cell r="AD563">
            <v>-97.9</v>
          </cell>
        </row>
        <row r="564">
          <cell r="B564" t="str">
            <v>Ｐ一括分</v>
          </cell>
          <cell r="C564">
            <v>91</v>
          </cell>
          <cell r="D564">
            <v>-2.4</v>
          </cell>
          <cell r="E564">
            <v>109.3</v>
          </cell>
          <cell r="F564">
            <v>2.1</v>
          </cell>
          <cell r="G564">
            <v>110.1</v>
          </cell>
          <cell r="H564">
            <v>1.9</v>
          </cell>
          <cell r="I564">
            <v>99.5</v>
          </cell>
          <cell r="J564">
            <v>-1.8</v>
          </cell>
          <cell r="K564">
            <v>99.9</v>
          </cell>
          <cell r="L564">
            <v>-2</v>
          </cell>
          <cell r="M564">
            <v>88</v>
          </cell>
          <cell r="N564">
            <v>7.3</v>
          </cell>
          <cell r="O564">
            <v>108.6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1.1499999999999999</v>
          </cell>
          <cell r="T564">
            <v>0.65</v>
          </cell>
          <cell r="U564">
            <v>1.53</v>
          </cell>
          <cell r="V564">
            <v>0.87</v>
          </cell>
          <cell r="W564">
            <v>87.4</v>
          </cell>
          <cell r="X564">
            <v>-5.6</v>
          </cell>
          <cell r="Y564">
            <v>105</v>
          </cell>
          <cell r="Z564">
            <v>-1.2</v>
          </cell>
          <cell r="AA564">
            <v>89.6</v>
          </cell>
          <cell r="AB564">
            <v>6.9</v>
          </cell>
          <cell r="AC564">
            <v>8.1</v>
          </cell>
          <cell r="AD564">
            <v>-73.5</v>
          </cell>
        </row>
        <row r="565">
          <cell r="B565" t="str">
            <v>職業紹介・派遣業</v>
          </cell>
          <cell r="C565">
            <v>113.3</v>
          </cell>
          <cell r="D565">
            <v>8.6999999999999993</v>
          </cell>
          <cell r="E565">
            <v>116</v>
          </cell>
          <cell r="F565">
            <v>9.1999999999999993</v>
          </cell>
          <cell r="G565">
            <v>114.8</v>
          </cell>
          <cell r="H565">
            <v>7.4</v>
          </cell>
          <cell r="I565">
            <v>121</v>
          </cell>
          <cell r="J565">
            <v>9.3000000000000007</v>
          </cell>
          <cell r="K565">
            <v>120.7</v>
          </cell>
          <cell r="L565">
            <v>8.1</v>
          </cell>
          <cell r="M565">
            <v>125.8</v>
          </cell>
          <cell r="N565">
            <v>33.299999999999997</v>
          </cell>
          <cell r="O565">
            <v>133.6</v>
          </cell>
          <cell r="P565">
            <v>8.5</v>
          </cell>
          <cell r="Q565" t="str">
            <v>-</v>
          </cell>
          <cell r="R565" t="str">
            <v>-</v>
          </cell>
          <cell r="S565">
            <v>4.21</v>
          </cell>
          <cell r="T565">
            <v>-1.79</v>
          </cell>
          <cell r="U565">
            <v>7.74</v>
          </cell>
          <cell r="V565">
            <v>1.05</v>
          </cell>
          <cell r="W565">
            <v>108.8</v>
          </cell>
          <cell r="X565">
            <v>5.0999999999999996</v>
          </cell>
          <cell r="Y565">
            <v>111.4</v>
          </cell>
          <cell r="Z565">
            <v>5.6</v>
          </cell>
          <cell r="AA565">
            <v>128.6</v>
          </cell>
          <cell r="AB565">
            <v>30.2</v>
          </cell>
          <cell r="AC565">
            <v>22.6</v>
          </cell>
          <cell r="AD565">
            <v>-35.4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-2.9</v>
          </cell>
          <cell r="E567">
            <v>92.5</v>
          </cell>
          <cell r="F567">
            <v>-0.2</v>
          </cell>
          <cell r="G567">
            <v>94.2</v>
          </cell>
          <cell r="H567">
            <v>1</v>
          </cell>
          <cell r="I567">
            <v>99.9</v>
          </cell>
          <cell r="J567">
            <v>-3.5</v>
          </cell>
          <cell r="K567">
            <v>100.1</v>
          </cell>
          <cell r="L567">
            <v>-3.6</v>
          </cell>
          <cell r="M567">
            <v>96.7</v>
          </cell>
          <cell r="N567">
            <v>-4.0999999999999996</v>
          </cell>
          <cell r="O567">
            <v>89.6</v>
          </cell>
          <cell r="P567">
            <v>-7.4</v>
          </cell>
          <cell r="Q567" t="str">
            <v>-</v>
          </cell>
          <cell r="R567" t="str">
            <v>-</v>
          </cell>
          <cell r="S567">
            <v>1.95</v>
          </cell>
          <cell r="T567">
            <v>1.19</v>
          </cell>
          <cell r="U567">
            <v>1.01</v>
          </cell>
          <cell r="V567">
            <v>-0.96</v>
          </cell>
          <cell r="W567">
            <v>78.599999999999994</v>
          </cell>
          <cell r="X567">
            <v>-6</v>
          </cell>
          <cell r="Y567">
            <v>88.9</v>
          </cell>
          <cell r="Z567">
            <v>-3.5</v>
          </cell>
          <cell r="AA567">
            <v>74.900000000000006</v>
          </cell>
          <cell r="AB567">
            <v>-13.2</v>
          </cell>
          <cell r="AC567">
            <v>18.7</v>
          </cell>
          <cell r="AD567">
            <v>-45.2</v>
          </cell>
        </row>
        <row r="568">
          <cell r="B568" t="str">
            <v>特掲産業１</v>
          </cell>
          <cell r="C568">
            <v>67.400000000000006</v>
          </cell>
          <cell r="D568">
            <v>-15.2</v>
          </cell>
          <cell r="E568">
            <v>73.8</v>
          </cell>
          <cell r="F568">
            <v>-15.1</v>
          </cell>
          <cell r="G568">
            <v>73.3</v>
          </cell>
          <cell r="H568">
            <v>-19.3</v>
          </cell>
          <cell r="I568">
            <v>98.5</v>
          </cell>
          <cell r="J568">
            <v>-5</v>
          </cell>
          <cell r="K568">
            <v>98</v>
          </cell>
          <cell r="L568">
            <v>-7.3</v>
          </cell>
          <cell r="M568">
            <v>113.2</v>
          </cell>
          <cell r="N568">
            <v>139.80000000000001</v>
          </cell>
          <cell r="O568">
            <v>145.19999999999999</v>
          </cell>
          <cell r="P568">
            <v>14.2</v>
          </cell>
          <cell r="Q568" t="str">
            <v>-</v>
          </cell>
          <cell r="R568" t="str">
            <v>-</v>
          </cell>
          <cell r="S568">
            <v>31.57</v>
          </cell>
          <cell r="T568">
            <v>29.93</v>
          </cell>
          <cell r="U568">
            <v>31.43</v>
          </cell>
          <cell r="V568">
            <v>31.31</v>
          </cell>
          <cell r="W568">
            <v>64.7</v>
          </cell>
          <cell r="X568">
            <v>-18</v>
          </cell>
          <cell r="Y568">
            <v>70.900000000000006</v>
          </cell>
          <cell r="Z568">
            <v>-17.8</v>
          </cell>
          <cell r="AA568">
            <v>79.900000000000006</v>
          </cell>
          <cell r="AB568">
            <v>122.6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87.9</v>
          </cell>
          <cell r="D569">
            <v>-20.399999999999999</v>
          </cell>
          <cell r="E569">
            <v>107.6</v>
          </cell>
          <cell r="F569">
            <v>-2</v>
          </cell>
          <cell r="G569">
            <v>133.69999999999999</v>
          </cell>
          <cell r="H569">
            <v>7.7</v>
          </cell>
          <cell r="I569">
            <v>85</v>
          </cell>
          <cell r="J569">
            <v>-5</v>
          </cell>
          <cell r="K569">
            <v>96</v>
          </cell>
          <cell r="L569">
            <v>-0.1</v>
          </cell>
          <cell r="M569">
            <v>9.6999999999999993</v>
          </cell>
          <cell r="N569">
            <v>-78.400000000000006</v>
          </cell>
          <cell r="O569">
            <v>94</v>
          </cell>
          <cell r="P569">
            <v>-12.6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84.4</v>
          </cell>
          <cell r="X569">
            <v>-23</v>
          </cell>
          <cell r="Y569">
            <v>103.4</v>
          </cell>
          <cell r="Z569">
            <v>-5.0999999999999996</v>
          </cell>
          <cell r="AA569">
            <v>1</v>
          </cell>
          <cell r="AB569">
            <v>-98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102.1</v>
          </cell>
          <cell r="D582">
            <v>-4.2</v>
          </cell>
          <cell r="E582">
            <v>102.6</v>
          </cell>
          <cell r="F582">
            <v>-5.5</v>
          </cell>
          <cell r="G582">
            <v>102.9</v>
          </cell>
          <cell r="H582">
            <v>-4.4000000000000004</v>
          </cell>
          <cell r="I582">
            <v>97</v>
          </cell>
          <cell r="J582">
            <v>-7.1</v>
          </cell>
          <cell r="K582">
            <v>96.6</v>
          </cell>
          <cell r="L582">
            <v>-7.3</v>
          </cell>
          <cell r="M582">
            <v>117.6</v>
          </cell>
          <cell r="N582">
            <v>0</v>
          </cell>
          <cell r="O582">
            <v>105</v>
          </cell>
          <cell r="P582">
            <v>15.5</v>
          </cell>
          <cell r="Q582" t="str">
            <v>-</v>
          </cell>
          <cell r="R582" t="str">
            <v>-</v>
          </cell>
          <cell r="S582">
            <v>3.83</v>
          </cell>
          <cell r="T582">
            <v>-1.1299999999999999</v>
          </cell>
          <cell r="U582">
            <v>2.83</v>
          </cell>
          <cell r="V582">
            <v>0.05</v>
          </cell>
          <cell r="W582">
            <v>98.1</v>
          </cell>
          <cell r="X582">
            <v>-7.4</v>
          </cell>
          <cell r="Y582">
            <v>98.6</v>
          </cell>
          <cell r="Z582">
            <v>-8.5</v>
          </cell>
          <cell r="AA582">
            <v>87.9</v>
          </cell>
          <cell r="AB582">
            <v>-43.5</v>
          </cell>
          <cell r="AC582">
            <v>85.2</v>
          </cell>
          <cell r="AD582">
            <v>80.5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100.6</v>
          </cell>
          <cell r="D584">
            <v>-33.9</v>
          </cell>
          <cell r="E584">
            <v>101.7</v>
          </cell>
          <cell r="F584">
            <v>-34</v>
          </cell>
          <cell r="G584">
            <v>101.5</v>
          </cell>
          <cell r="H584">
            <v>-33.200000000000003</v>
          </cell>
          <cell r="I584">
            <v>101.2</v>
          </cell>
          <cell r="J584">
            <v>-28.4</v>
          </cell>
          <cell r="K584">
            <v>101.1</v>
          </cell>
          <cell r="L584">
            <v>-28</v>
          </cell>
          <cell r="M584">
            <v>133.30000000000001</v>
          </cell>
          <cell r="N584">
            <v>-63.6</v>
          </cell>
          <cell r="O584">
            <v>49.7</v>
          </cell>
          <cell r="P584">
            <v>53.4</v>
          </cell>
          <cell r="Q584" t="str">
            <v>-</v>
          </cell>
          <cell r="R584" t="str">
            <v>-</v>
          </cell>
          <cell r="S584">
            <v>0</v>
          </cell>
          <cell r="T584">
            <v>-0.33</v>
          </cell>
          <cell r="U584">
            <v>0</v>
          </cell>
          <cell r="V584">
            <v>0</v>
          </cell>
          <cell r="W584">
            <v>96.6</v>
          </cell>
          <cell r="X584">
            <v>-36.1</v>
          </cell>
          <cell r="Y584">
            <v>97.7</v>
          </cell>
          <cell r="Z584">
            <v>-36.200000000000003</v>
          </cell>
          <cell r="AA584">
            <v>124.3</v>
          </cell>
          <cell r="AB584">
            <v>-74.599999999999994</v>
          </cell>
          <cell r="AC584">
            <v>4.4000000000000004</v>
          </cell>
          <cell r="AD584">
            <v>0</v>
          </cell>
        </row>
        <row r="585">
          <cell r="B585" t="str">
            <v>製造業</v>
          </cell>
          <cell r="C585">
            <v>111.7</v>
          </cell>
          <cell r="D585">
            <v>2</v>
          </cell>
          <cell r="E585">
            <v>114</v>
          </cell>
          <cell r="F585">
            <v>0.4</v>
          </cell>
          <cell r="G585">
            <v>113.3</v>
          </cell>
          <cell r="H585">
            <v>0.7</v>
          </cell>
          <cell r="I585">
            <v>109.1</v>
          </cell>
          <cell r="J585">
            <v>6.9</v>
          </cell>
          <cell r="K585">
            <v>108.7</v>
          </cell>
          <cell r="L585">
            <v>5.8</v>
          </cell>
          <cell r="M585">
            <v>117.6</v>
          </cell>
          <cell r="N585">
            <v>48.1</v>
          </cell>
          <cell r="O585">
            <v>98.4</v>
          </cell>
          <cell r="P585">
            <v>20</v>
          </cell>
          <cell r="Q585" t="str">
            <v>-</v>
          </cell>
          <cell r="R585" t="str">
            <v>-</v>
          </cell>
          <cell r="S585">
            <v>1.1499999999999999</v>
          </cell>
          <cell r="T585">
            <v>-1.34</v>
          </cell>
          <cell r="U585">
            <v>1.42</v>
          </cell>
          <cell r="V585">
            <v>0.19</v>
          </cell>
          <cell r="W585">
            <v>107.3</v>
          </cell>
          <cell r="X585">
            <v>-1.3</v>
          </cell>
          <cell r="Y585">
            <v>109.5</v>
          </cell>
          <cell r="Z585">
            <v>-2.8</v>
          </cell>
          <cell r="AA585">
            <v>145</v>
          </cell>
          <cell r="AB585">
            <v>-8.1999999999999993</v>
          </cell>
          <cell r="AC585">
            <v>55.8</v>
          </cell>
          <cell r="AD585">
            <v>407.3</v>
          </cell>
        </row>
        <row r="586">
          <cell r="B586" t="str">
            <v>電気・ガス・熱供給・水道業</v>
          </cell>
          <cell r="C586">
            <v>82</v>
          </cell>
          <cell r="D586">
            <v>-8.3000000000000007</v>
          </cell>
          <cell r="E586">
            <v>90.7</v>
          </cell>
          <cell r="F586">
            <v>-8.1999999999999993</v>
          </cell>
          <cell r="G586">
            <v>90.4</v>
          </cell>
          <cell r="H586">
            <v>-8.8000000000000007</v>
          </cell>
          <cell r="I586">
            <v>99.2</v>
          </cell>
          <cell r="J586">
            <v>-6.6</v>
          </cell>
          <cell r="K586">
            <v>99.5</v>
          </cell>
          <cell r="L586">
            <v>-6.6</v>
          </cell>
          <cell r="M586">
            <v>25</v>
          </cell>
          <cell r="N586">
            <v>0</v>
          </cell>
          <cell r="O586">
            <v>132.6</v>
          </cell>
          <cell r="P586">
            <v>-46.4</v>
          </cell>
          <cell r="Q586" t="str">
            <v>-</v>
          </cell>
          <cell r="R586" t="str">
            <v>-</v>
          </cell>
          <cell r="S586">
            <v>0</v>
          </cell>
          <cell r="T586">
            <v>-1.29</v>
          </cell>
          <cell r="U586">
            <v>0</v>
          </cell>
          <cell r="V586">
            <v>0</v>
          </cell>
          <cell r="W586">
            <v>78.8</v>
          </cell>
          <cell r="X586">
            <v>-11.3</v>
          </cell>
          <cell r="Y586">
            <v>87.1</v>
          </cell>
          <cell r="Z586">
            <v>-11.2</v>
          </cell>
          <cell r="AA586">
            <v>141.5</v>
          </cell>
          <cell r="AB586">
            <v>637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86</v>
          </cell>
          <cell r="D587">
            <v>-20.7</v>
          </cell>
          <cell r="E587">
            <v>87.8</v>
          </cell>
          <cell r="F587">
            <v>-1.9</v>
          </cell>
          <cell r="G587">
            <v>88.7</v>
          </cell>
          <cell r="H587">
            <v>11.2</v>
          </cell>
          <cell r="I587">
            <v>87.5</v>
          </cell>
          <cell r="J587">
            <v>10.199999999999999</v>
          </cell>
          <cell r="K587">
            <v>86.8</v>
          </cell>
          <cell r="L587">
            <v>18.3</v>
          </cell>
          <cell r="M587">
            <v>138.5</v>
          </cell>
          <cell r="N587">
            <v>-72.7</v>
          </cell>
          <cell r="O587">
            <v>15.2</v>
          </cell>
          <cell r="P587">
            <v>-2.6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0</v>
          </cell>
          <cell r="V587">
            <v>-1.55</v>
          </cell>
          <cell r="W587">
            <v>82.6</v>
          </cell>
          <cell r="X587">
            <v>-23.2</v>
          </cell>
          <cell r="Y587">
            <v>84.3</v>
          </cell>
          <cell r="Z587">
            <v>-5.2</v>
          </cell>
          <cell r="AA587">
            <v>48.3</v>
          </cell>
          <cell r="AB587">
            <v>-90.6</v>
          </cell>
          <cell r="AC587">
            <v>8.8000000000000007</v>
          </cell>
          <cell r="AD587">
            <v>-96.4</v>
          </cell>
        </row>
        <row r="588">
          <cell r="B588" t="str">
            <v>運輸業，郵便業</v>
          </cell>
          <cell r="C588">
            <v>93</v>
          </cell>
          <cell r="D588">
            <v>-21.6</v>
          </cell>
          <cell r="E588">
            <v>90</v>
          </cell>
          <cell r="F588">
            <v>-24.2</v>
          </cell>
          <cell r="G588">
            <v>97</v>
          </cell>
          <cell r="H588">
            <v>-22</v>
          </cell>
          <cell r="I588">
            <v>72.400000000000006</v>
          </cell>
          <cell r="J588">
            <v>-36.6</v>
          </cell>
          <cell r="K588">
            <v>76</v>
          </cell>
          <cell r="L588">
            <v>-35</v>
          </cell>
          <cell r="M588">
            <v>0</v>
          </cell>
          <cell r="N588">
            <v>-100</v>
          </cell>
          <cell r="O588">
            <v>65.599999999999994</v>
          </cell>
          <cell r="P588">
            <v>-20.2</v>
          </cell>
          <cell r="Q588" t="str">
            <v>-</v>
          </cell>
          <cell r="R588" t="str">
            <v>-</v>
          </cell>
          <cell r="S588">
            <v>11.44</v>
          </cell>
          <cell r="T588">
            <v>7.23</v>
          </cell>
          <cell r="U588">
            <v>0</v>
          </cell>
          <cell r="V588">
            <v>-1.34</v>
          </cell>
          <cell r="W588">
            <v>89.3</v>
          </cell>
          <cell r="X588">
            <v>-24.2</v>
          </cell>
          <cell r="Y588">
            <v>86.5</v>
          </cell>
          <cell r="Z588">
            <v>-26.6</v>
          </cell>
          <cell r="AA588">
            <v>0.4</v>
          </cell>
          <cell r="AB588">
            <v>-99.1</v>
          </cell>
          <cell r="AC588">
            <v>103.1</v>
          </cell>
          <cell r="AD588">
            <v>77.5</v>
          </cell>
        </row>
        <row r="589">
          <cell r="B589" t="str">
            <v>卸売業，小売業</v>
          </cell>
          <cell r="C589">
            <v>114.5</v>
          </cell>
          <cell r="D589">
            <v>8.3000000000000007</v>
          </cell>
          <cell r="E589">
            <v>110.5</v>
          </cell>
          <cell r="F589">
            <v>5</v>
          </cell>
          <cell r="G589">
            <v>109.1</v>
          </cell>
          <cell r="H589">
            <v>4.3</v>
          </cell>
          <cell r="I589">
            <v>97</v>
          </cell>
          <cell r="J589">
            <v>-0.3</v>
          </cell>
          <cell r="K589">
            <v>95.6</v>
          </cell>
          <cell r="L589">
            <v>-1.2</v>
          </cell>
          <cell r="M589">
            <v>186.7</v>
          </cell>
          <cell r="N589">
            <v>47.4</v>
          </cell>
          <cell r="O589">
            <v>121.9</v>
          </cell>
          <cell r="P589">
            <v>19.600000000000001</v>
          </cell>
          <cell r="Q589" t="str">
            <v>-</v>
          </cell>
          <cell r="R589" t="str">
            <v>-</v>
          </cell>
          <cell r="S589">
            <v>5.86</v>
          </cell>
          <cell r="T589">
            <v>-0.63</v>
          </cell>
          <cell r="U589">
            <v>2.06</v>
          </cell>
          <cell r="V589">
            <v>-1.1499999999999999</v>
          </cell>
          <cell r="W589">
            <v>110</v>
          </cell>
          <cell r="X589">
            <v>4.8</v>
          </cell>
          <cell r="Y589">
            <v>106.1</v>
          </cell>
          <cell r="Z589">
            <v>1.5</v>
          </cell>
          <cell r="AA589">
            <v>216.2</v>
          </cell>
          <cell r="AB589">
            <v>42.7</v>
          </cell>
          <cell r="AC589">
            <v>353.3</v>
          </cell>
          <cell r="AD589">
            <v>159</v>
          </cell>
        </row>
        <row r="590">
          <cell r="B590" t="str">
            <v>金融業，保険業</v>
          </cell>
          <cell r="C590">
            <v>107.5</v>
          </cell>
          <cell r="D590">
            <v>6.2</v>
          </cell>
          <cell r="E590">
            <v>109.5</v>
          </cell>
          <cell r="F590">
            <v>6.2</v>
          </cell>
          <cell r="G590">
            <v>110.6</v>
          </cell>
          <cell r="H590">
            <v>9</v>
          </cell>
          <cell r="I590">
            <v>102.3</v>
          </cell>
          <cell r="J590">
            <v>27.4</v>
          </cell>
          <cell r="K590">
            <v>103.4</v>
          </cell>
          <cell r="L590">
            <v>31.4</v>
          </cell>
          <cell r="M590">
            <v>27.3</v>
          </cell>
          <cell r="N590">
            <v>-81.2</v>
          </cell>
          <cell r="O590">
            <v>170</v>
          </cell>
          <cell r="P590">
            <v>7.2</v>
          </cell>
          <cell r="Q590" t="str">
            <v>-</v>
          </cell>
          <cell r="R590" t="str">
            <v>-</v>
          </cell>
          <cell r="S590">
            <v>18.62</v>
          </cell>
          <cell r="T590">
            <v>16.079999999999998</v>
          </cell>
          <cell r="U590">
            <v>4.6900000000000004</v>
          </cell>
          <cell r="V590">
            <v>4.41</v>
          </cell>
          <cell r="W590">
            <v>103.3</v>
          </cell>
          <cell r="X590">
            <v>2.8</v>
          </cell>
          <cell r="Y590">
            <v>105.2</v>
          </cell>
          <cell r="Z590">
            <v>2.7</v>
          </cell>
          <cell r="AA590">
            <v>35.5</v>
          </cell>
          <cell r="AB590">
            <v>-83.4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156.30000000000001</v>
          </cell>
          <cell r="D591">
            <v>3.1</v>
          </cell>
          <cell r="E591">
            <v>156.80000000000001</v>
          </cell>
          <cell r="F591">
            <v>3.2</v>
          </cell>
          <cell r="G591">
            <v>161.5</v>
          </cell>
          <cell r="H591">
            <v>5.6</v>
          </cell>
          <cell r="I591">
            <v>74.2</v>
          </cell>
          <cell r="J591">
            <v>-41.7</v>
          </cell>
          <cell r="K591">
            <v>75.400000000000006</v>
          </cell>
          <cell r="L591">
            <v>-40.299999999999997</v>
          </cell>
          <cell r="M591">
            <v>0</v>
          </cell>
          <cell r="N591">
            <v>-100</v>
          </cell>
          <cell r="O591">
            <v>115.6</v>
          </cell>
          <cell r="P591">
            <v>132.6</v>
          </cell>
          <cell r="Q591" t="str">
            <v>-</v>
          </cell>
          <cell r="R591" t="str">
            <v>-</v>
          </cell>
          <cell r="S591">
            <v>9.48</v>
          </cell>
          <cell r="T591">
            <v>6.14</v>
          </cell>
          <cell r="U591">
            <v>2.2799999999999998</v>
          </cell>
          <cell r="V591">
            <v>-1.73</v>
          </cell>
          <cell r="W591">
            <v>150.1</v>
          </cell>
          <cell r="X591">
            <v>-0.3</v>
          </cell>
          <cell r="Y591">
            <v>150.6</v>
          </cell>
          <cell r="Z591">
            <v>-0.2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98.8</v>
          </cell>
          <cell r="D592">
            <v>3</v>
          </cell>
          <cell r="E592">
            <v>104.3</v>
          </cell>
          <cell r="F592">
            <v>2.1</v>
          </cell>
          <cell r="G592">
            <v>106.6</v>
          </cell>
          <cell r="H592">
            <v>2.9</v>
          </cell>
          <cell r="I592">
            <v>103.8</v>
          </cell>
          <cell r="J592">
            <v>10.8</v>
          </cell>
          <cell r="K592">
            <v>96.3</v>
          </cell>
          <cell r="L592">
            <v>2.2999999999999998</v>
          </cell>
          <cell r="M592">
            <v>444</v>
          </cell>
          <cell r="N592">
            <v>484.2</v>
          </cell>
          <cell r="O592">
            <v>56.5</v>
          </cell>
          <cell r="P592">
            <v>-40.799999999999997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-3.51</v>
          </cell>
          <cell r="U592">
            <v>0.14000000000000001</v>
          </cell>
          <cell r="V592">
            <v>0.14000000000000001</v>
          </cell>
          <cell r="W592">
            <v>94.9</v>
          </cell>
          <cell r="X592">
            <v>-0.3</v>
          </cell>
          <cell r="Y592">
            <v>100.2</v>
          </cell>
          <cell r="Z592">
            <v>-1.3</v>
          </cell>
          <cell r="AA592">
            <v>3.9</v>
          </cell>
          <cell r="AB592">
            <v>-90.1</v>
          </cell>
          <cell r="AC592">
            <v>6.4</v>
          </cell>
          <cell r="AD592">
            <v>0</v>
          </cell>
        </row>
        <row r="593">
          <cell r="B593" t="str">
            <v>宿泊業，飲食サービス業</v>
          </cell>
          <cell r="C593">
            <v>110.7</v>
          </cell>
          <cell r="D593">
            <v>-9.6</v>
          </cell>
          <cell r="E593">
            <v>111</v>
          </cell>
          <cell r="F593">
            <v>-9.5</v>
          </cell>
          <cell r="G593">
            <v>111.8</v>
          </cell>
          <cell r="H593">
            <v>-9</v>
          </cell>
          <cell r="I593">
            <v>108.3</v>
          </cell>
          <cell r="J593">
            <v>-10.7</v>
          </cell>
          <cell r="K593">
            <v>106.8</v>
          </cell>
          <cell r="L593">
            <v>-10.9</v>
          </cell>
          <cell r="M593">
            <v>178.6</v>
          </cell>
          <cell r="N593">
            <v>-3.8</v>
          </cell>
          <cell r="O593">
            <v>114.2</v>
          </cell>
          <cell r="P593">
            <v>31.9</v>
          </cell>
          <cell r="Q593" t="str">
            <v>-</v>
          </cell>
          <cell r="R593" t="str">
            <v>-</v>
          </cell>
          <cell r="S593">
            <v>3.02</v>
          </cell>
          <cell r="T593">
            <v>-3.61</v>
          </cell>
          <cell r="U593">
            <v>2.4900000000000002</v>
          </cell>
          <cell r="V593">
            <v>1.0900000000000001</v>
          </cell>
          <cell r="W593">
            <v>106.3</v>
          </cell>
          <cell r="X593">
            <v>-12.5</v>
          </cell>
          <cell r="Y593">
            <v>106.6</v>
          </cell>
          <cell r="Z593">
            <v>-12.4</v>
          </cell>
          <cell r="AA593">
            <v>70.2</v>
          </cell>
          <cell r="AB593">
            <v>-35.700000000000003</v>
          </cell>
          <cell r="AC593">
            <v>42.9</v>
          </cell>
          <cell r="AD593">
            <v>-21.4</v>
          </cell>
        </row>
        <row r="594">
          <cell r="B594" t="str">
            <v>生活関連サービス業，娯楽業</v>
          </cell>
          <cell r="C594">
            <v>101</v>
          </cell>
          <cell r="D594">
            <v>-20.6</v>
          </cell>
          <cell r="E594">
            <v>101.3</v>
          </cell>
          <cell r="F594">
            <v>-20.5</v>
          </cell>
          <cell r="G594">
            <v>103.8</v>
          </cell>
          <cell r="H594">
            <v>-20.100000000000001</v>
          </cell>
          <cell r="I594">
            <v>88.4</v>
          </cell>
          <cell r="J594">
            <v>-31.1</v>
          </cell>
          <cell r="K594">
            <v>87.5</v>
          </cell>
          <cell r="L594">
            <v>-31.6</v>
          </cell>
          <cell r="M594">
            <v>175</v>
          </cell>
          <cell r="N594">
            <v>7.7</v>
          </cell>
          <cell r="O594">
            <v>60.6</v>
          </cell>
          <cell r="P594">
            <v>-15.2</v>
          </cell>
          <cell r="Q594" t="str">
            <v>-</v>
          </cell>
          <cell r="R594" t="str">
            <v>-</v>
          </cell>
          <cell r="S594">
            <v>2.21</v>
          </cell>
          <cell r="T594">
            <v>-2.71</v>
          </cell>
          <cell r="U594">
            <v>6.16</v>
          </cell>
          <cell r="V594">
            <v>1.72</v>
          </cell>
          <cell r="W594">
            <v>97</v>
          </cell>
          <cell r="X594">
            <v>-23.2</v>
          </cell>
          <cell r="Y594">
            <v>97.3</v>
          </cell>
          <cell r="Z594">
            <v>-23.1</v>
          </cell>
          <cell r="AA594">
            <v>28.3</v>
          </cell>
          <cell r="AB594">
            <v>-48.7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121.5</v>
          </cell>
          <cell r="D595">
            <v>-12.3</v>
          </cell>
          <cell r="E595">
            <v>124.4</v>
          </cell>
          <cell r="F595">
            <v>-13</v>
          </cell>
          <cell r="G595">
            <v>124.8</v>
          </cell>
          <cell r="H595">
            <v>-9.1999999999999993</v>
          </cell>
          <cell r="I595">
            <v>132.9</v>
          </cell>
          <cell r="J595">
            <v>-17.399999999999999</v>
          </cell>
          <cell r="K595">
            <v>133.30000000000001</v>
          </cell>
          <cell r="L595">
            <v>-15.7</v>
          </cell>
          <cell r="M595">
            <v>50</v>
          </cell>
          <cell r="N595">
            <v>-89.5</v>
          </cell>
          <cell r="O595">
            <v>116.4</v>
          </cell>
          <cell r="P595">
            <v>15</v>
          </cell>
          <cell r="Q595" t="str">
            <v>-</v>
          </cell>
          <cell r="R595" t="str">
            <v>-</v>
          </cell>
          <cell r="S595">
            <v>1.99</v>
          </cell>
          <cell r="T595">
            <v>-7.28</v>
          </cell>
          <cell r="U595">
            <v>10.81</v>
          </cell>
          <cell r="V595">
            <v>7.75</v>
          </cell>
          <cell r="W595">
            <v>116.7</v>
          </cell>
          <cell r="X595">
            <v>-15.2</v>
          </cell>
          <cell r="Y595">
            <v>119.5</v>
          </cell>
          <cell r="Z595">
            <v>-15.8</v>
          </cell>
          <cell r="AA595">
            <v>54.4</v>
          </cell>
          <cell r="AB595">
            <v>-95.7</v>
          </cell>
          <cell r="AC595">
            <v>12.6</v>
          </cell>
          <cell r="AD595">
            <v>0</v>
          </cell>
        </row>
        <row r="596">
          <cell r="B596" t="str">
            <v>医療，福祉</v>
          </cell>
          <cell r="C596">
            <v>81.8</v>
          </cell>
          <cell r="D596">
            <v>-10.1</v>
          </cell>
          <cell r="E596">
            <v>85</v>
          </cell>
          <cell r="F596">
            <v>-10.3</v>
          </cell>
          <cell r="G596">
            <v>85.7</v>
          </cell>
          <cell r="H596">
            <v>-6.9</v>
          </cell>
          <cell r="I596">
            <v>87.2</v>
          </cell>
          <cell r="J596">
            <v>-6.8</v>
          </cell>
          <cell r="K596">
            <v>88</v>
          </cell>
          <cell r="L596">
            <v>-6</v>
          </cell>
          <cell r="M596">
            <v>30.8</v>
          </cell>
          <cell r="N596">
            <v>-63.6</v>
          </cell>
          <cell r="O596">
            <v>92.1</v>
          </cell>
          <cell r="P596">
            <v>8.1</v>
          </cell>
          <cell r="Q596" t="str">
            <v>-</v>
          </cell>
          <cell r="R596" t="str">
            <v>-</v>
          </cell>
          <cell r="S596">
            <v>2.11</v>
          </cell>
          <cell r="T596">
            <v>-0.19</v>
          </cell>
          <cell r="U596">
            <v>1.9</v>
          </cell>
          <cell r="V596">
            <v>-1.46</v>
          </cell>
          <cell r="W596">
            <v>78.599999999999994</v>
          </cell>
          <cell r="X596">
            <v>-13.1</v>
          </cell>
          <cell r="Y596">
            <v>81.7</v>
          </cell>
          <cell r="Z596">
            <v>-13.2</v>
          </cell>
          <cell r="AA596">
            <v>43.2</v>
          </cell>
          <cell r="AB596">
            <v>-82</v>
          </cell>
          <cell r="AC596">
            <v>35.6</v>
          </cell>
          <cell r="AD596">
            <v>-0.8</v>
          </cell>
        </row>
        <row r="597">
          <cell r="B597" t="str">
            <v>複合サービス事業</v>
          </cell>
          <cell r="C597">
            <v>117.9</v>
          </cell>
          <cell r="D597">
            <v>32.9</v>
          </cell>
          <cell r="E597">
            <v>125.9</v>
          </cell>
          <cell r="F597">
            <v>32.9</v>
          </cell>
          <cell r="G597">
            <v>125.4</v>
          </cell>
          <cell r="H597">
            <v>29.4</v>
          </cell>
          <cell r="I597">
            <v>125.3</v>
          </cell>
          <cell r="J597">
            <v>40.299999999999997</v>
          </cell>
          <cell r="K597">
            <v>124.7</v>
          </cell>
          <cell r="L597">
            <v>36.6</v>
          </cell>
          <cell r="M597">
            <v>148.4</v>
          </cell>
          <cell r="N597">
            <v>1050.4000000000001</v>
          </cell>
          <cell r="O597">
            <v>194.5</v>
          </cell>
          <cell r="P597">
            <v>37.6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2.0299999999999998</v>
          </cell>
          <cell r="V597">
            <v>2.0299999999999998</v>
          </cell>
          <cell r="W597">
            <v>113.3</v>
          </cell>
          <cell r="X597">
            <v>28.6</v>
          </cell>
          <cell r="Y597">
            <v>120.9</v>
          </cell>
          <cell r="Z597">
            <v>28.6</v>
          </cell>
          <cell r="AA597">
            <v>142.30000000000001</v>
          </cell>
          <cell r="AB597">
            <v>637.29999999999995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92.4</v>
          </cell>
          <cell r="D598">
            <v>-3.2</v>
          </cell>
          <cell r="E598">
            <v>94.2</v>
          </cell>
          <cell r="F598">
            <v>-4.3</v>
          </cell>
          <cell r="G598">
            <v>95.1</v>
          </cell>
          <cell r="H598">
            <v>-3.2</v>
          </cell>
          <cell r="I598">
            <v>92</v>
          </cell>
          <cell r="J598">
            <v>-6.4</v>
          </cell>
          <cell r="K598">
            <v>93.1</v>
          </cell>
          <cell r="L598">
            <v>-5.5</v>
          </cell>
          <cell r="M598">
            <v>61.3</v>
          </cell>
          <cell r="N598">
            <v>-34.4</v>
          </cell>
          <cell r="O598">
            <v>108</v>
          </cell>
          <cell r="P598">
            <v>3.7</v>
          </cell>
          <cell r="Q598" t="str">
            <v>-</v>
          </cell>
          <cell r="R598" t="str">
            <v>-</v>
          </cell>
          <cell r="S598">
            <v>5.23</v>
          </cell>
          <cell r="T598">
            <v>0.75</v>
          </cell>
          <cell r="U598">
            <v>4.24</v>
          </cell>
          <cell r="V598">
            <v>0.08</v>
          </cell>
          <cell r="W598">
            <v>88.8</v>
          </cell>
          <cell r="X598">
            <v>-6.3</v>
          </cell>
          <cell r="Y598">
            <v>90.5</v>
          </cell>
          <cell r="Z598">
            <v>-7.4</v>
          </cell>
          <cell r="AA598">
            <v>66.8</v>
          </cell>
          <cell r="AB598">
            <v>-36.4</v>
          </cell>
          <cell r="AC598">
            <v>38.200000000000003</v>
          </cell>
          <cell r="AD598">
            <v>712.8</v>
          </cell>
        </row>
        <row r="599">
          <cell r="B599" t="str">
            <v>食料品・たばこ</v>
          </cell>
          <cell r="C599">
            <v>100.6</v>
          </cell>
          <cell r="D599">
            <v>-7.9</v>
          </cell>
          <cell r="E599">
            <v>102.3</v>
          </cell>
          <cell r="F599">
            <v>-9.9</v>
          </cell>
          <cell r="G599">
            <v>103.1</v>
          </cell>
          <cell r="H599">
            <v>-8.9</v>
          </cell>
          <cell r="I599">
            <v>99.1</v>
          </cell>
          <cell r="J599">
            <v>-0.9</v>
          </cell>
          <cell r="K599">
            <v>100.8</v>
          </cell>
          <cell r="L599">
            <v>-1.1000000000000001</v>
          </cell>
          <cell r="M599">
            <v>60.9</v>
          </cell>
          <cell r="N599">
            <v>7.8</v>
          </cell>
          <cell r="O599">
            <v>105.2</v>
          </cell>
          <cell r="P599">
            <v>13.1</v>
          </cell>
          <cell r="Q599" t="str">
            <v>-</v>
          </cell>
          <cell r="R599" t="str">
            <v>-</v>
          </cell>
          <cell r="S599">
            <v>0.61</v>
          </cell>
          <cell r="T599">
            <v>-2.04</v>
          </cell>
          <cell r="U599">
            <v>0.8</v>
          </cell>
          <cell r="V599">
            <v>-0.64</v>
          </cell>
          <cell r="W599">
            <v>96.6</v>
          </cell>
          <cell r="X599">
            <v>-10.9</v>
          </cell>
          <cell r="Y599">
            <v>98.3</v>
          </cell>
          <cell r="Z599">
            <v>-12.8</v>
          </cell>
          <cell r="AA599">
            <v>75.2</v>
          </cell>
          <cell r="AB599">
            <v>-39.4</v>
          </cell>
          <cell r="AC599">
            <v>37.4</v>
          </cell>
          <cell r="AD599">
            <v>0</v>
          </cell>
        </row>
        <row r="600">
          <cell r="B600" t="str">
            <v>繊維工業</v>
          </cell>
          <cell r="C600">
            <v>145.1</v>
          </cell>
          <cell r="D600">
            <v>80</v>
          </cell>
          <cell r="E600">
            <v>155</v>
          </cell>
          <cell r="F600">
            <v>80</v>
          </cell>
          <cell r="G600">
            <v>147.30000000000001</v>
          </cell>
          <cell r="H600">
            <v>69.900000000000006</v>
          </cell>
          <cell r="I600">
            <v>144.4</v>
          </cell>
          <cell r="J600">
            <v>70.7</v>
          </cell>
          <cell r="K600">
            <v>138.4</v>
          </cell>
          <cell r="L600">
            <v>62.8</v>
          </cell>
          <cell r="M600">
            <v>1340</v>
          </cell>
          <cell r="N600">
            <v>0</v>
          </cell>
          <cell r="O600">
            <v>68</v>
          </cell>
          <cell r="P600">
            <v>275.7</v>
          </cell>
          <cell r="Q600" t="str">
            <v>-</v>
          </cell>
          <cell r="R600" t="str">
            <v>-</v>
          </cell>
          <cell r="S600">
            <v>12.5</v>
          </cell>
          <cell r="T600">
            <v>12.5</v>
          </cell>
          <cell r="U600">
            <v>4.6900000000000004</v>
          </cell>
          <cell r="V600">
            <v>4.6900000000000004</v>
          </cell>
          <cell r="W600">
            <v>139.4</v>
          </cell>
          <cell r="X600">
            <v>74.3</v>
          </cell>
          <cell r="Y600">
            <v>148.9</v>
          </cell>
          <cell r="Z600">
            <v>74.2</v>
          </cell>
          <cell r="AA600">
            <v>1261.5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235.6</v>
          </cell>
          <cell r="D601">
            <v>11.3</v>
          </cell>
          <cell r="E601">
            <v>240.7</v>
          </cell>
          <cell r="F601">
            <v>13.9</v>
          </cell>
          <cell r="G601">
            <v>244.1</v>
          </cell>
          <cell r="H601">
            <v>13.7</v>
          </cell>
          <cell r="I601">
            <v>212.5</v>
          </cell>
          <cell r="J601">
            <v>20.3</v>
          </cell>
          <cell r="K601">
            <v>208.9</v>
          </cell>
          <cell r="L601">
            <v>17</v>
          </cell>
          <cell r="M601">
            <v>427.3</v>
          </cell>
          <cell r="N601">
            <v>571.9</v>
          </cell>
          <cell r="O601">
            <v>271.2</v>
          </cell>
          <cell r="P601">
            <v>283.10000000000002</v>
          </cell>
          <cell r="Q601" t="str">
            <v>-</v>
          </cell>
          <cell r="R601" t="str">
            <v>-</v>
          </cell>
          <cell r="S601">
            <v>0</v>
          </cell>
          <cell r="T601">
            <v>-6.17</v>
          </cell>
          <cell r="U601">
            <v>0</v>
          </cell>
          <cell r="V601">
            <v>-2.4700000000000002</v>
          </cell>
          <cell r="W601">
            <v>226.3</v>
          </cell>
          <cell r="X601">
            <v>7.7</v>
          </cell>
          <cell r="Y601">
            <v>231.2</v>
          </cell>
          <cell r="Z601">
            <v>10.1</v>
          </cell>
          <cell r="AA601">
            <v>80.7</v>
          </cell>
          <cell r="AB601">
            <v>28.3</v>
          </cell>
          <cell r="AC601">
            <v>25.7</v>
          </cell>
          <cell r="AD601">
            <v>-64.5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69.7</v>
          </cell>
          <cell r="D603">
            <v>-6.8</v>
          </cell>
          <cell r="E603">
            <v>84.8</v>
          </cell>
          <cell r="F603">
            <v>-6.8</v>
          </cell>
          <cell r="G603">
            <v>84.9</v>
          </cell>
          <cell r="H603">
            <v>-6.7</v>
          </cell>
          <cell r="I603">
            <v>96.1</v>
          </cell>
          <cell r="J603">
            <v>-0.5</v>
          </cell>
          <cell r="K603">
            <v>96.7</v>
          </cell>
          <cell r="L603">
            <v>-0.4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</v>
          </cell>
          <cell r="X603">
            <v>-9.8000000000000007</v>
          </cell>
          <cell r="Y603">
            <v>81.5</v>
          </cell>
          <cell r="Z603">
            <v>-9.8000000000000007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97.9</v>
          </cell>
          <cell r="D604">
            <v>11.3</v>
          </cell>
          <cell r="E604">
            <v>114</v>
          </cell>
          <cell r="F604">
            <v>11.2</v>
          </cell>
          <cell r="G604">
            <v>115.9</v>
          </cell>
          <cell r="H604">
            <v>13</v>
          </cell>
          <cell r="I604">
            <v>100.8</v>
          </cell>
          <cell r="J604">
            <v>9.1999999999999993</v>
          </cell>
          <cell r="K604">
            <v>102.3</v>
          </cell>
          <cell r="L604">
            <v>11.1</v>
          </cell>
          <cell r="M604">
            <v>38.200000000000003</v>
          </cell>
          <cell r="N604">
            <v>-58.1</v>
          </cell>
          <cell r="O604">
            <v>146.69999999999999</v>
          </cell>
          <cell r="P604">
            <v>-3.3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94</v>
          </cell>
          <cell r="X604">
            <v>7.6</v>
          </cell>
          <cell r="Y604">
            <v>109.5</v>
          </cell>
          <cell r="Z604">
            <v>7.6</v>
          </cell>
          <cell r="AA604">
            <v>40.4</v>
          </cell>
          <cell r="AB604">
            <v>-55.7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106.1</v>
          </cell>
          <cell r="D605">
            <v>41.1</v>
          </cell>
          <cell r="E605">
            <v>115.2</v>
          </cell>
          <cell r="F605">
            <v>41.3</v>
          </cell>
          <cell r="G605">
            <v>115.8</v>
          </cell>
          <cell r="H605">
            <v>49.6</v>
          </cell>
          <cell r="I605">
            <v>90.1</v>
          </cell>
          <cell r="J605">
            <v>31.7</v>
          </cell>
          <cell r="K605">
            <v>90.7</v>
          </cell>
          <cell r="L605">
            <v>40.200000000000003</v>
          </cell>
          <cell r="M605">
            <v>9.1</v>
          </cell>
          <cell r="N605">
            <v>-98</v>
          </cell>
          <cell r="O605">
            <v>83.7</v>
          </cell>
          <cell r="P605">
            <v>13.9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22.64</v>
          </cell>
          <cell r="V605">
            <v>22.64</v>
          </cell>
          <cell r="W605">
            <v>101.9</v>
          </cell>
          <cell r="X605">
            <v>36.4</v>
          </cell>
          <cell r="Y605">
            <v>110.7</v>
          </cell>
          <cell r="Z605">
            <v>36.799999999999997</v>
          </cell>
          <cell r="AA605">
            <v>79.3</v>
          </cell>
          <cell r="AB605">
            <v>-55.4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165.3</v>
          </cell>
          <cell r="D606">
            <v>-13.1</v>
          </cell>
          <cell r="E606">
            <v>160.19999999999999</v>
          </cell>
          <cell r="F606">
            <v>-20.9</v>
          </cell>
          <cell r="G606">
            <v>157.6</v>
          </cell>
          <cell r="H606">
            <v>-15.5</v>
          </cell>
          <cell r="I606">
            <v>169.9</v>
          </cell>
          <cell r="J606">
            <v>-23.1</v>
          </cell>
          <cell r="K606">
            <v>168.9</v>
          </cell>
          <cell r="L606">
            <v>-20.399999999999999</v>
          </cell>
          <cell r="M606">
            <v>266.7</v>
          </cell>
          <cell r="N606">
            <v>-78.900000000000006</v>
          </cell>
          <cell r="O606">
            <v>411.6</v>
          </cell>
          <cell r="P606">
            <v>652.5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0.76</v>
          </cell>
          <cell r="V606">
            <v>0.76</v>
          </cell>
          <cell r="W606">
            <v>158.80000000000001</v>
          </cell>
          <cell r="X606">
            <v>-16</v>
          </cell>
          <cell r="Y606">
            <v>153.9</v>
          </cell>
          <cell r="Z606">
            <v>-23.5</v>
          </cell>
          <cell r="AA606">
            <v>478</v>
          </cell>
          <cell r="AB606">
            <v>-78.7</v>
          </cell>
          <cell r="AC606">
            <v>61.2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5</v>
          </cell>
          <cell r="E607">
            <v>127.2</v>
          </cell>
          <cell r="F607">
            <v>5</v>
          </cell>
          <cell r="G607">
            <v>126.6</v>
          </cell>
          <cell r="H607">
            <v>5</v>
          </cell>
          <cell r="I607">
            <v>117.8</v>
          </cell>
          <cell r="J607">
            <v>6.2</v>
          </cell>
          <cell r="K607">
            <v>117</v>
          </cell>
          <cell r="L607">
            <v>6.6</v>
          </cell>
          <cell r="M607">
            <v>185.7</v>
          </cell>
          <cell r="N607">
            <v>-13.3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-4.76</v>
          </cell>
          <cell r="W607">
            <v>111.1</v>
          </cell>
          <cell r="X607">
            <v>1.6</v>
          </cell>
          <cell r="Y607">
            <v>122.2</v>
          </cell>
          <cell r="Z607">
            <v>1.5</v>
          </cell>
          <cell r="AA607">
            <v>171.9</v>
          </cell>
          <cell r="AB607">
            <v>8.1999999999999993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92.3</v>
          </cell>
          <cell r="D608">
            <v>2.4</v>
          </cell>
          <cell r="E608">
            <v>90.1</v>
          </cell>
          <cell r="F608">
            <v>-2.1</v>
          </cell>
          <cell r="G608">
            <v>91.8</v>
          </cell>
          <cell r="H608">
            <v>-3.2</v>
          </cell>
          <cell r="I608">
            <v>89.4</v>
          </cell>
          <cell r="J608">
            <v>19.8</v>
          </cell>
          <cell r="K608">
            <v>90.5</v>
          </cell>
          <cell r="L608">
            <v>18.5</v>
          </cell>
          <cell r="M608">
            <v>50</v>
          </cell>
          <cell r="N608">
            <v>400</v>
          </cell>
          <cell r="O608">
            <v>26</v>
          </cell>
          <cell r="P608">
            <v>-51.3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88.7</v>
          </cell>
          <cell r="X608">
            <v>-0.9</v>
          </cell>
          <cell r="Y608">
            <v>86.6</v>
          </cell>
          <cell r="Z608">
            <v>-5.3</v>
          </cell>
          <cell r="AA608">
            <v>40.5</v>
          </cell>
          <cell r="AB608">
            <v>382.1</v>
          </cell>
          <cell r="AC608">
            <v>108.1</v>
          </cell>
          <cell r="AD608">
            <v>528.5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124.4</v>
          </cell>
          <cell r="D611">
            <v>53.2</v>
          </cell>
          <cell r="E611">
            <v>127.8</v>
          </cell>
          <cell r="F611">
            <v>53.2</v>
          </cell>
          <cell r="G611">
            <v>112.2</v>
          </cell>
          <cell r="H611">
            <v>40.299999999999997</v>
          </cell>
          <cell r="I611">
            <v>127</v>
          </cell>
          <cell r="J611">
            <v>74</v>
          </cell>
          <cell r="K611">
            <v>112.6</v>
          </cell>
          <cell r="L611">
            <v>63.2</v>
          </cell>
          <cell r="M611">
            <v>5233.3</v>
          </cell>
          <cell r="N611">
            <v>256.8</v>
          </cell>
          <cell r="O611">
            <v>675.7</v>
          </cell>
          <cell r="P611">
            <v>-9</v>
          </cell>
          <cell r="Q611" t="str">
            <v>-</v>
          </cell>
          <cell r="R611" t="str">
            <v>-</v>
          </cell>
          <cell r="S611">
            <v>3.67</v>
          </cell>
          <cell r="T611">
            <v>-0.73</v>
          </cell>
          <cell r="U611">
            <v>7.14</v>
          </cell>
          <cell r="V611">
            <v>6.74</v>
          </cell>
          <cell r="W611">
            <v>119.5</v>
          </cell>
          <cell r="X611">
            <v>48.3</v>
          </cell>
          <cell r="Y611">
            <v>122.8</v>
          </cell>
          <cell r="Z611">
            <v>48.3</v>
          </cell>
          <cell r="AA611">
            <v>1092.7</v>
          </cell>
          <cell r="AB611">
            <v>270.3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97.3</v>
          </cell>
          <cell r="D614">
            <v>-32.1</v>
          </cell>
          <cell r="E614">
            <v>106.1</v>
          </cell>
          <cell r="F614">
            <v>-25.5</v>
          </cell>
          <cell r="G614">
            <v>105</v>
          </cell>
          <cell r="H614">
            <v>-23.2</v>
          </cell>
          <cell r="I614">
            <v>108</v>
          </cell>
          <cell r="J614">
            <v>-17.600000000000001</v>
          </cell>
          <cell r="K614">
            <v>107.2</v>
          </cell>
          <cell r="L614">
            <v>-15.3</v>
          </cell>
          <cell r="M614">
            <v>0</v>
          </cell>
          <cell r="N614">
            <v>0</v>
          </cell>
          <cell r="O614">
            <v>39.5</v>
          </cell>
          <cell r="P614">
            <v>-56.6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-1.74</v>
          </cell>
          <cell r="W614">
            <v>93.5</v>
          </cell>
          <cell r="X614">
            <v>-34.299999999999997</v>
          </cell>
          <cell r="Y614">
            <v>101.9</v>
          </cell>
          <cell r="Z614">
            <v>-27.9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90</v>
          </cell>
          <cell r="D615">
            <v>2.5</v>
          </cell>
          <cell r="E615">
            <v>92.5</v>
          </cell>
          <cell r="F615">
            <v>2.5</v>
          </cell>
          <cell r="G615">
            <v>93.7</v>
          </cell>
          <cell r="H615">
            <v>5</v>
          </cell>
          <cell r="I615">
            <v>88</v>
          </cell>
          <cell r="J615">
            <v>-8.1999999999999993</v>
          </cell>
          <cell r="K615">
            <v>89</v>
          </cell>
          <cell r="L615">
            <v>-6.9</v>
          </cell>
          <cell r="M615">
            <v>15.4</v>
          </cell>
          <cell r="N615">
            <v>-87.5</v>
          </cell>
          <cell r="O615">
            <v>221.5</v>
          </cell>
          <cell r="P615">
            <v>104</v>
          </cell>
          <cell r="Q615" t="str">
            <v>-</v>
          </cell>
          <cell r="R615" t="str">
            <v>-</v>
          </cell>
          <cell r="S615">
            <v>0</v>
          </cell>
          <cell r="T615">
            <v>-3.13</v>
          </cell>
          <cell r="U615">
            <v>1.45</v>
          </cell>
          <cell r="V615">
            <v>1.45</v>
          </cell>
          <cell r="W615">
            <v>86.5</v>
          </cell>
          <cell r="X615">
            <v>-0.8</v>
          </cell>
          <cell r="Y615">
            <v>88.9</v>
          </cell>
          <cell r="Z615">
            <v>-0.8</v>
          </cell>
          <cell r="AA615">
            <v>10.4</v>
          </cell>
          <cell r="AB615">
            <v>-93.4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92.1</v>
          </cell>
          <cell r="D616">
            <v>10.8</v>
          </cell>
          <cell r="E616">
            <v>92.3</v>
          </cell>
          <cell r="F616">
            <v>10.8</v>
          </cell>
          <cell r="G616">
            <v>92.5</v>
          </cell>
          <cell r="H616">
            <v>11.7</v>
          </cell>
          <cell r="I616">
            <v>88.6</v>
          </cell>
          <cell r="J616">
            <v>-2.7</v>
          </cell>
          <cell r="K616">
            <v>88.9</v>
          </cell>
          <cell r="L616">
            <v>-2</v>
          </cell>
          <cell r="M616">
            <v>0</v>
          </cell>
          <cell r="N616">
            <v>-100</v>
          </cell>
          <cell r="O616">
            <v>5.7</v>
          </cell>
          <cell r="P616">
            <v>-70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-1.47</v>
          </cell>
          <cell r="W616">
            <v>88.5</v>
          </cell>
          <cell r="X616">
            <v>7.3</v>
          </cell>
          <cell r="Y616">
            <v>88.7</v>
          </cell>
          <cell r="Z616">
            <v>7.3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86.2</v>
          </cell>
          <cell r="D618">
            <v>-8.1999999999999993</v>
          </cell>
          <cell r="E618">
            <v>89.7</v>
          </cell>
          <cell r="F618">
            <v>-8.3000000000000007</v>
          </cell>
          <cell r="G618">
            <v>91.4</v>
          </cell>
          <cell r="H618">
            <v>-6.8</v>
          </cell>
          <cell r="I618">
            <v>113.6</v>
          </cell>
          <cell r="J618">
            <v>-2.9</v>
          </cell>
          <cell r="K618">
            <v>115.9</v>
          </cell>
          <cell r="L618">
            <v>-1.9</v>
          </cell>
          <cell r="M618">
            <v>0</v>
          </cell>
          <cell r="N618">
            <v>-100</v>
          </cell>
          <cell r="O618">
            <v>3.6</v>
          </cell>
          <cell r="P618">
            <v>-78.3</v>
          </cell>
          <cell r="Q618" t="str">
            <v>-</v>
          </cell>
          <cell r="R618" t="str">
            <v>-</v>
          </cell>
          <cell r="S618">
            <v>0</v>
          </cell>
          <cell r="T618">
            <v>-7.41</v>
          </cell>
          <cell r="U618">
            <v>0</v>
          </cell>
          <cell r="V618">
            <v>0</v>
          </cell>
          <cell r="W618">
            <v>82.8</v>
          </cell>
          <cell r="X618">
            <v>-11.2</v>
          </cell>
          <cell r="Y618">
            <v>86.2</v>
          </cell>
          <cell r="Z618">
            <v>-11.2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105.2</v>
          </cell>
          <cell r="D619">
            <v>0.7</v>
          </cell>
          <cell r="E619">
            <v>107.3</v>
          </cell>
          <cell r="F619">
            <v>0.7</v>
          </cell>
          <cell r="G619">
            <v>109.8</v>
          </cell>
          <cell r="H619">
            <v>0.9</v>
          </cell>
          <cell r="I619">
            <v>90.9</v>
          </cell>
          <cell r="J619">
            <v>-12.8</v>
          </cell>
          <cell r="K619">
            <v>92.3</v>
          </cell>
          <cell r="L619">
            <v>-12.7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-66.599999999999994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-2.5299999999999998</v>
          </cell>
          <cell r="W619">
            <v>101.1</v>
          </cell>
          <cell r="X619">
            <v>-2.6</v>
          </cell>
          <cell r="Y619">
            <v>103.1</v>
          </cell>
          <cell r="Z619">
            <v>-2.6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148.80000000000001</v>
          </cell>
          <cell r="D620">
            <v>18.899999999999999</v>
          </cell>
          <cell r="E620">
            <v>164.5</v>
          </cell>
          <cell r="F620">
            <v>18.899999999999999</v>
          </cell>
          <cell r="G620">
            <v>164.6</v>
          </cell>
          <cell r="H620">
            <v>23.3</v>
          </cell>
          <cell r="I620">
            <v>151.4</v>
          </cell>
          <cell r="J620">
            <v>30.6</v>
          </cell>
          <cell r="K620">
            <v>137.30000000000001</v>
          </cell>
          <cell r="L620">
            <v>20.3</v>
          </cell>
          <cell r="M620">
            <v>13400</v>
          </cell>
          <cell r="N620">
            <v>688.2</v>
          </cell>
          <cell r="O620">
            <v>38.700000000000003</v>
          </cell>
          <cell r="P620">
            <v>416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142.9</v>
          </cell>
          <cell r="X620">
            <v>15.1</v>
          </cell>
          <cell r="Y620">
            <v>158</v>
          </cell>
          <cell r="Z620">
            <v>15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238.5</v>
          </cell>
          <cell r="D623">
            <v>87.5</v>
          </cell>
          <cell r="E623">
            <v>195.2</v>
          </cell>
          <cell r="F623">
            <v>56.7</v>
          </cell>
          <cell r="G623">
            <v>191.5</v>
          </cell>
          <cell r="H623">
            <v>59.6</v>
          </cell>
          <cell r="I623">
            <v>138.9</v>
          </cell>
          <cell r="J623">
            <v>22.7</v>
          </cell>
          <cell r="K623">
            <v>135.69999999999999</v>
          </cell>
          <cell r="L623">
            <v>23.8</v>
          </cell>
          <cell r="M623">
            <v>950</v>
          </cell>
          <cell r="N623">
            <v>-5</v>
          </cell>
          <cell r="O623">
            <v>44.2</v>
          </cell>
          <cell r="P623">
            <v>-23.3</v>
          </cell>
          <cell r="Q623" t="str">
            <v>-</v>
          </cell>
          <cell r="R623" t="str">
            <v>-</v>
          </cell>
          <cell r="S623">
            <v>0.8</v>
          </cell>
          <cell r="T623">
            <v>-9.36</v>
          </cell>
          <cell r="U623">
            <v>1.25</v>
          </cell>
          <cell r="V623">
            <v>-1.88</v>
          </cell>
          <cell r="W623">
            <v>229.1</v>
          </cell>
          <cell r="X623">
            <v>81.400000000000006</v>
          </cell>
          <cell r="Y623">
            <v>187.5</v>
          </cell>
          <cell r="Z623">
            <v>51.6</v>
          </cell>
          <cell r="AA623">
            <v>986.7</v>
          </cell>
          <cell r="AB623">
            <v>-11.8</v>
          </cell>
          <cell r="AC623">
            <v>1087.3</v>
          </cell>
          <cell r="AD623">
            <v>542.20000000000005</v>
          </cell>
        </row>
        <row r="624">
          <cell r="B624" t="str">
            <v>小売業</v>
          </cell>
          <cell r="C624">
            <v>106.3</v>
          </cell>
          <cell r="D624">
            <v>2.5</v>
          </cell>
          <cell r="E624">
            <v>105.1</v>
          </cell>
          <cell r="F624">
            <v>1.5</v>
          </cell>
          <cell r="G624">
            <v>103.9</v>
          </cell>
          <cell r="H624">
            <v>0.6</v>
          </cell>
          <cell r="I624">
            <v>94.5</v>
          </cell>
          <cell r="J624">
            <v>-1.6</v>
          </cell>
          <cell r="K624">
            <v>93.3</v>
          </cell>
          <cell r="L624">
            <v>-2.7</v>
          </cell>
          <cell r="M624">
            <v>158.80000000000001</v>
          </cell>
          <cell r="N624">
            <v>58.8</v>
          </cell>
          <cell r="O624">
            <v>134.19999999999999</v>
          </cell>
          <cell r="P624">
            <v>24.4</v>
          </cell>
          <cell r="Q624" t="str">
            <v>-</v>
          </cell>
          <cell r="R624" t="str">
            <v>-</v>
          </cell>
          <cell r="S624">
            <v>6.21</v>
          </cell>
          <cell r="T624">
            <v>0.1</v>
          </cell>
          <cell r="U624">
            <v>2.12</v>
          </cell>
          <cell r="V624">
            <v>-1.1000000000000001</v>
          </cell>
          <cell r="W624">
            <v>102.1</v>
          </cell>
          <cell r="X624">
            <v>-0.9</v>
          </cell>
          <cell r="Y624">
            <v>101</v>
          </cell>
          <cell r="Z624">
            <v>-1.8</v>
          </cell>
          <cell r="AA624">
            <v>187.7</v>
          </cell>
          <cell r="AB624">
            <v>63.9</v>
          </cell>
          <cell r="AC624">
            <v>194.1</v>
          </cell>
          <cell r="AD624">
            <v>64.8</v>
          </cell>
        </row>
        <row r="625">
          <cell r="B625" t="str">
            <v>宿泊業</v>
          </cell>
          <cell r="C625">
            <v>91.4</v>
          </cell>
          <cell r="D625">
            <v>-5.9</v>
          </cell>
          <cell r="E625">
            <v>89.5</v>
          </cell>
          <cell r="F625">
            <v>-6.9</v>
          </cell>
          <cell r="G625">
            <v>86</v>
          </cell>
          <cell r="H625">
            <v>-7.9</v>
          </cell>
          <cell r="I625">
            <v>105.8</v>
          </cell>
          <cell r="J625">
            <v>-0.8</v>
          </cell>
          <cell r="K625">
            <v>100.5</v>
          </cell>
          <cell r="L625">
            <v>-4.4000000000000004</v>
          </cell>
          <cell r="M625">
            <v>392.9</v>
          </cell>
          <cell r="N625">
            <v>139.1</v>
          </cell>
          <cell r="O625">
            <v>78.400000000000006</v>
          </cell>
          <cell r="P625">
            <v>-10</v>
          </cell>
          <cell r="Q625" t="str">
            <v>-</v>
          </cell>
          <cell r="R625" t="str">
            <v>-</v>
          </cell>
          <cell r="S625">
            <v>1.73</v>
          </cell>
          <cell r="T625">
            <v>-3.66</v>
          </cell>
          <cell r="U625">
            <v>10.71</v>
          </cell>
          <cell r="V625">
            <v>8.4</v>
          </cell>
          <cell r="W625">
            <v>87.8</v>
          </cell>
          <cell r="X625">
            <v>-8.9</v>
          </cell>
          <cell r="Y625">
            <v>86</v>
          </cell>
          <cell r="Z625">
            <v>-9.9</v>
          </cell>
          <cell r="AA625">
            <v>413.3</v>
          </cell>
          <cell r="AB625">
            <v>18.600000000000001</v>
          </cell>
          <cell r="AC625">
            <v>62.2</v>
          </cell>
          <cell r="AD625">
            <v>23.2</v>
          </cell>
        </row>
        <row r="626">
          <cell r="B626" t="str">
            <v>Ｍ一括分</v>
          </cell>
          <cell r="C626">
            <v>115.9</v>
          </cell>
          <cell r="D626">
            <v>-9.5</v>
          </cell>
          <cell r="E626">
            <v>116.4</v>
          </cell>
          <cell r="F626">
            <v>-9.5</v>
          </cell>
          <cell r="G626">
            <v>118</v>
          </cell>
          <cell r="H626">
            <v>-9</v>
          </cell>
          <cell r="I626">
            <v>109.7</v>
          </cell>
          <cell r="J626">
            <v>-11.7</v>
          </cell>
          <cell r="K626">
            <v>108.8</v>
          </cell>
          <cell r="L626">
            <v>-11.3</v>
          </cell>
          <cell r="M626">
            <v>150</v>
          </cell>
          <cell r="N626">
            <v>-22.2</v>
          </cell>
          <cell r="O626">
            <v>119.9</v>
          </cell>
          <cell r="P626">
            <v>38.5</v>
          </cell>
          <cell r="Q626" t="str">
            <v>-</v>
          </cell>
          <cell r="R626" t="str">
            <v>-</v>
          </cell>
          <cell r="S626">
            <v>3.17</v>
          </cell>
          <cell r="T626">
            <v>-3.67</v>
          </cell>
          <cell r="U626">
            <v>1.53</v>
          </cell>
          <cell r="V626">
            <v>0.28000000000000003</v>
          </cell>
          <cell r="W626">
            <v>111.3</v>
          </cell>
          <cell r="X626">
            <v>-12.5</v>
          </cell>
          <cell r="Y626">
            <v>111.8</v>
          </cell>
          <cell r="Z626">
            <v>-12.5</v>
          </cell>
          <cell r="AA626">
            <v>41.7</v>
          </cell>
          <cell r="AB626">
            <v>-48.4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70.900000000000006</v>
          </cell>
          <cell r="D627">
            <v>-6.8</v>
          </cell>
          <cell r="E627">
            <v>77.2</v>
          </cell>
          <cell r="F627">
            <v>-6.7</v>
          </cell>
          <cell r="G627">
            <v>77.7</v>
          </cell>
          <cell r="H627">
            <v>-0.6</v>
          </cell>
          <cell r="I627">
            <v>89.1</v>
          </cell>
          <cell r="J627">
            <v>-2.6</v>
          </cell>
          <cell r="K627">
            <v>90</v>
          </cell>
          <cell r="L627">
            <v>-1.5</v>
          </cell>
          <cell r="M627">
            <v>35.299999999999997</v>
          </cell>
          <cell r="N627">
            <v>-64.7</v>
          </cell>
          <cell r="O627">
            <v>93.4</v>
          </cell>
          <cell r="P627">
            <v>-15.9</v>
          </cell>
          <cell r="Q627" t="str">
            <v>-</v>
          </cell>
          <cell r="R627" t="str">
            <v>-</v>
          </cell>
          <cell r="S627">
            <v>3.29</v>
          </cell>
          <cell r="T627">
            <v>2.3199999999999998</v>
          </cell>
          <cell r="U627">
            <v>3.35</v>
          </cell>
          <cell r="V627">
            <v>2.14</v>
          </cell>
          <cell r="W627">
            <v>68.099999999999994</v>
          </cell>
          <cell r="X627">
            <v>-9.9</v>
          </cell>
          <cell r="Y627">
            <v>74.2</v>
          </cell>
          <cell r="Z627">
            <v>-9.6</v>
          </cell>
          <cell r="AA627">
            <v>54.5</v>
          </cell>
          <cell r="AB627">
            <v>-81.5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86.3</v>
          </cell>
          <cell r="D628">
            <v>-7.8</v>
          </cell>
          <cell r="E628">
            <v>86.1</v>
          </cell>
          <cell r="F628">
            <v>-7.5</v>
          </cell>
          <cell r="G628">
            <v>87.2</v>
          </cell>
          <cell r="H628">
            <v>-7.3</v>
          </cell>
          <cell r="I628">
            <v>83.8</v>
          </cell>
          <cell r="J628">
            <v>-7.3</v>
          </cell>
          <cell r="K628">
            <v>84.6</v>
          </cell>
          <cell r="L628">
            <v>-7</v>
          </cell>
          <cell r="M628">
            <v>20</v>
          </cell>
          <cell r="N628">
            <v>-50</v>
          </cell>
          <cell r="O628">
            <v>93.2</v>
          </cell>
          <cell r="P628">
            <v>32.6</v>
          </cell>
          <cell r="Q628" t="str">
            <v>-</v>
          </cell>
          <cell r="R628" t="str">
            <v>-</v>
          </cell>
          <cell r="S628">
            <v>1.35</v>
          </cell>
          <cell r="T628">
            <v>-2.33</v>
          </cell>
          <cell r="U628">
            <v>0.95</v>
          </cell>
          <cell r="V628">
            <v>-4.63</v>
          </cell>
          <cell r="W628">
            <v>82.9</v>
          </cell>
          <cell r="X628">
            <v>-10.8</v>
          </cell>
          <cell r="Y628">
            <v>82.7</v>
          </cell>
          <cell r="Z628">
            <v>-10.6</v>
          </cell>
          <cell r="AA628">
            <v>22.5</v>
          </cell>
          <cell r="AB628">
            <v>-25.7</v>
          </cell>
          <cell r="AC628">
            <v>89.2</v>
          </cell>
          <cell r="AD628">
            <v>-14.4</v>
          </cell>
        </row>
        <row r="629">
          <cell r="B629" t="str">
            <v>職業紹介・派遣業</v>
          </cell>
          <cell r="C629">
            <v>111.6</v>
          </cell>
          <cell r="D629">
            <v>15.4</v>
          </cell>
          <cell r="E629">
            <v>112</v>
          </cell>
          <cell r="F629">
            <v>16.2</v>
          </cell>
          <cell r="G629">
            <v>112.4</v>
          </cell>
          <cell r="H629">
            <v>15.9</v>
          </cell>
          <cell r="I629">
            <v>101.1</v>
          </cell>
          <cell r="J629">
            <v>10.7</v>
          </cell>
          <cell r="K629">
            <v>101</v>
          </cell>
          <cell r="L629">
            <v>10.5</v>
          </cell>
          <cell r="M629">
            <v>103.7</v>
          </cell>
          <cell r="N629">
            <v>27.2</v>
          </cell>
          <cell r="O629">
            <v>102.2</v>
          </cell>
          <cell r="P629">
            <v>-32</v>
          </cell>
          <cell r="Q629" t="str">
            <v>-</v>
          </cell>
          <cell r="R629" t="str">
            <v>-</v>
          </cell>
          <cell r="S629">
            <v>6.77</v>
          </cell>
          <cell r="T629">
            <v>-0.67</v>
          </cell>
          <cell r="U629">
            <v>10.34</v>
          </cell>
          <cell r="V629">
            <v>2.73</v>
          </cell>
          <cell r="W629">
            <v>107.2</v>
          </cell>
          <cell r="X629">
            <v>11.7</v>
          </cell>
          <cell r="Y629">
            <v>107.6</v>
          </cell>
          <cell r="Z629">
            <v>12.4</v>
          </cell>
          <cell r="AA629">
            <v>99.4</v>
          </cell>
          <cell r="AB629">
            <v>20.6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89.6</v>
          </cell>
          <cell r="D631">
            <v>-5.2</v>
          </cell>
          <cell r="E631">
            <v>91.5</v>
          </cell>
          <cell r="F631">
            <v>-6.6</v>
          </cell>
          <cell r="G631">
            <v>92.6</v>
          </cell>
          <cell r="H631">
            <v>-5</v>
          </cell>
          <cell r="I631">
            <v>90.8</v>
          </cell>
          <cell r="J631">
            <v>-8.5</v>
          </cell>
          <cell r="K631">
            <v>92</v>
          </cell>
          <cell r="L631">
            <v>-7.3</v>
          </cell>
          <cell r="M631">
            <v>58.1</v>
          </cell>
          <cell r="N631">
            <v>-41.9</v>
          </cell>
          <cell r="O631">
            <v>108.8</v>
          </cell>
          <cell r="P631">
            <v>11.6</v>
          </cell>
          <cell r="Q631" t="str">
            <v>-</v>
          </cell>
          <cell r="R631" t="str">
            <v>-</v>
          </cell>
          <cell r="S631">
            <v>5.01</v>
          </cell>
          <cell r="T631">
            <v>1.19</v>
          </cell>
          <cell r="U631">
            <v>3.39</v>
          </cell>
          <cell r="V631">
            <v>-0.01</v>
          </cell>
          <cell r="W631">
            <v>86.1</v>
          </cell>
          <cell r="X631">
            <v>-8.1999999999999993</v>
          </cell>
          <cell r="Y631">
            <v>87.9</v>
          </cell>
          <cell r="Z631">
            <v>-9.6999999999999993</v>
          </cell>
          <cell r="AA631">
            <v>61.5</v>
          </cell>
          <cell r="AB631">
            <v>-43.9</v>
          </cell>
          <cell r="AC631">
            <v>32.1</v>
          </cell>
          <cell r="AD631">
            <v>2575</v>
          </cell>
        </row>
        <row r="632">
          <cell r="B632" t="str">
            <v>特掲産業１</v>
          </cell>
          <cell r="C632">
            <v>51.7</v>
          </cell>
          <cell r="D632">
            <v>-49.6</v>
          </cell>
          <cell r="E632">
            <v>51.9</v>
          </cell>
          <cell r="F632">
            <v>-49.4</v>
          </cell>
          <cell r="G632">
            <v>54.6</v>
          </cell>
          <cell r="H632">
            <v>-48.5</v>
          </cell>
          <cell r="I632">
            <v>67.099999999999994</v>
          </cell>
          <cell r="J632">
            <v>-41.3</v>
          </cell>
          <cell r="K632">
            <v>66.900000000000006</v>
          </cell>
          <cell r="L632">
            <v>-41.1</v>
          </cell>
          <cell r="M632">
            <v>88.9</v>
          </cell>
          <cell r="N632">
            <v>-52.9</v>
          </cell>
          <cell r="O632">
            <v>64.5</v>
          </cell>
          <cell r="P632">
            <v>-14.3</v>
          </cell>
          <cell r="Q632" t="str">
            <v>-</v>
          </cell>
          <cell r="R632" t="str">
            <v>-</v>
          </cell>
          <cell r="S632">
            <v>4.93</v>
          </cell>
          <cell r="T632">
            <v>1.17</v>
          </cell>
          <cell r="U632">
            <v>5.38</v>
          </cell>
          <cell r="V632">
            <v>1.28</v>
          </cell>
          <cell r="W632">
            <v>49.7</v>
          </cell>
          <cell r="X632">
            <v>-51.2</v>
          </cell>
          <cell r="Y632">
            <v>49.9</v>
          </cell>
          <cell r="Z632">
            <v>-51</v>
          </cell>
          <cell r="AA632">
            <v>3.7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56.9</v>
          </cell>
          <cell r="D633">
            <v>-4.8</v>
          </cell>
          <cell r="E633">
            <v>66.099999999999994</v>
          </cell>
          <cell r="F633">
            <v>-4.8</v>
          </cell>
          <cell r="G633">
            <v>67.599999999999994</v>
          </cell>
          <cell r="H633">
            <v>-5.0999999999999996</v>
          </cell>
          <cell r="I633">
            <v>46.1</v>
          </cell>
          <cell r="J633">
            <v>-27.4</v>
          </cell>
          <cell r="K633">
            <v>47.2</v>
          </cell>
          <cell r="L633">
            <v>-27.3</v>
          </cell>
          <cell r="M633">
            <v>0</v>
          </cell>
          <cell r="N633">
            <v>0</v>
          </cell>
          <cell r="O633">
            <v>245.7</v>
          </cell>
          <cell r="P633">
            <v>101.1</v>
          </cell>
          <cell r="Q633" t="str">
            <v>-</v>
          </cell>
          <cell r="R633" t="str">
            <v>-</v>
          </cell>
          <cell r="S633">
            <v>5.26</v>
          </cell>
          <cell r="T633">
            <v>5.26</v>
          </cell>
          <cell r="U633">
            <v>0.53</v>
          </cell>
          <cell r="V633">
            <v>0.53</v>
          </cell>
          <cell r="W633">
            <v>54.7</v>
          </cell>
          <cell r="X633">
            <v>-7.9</v>
          </cell>
          <cell r="Y633">
            <v>63.5</v>
          </cell>
          <cell r="Z633">
            <v>-7.8</v>
          </cell>
          <cell r="AA633">
            <v>0.6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232047</v>
          </cell>
        </row>
      </sheetData>
      <sheetData sheetId="17">
        <row r="9">
          <cell r="E9">
            <v>18.7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19.899999999999999</v>
          </cell>
          <cell r="G10">
            <v>168.1</v>
          </cell>
          <cell r="H10">
            <v>152.9</v>
          </cell>
          <cell r="I10">
            <v>15.2</v>
          </cell>
          <cell r="J10">
            <v>16.100000000000001</v>
          </cell>
          <cell r="K10">
            <v>92.6</v>
          </cell>
          <cell r="L10">
            <v>90.9</v>
          </cell>
          <cell r="M10">
            <v>1.7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21.3</v>
          </cell>
          <cell r="G12">
            <v>169.5</v>
          </cell>
          <cell r="H12">
            <v>158.30000000000001</v>
          </cell>
          <cell r="I12">
            <v>11.2</v>
          </cell>
          <cell r="J12">
            <v>15.6</v>
          </cell>
          <cell r="K12">
            <v>108.1</v>
          </cell>
          <cell r="L12">
            <v>106.6</v>
          </cell>
          <cell r="M12">
            <v>1.5</v>
          </cell>
        </row>
        <row r="13">
          <cell r="C13" t="str">
            <v>製造業</v>
          </cell>
          <cell r="F13">
            <v>20.100000000000001</v>
          </cell>
          <cell r="G13">
            <v>170.6</v>
          </cell>
          <cell r="H13">
            <v>155.4</v>
          </cell>
          <cell r="I13">
            <v>15.2</v>
          </cell>
          <cell r="J13">
            <v>18.5</v>
          </cell>
          <cell r="K13">
            <v>115.5</v>
          </cell>
          <cell r="L13">
            <v>111.2</v>
          </cell>
          <cell r="M13">
            <v>4.3</v>
          </cell>
        </row>
        <row r="14">
          <cell r="C14" t="str">
            <v>電気・ガス・熱供給・水道業</v>
          </cell>
          <cell r="F14">
            <v>19.8</v>
          </cell>
          <cell r="G14">
            <v>167.1</v>
          </cell>
          <cell r="H14">
            <v>146.19999999999999</v>
          </cell>
          <cell r="I14">
            <v>20.9</v>
          </cell>
          <cell r="J14">
            <v>18.399999999999999</v>
          </cell>
          <cell r="K14">
            <v>110.2</v>
          </cell>
          <cell r="L14">
            <v>110.1</v>
          </cell>
          <cell r="M14">
            <v>0.1</v>
          </cell>
        </row>
        <row r="15">
          <cell r="C15" t="str">
            <v>情報通信業</v>
          </cell>
          <cell r="F15">
            <v>19.7</v>
          </cell>
          <cell r="G15">
            <v>163</v>
          </cell>
          <cell r="H15">
            <v>149.1</v>
          </cell>
          <cell r="I15">
            <v>13.9</v>
          </cell>
          <cell r="J15">
            <v>13.5</v>
          </cell>
          <cell r="K15">
            <v>88.9</v>
          </cell>
          <cell r="L15">
            <v>86.3</v>
          </cell>
          <cell r="M15">
            <v>2.6</v>
          </cell>
        </row>
        <row r="16">
          <cell r="C16" t="str">
            <v>運輸業，郵便業</v>
          </cell>
          <cell r="F16">
            <v>20.5</v>
          </cell>
          <cell r="G16">
            <v>180.8</v>
          </cell>
          <cell r="H16">
            <v>154.30000000000001</v>
          </cell>
          <cell r="I16">
            <v>26.5</v>
          </cell>
          <cell r="J16">
            <v>13.1</v>
          </cell>
          <cell r="K16">
            <v>60.3</v>
          </cell>
          <cell r="L16">
            <v>60.2</v>
          </cell>
          <cell r="M16">
            <v>0.1</v>
          </cell>
        </row>
        <row r="17">
          <cell r="C17" t="str">
            <v>卸売業，小売業</v>
          </cell>
          <cell r="F17">
            <v>20.3</v>
          </cell>
          <cell r="G17">
            <v>174.4</v>
          </cell>
          <cell r="H17">
            <v>155.80000000000001</v>
          </cell>
          <cell r="I17">
            <v>18.600000000000001</v>
          </cell>
          <cell r="J17">
            <v>17.7</v>
          </cell>
          <cell r="K17">
            <v>104.6</v>
          </cell>
          <cell r="L17">
            <v>102.8</v>
          </cell>
          <cell r="M17">
            <v>1.8</v>
          </cell>
        </row>
        <row r="18">
          <cell r="C18" t="str">
            <v>金融業，保険業</v>
          </cell>
          <cell r="F18" t="str">
            <v>#19</v>
          </cell>
          <cell r="G18" t="str">
            <v>#142.2</v>
          </cell>
          <cell r="H18" t="str">
            <v>#138.8</v>
          </cell>
          <cell r="I18" t="str">
            <v>#3.4</v>
          </cell>
          <cell r="J18" t="str">
            <v>#0</v>
          </cell>
          <cell r="K18" t="str">
            <v>#0</v>
          </cell>
          <cell r="L18" t="str">
            <v>#0</v>
          </cell>
          <cell r="M18" t="str">
            <v>#0</v>
          </cell>
        </row>
        <row r="19">
          <cell r="C19" t="str">
            <v>不動産業，物品賃貸業</v>
          </cell>
          <cell r="F19">
            <v>22.8</v>
          </cell>
          <cell r="G19">
            <v>184.4</v>
          </cell>
          <cell r="H19">
            <v>175.7</v>
          </cell>
          <cell r="I19">
            <v>8.6999999999999993</v>
          </cell>
          <cell r="J19">
            <v>16.399999999999999</v>
          </cell>
          <cell r="K19">
            <v>97.2</v>
          </cell>
          <cell r="L19">
            <v>97.2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19.899999999999999</v>
          </cell>
          <cell r="G20">
            <v>170</v>
          </cell>
          <cell r="H20">
            <v>153.69999999999999</v>
          </cell>
          <cell r="I20">
            <v>16.3</v>
          </cell>
          <cell r="J20">
            <v>13.6</v>
          </cell>
          <cell r="K20">
            <v>94</v>
          </cell>
          <cell r="L20">
            <v>94</v>
          </cell>
          <cell r="M20">
            <v>0</v>
          </cell>
        </row>
        <row r="21">
          <cell r="C21" t="str">
            <v>宿泊業，飲食サービス業</v>
          </cell>
          <cell r="F21">
            <v>19.3</v>
          </cell>
          <cell r="G21">
            <v>170.4</v>
          </cell>
          <cell r="H21">
            <v>153.80000000000001</v>
          </cell>
          <cell r="I21">
            <v>16.600000000000001</v>
          </cell>
          <cell r="J21">
            <v>14</v>
          </cell>
          <cell r="K21">
            <v>77.5</v>
          </cell>
          <cell r="L21">
            <v>75.400000000000006</v>
          </cell>
          <cell r="M21">
            <v>2.1</v>
          </cell>
        </row>
        <row r="22">
          <cell r="C22" t="str">
            <v>生活関連サービス業，娯楽業</v>
          </cell>
          <cell r="F22">
            <v>19.3</v>
          </cell>
          <cell r="G22">
            <v>168.3</v>
          </cell>
          <cell r="H22">
            <v>157.80000000000001</v>
          </cell>
          <cell r="I22">
            <v>10.5</v>
          </cell>
          <cell r="J22">
            <v>10.7</v>
          </cell>
          <cell r="K22">
            <v>66.099999999999994</v>
          </cell>
          <cell r="L22">
            <v>62</v>
          </cell>
          <cell r="M22">
            <v>4.0999999999999996</v>
          </cell>
        </row>
        <row r="23">
          <cell r="C23" t="str">
            <v>教育，学習支援業</v>
          </cell>
          <cell r="F23">
            <v>19.100000000000001</v>
          </cell>
          <cell r="G23">
            <v>184.7</v>
          </cell>
          <cell r="H23">
            <v>145.80000000000001</v>
          </cell>
          <cell r="I23">
            <v>38.9</v>
          </cell>
          <cell r="J23">
            <v>15</v>
          </cell>
          <cell r="K23">
            <v>81.599999999999994</v>
          </cell>
          <cell r="L23">
            <v>81.099999999999994</v>
          </cell>
          <cell r="M23">
            <v>0.5</v>
          </cell>
        </row>
        <row r="24">
          <cell r="C24" t="str">
            <v>医療，福祉</v>
          </cell>
          <cell r="F24">
            <v>19.399999999999999</v>
          </cell>
          <cell r="G24">
            <v>157.4</v>
          </cell>
          <cell r="H24">
            <v>151.30000000000001</v>
          </cell>
          <cell r="I24">
            <v>6.1</v>
          </cell>
          <cell r="J24">
            <v>16.100000000000001</v>
          </cell>
          <cell r="K24">
            <v>92.6</v>
          </cell>
          <cell r="L24">
            <v>91.7</v>
          </cell>
          <cell r="M24">
            <v>0.9</v>
          </cell>
        </row>
        <row r="25">
          <cell r="C25" t="str">
            <v>複合サービス事業</v>
          </cell>
          <cell r="F25">
            <v>21.1</v>
          </cell>
          <cell r="G25">
            <v>171.6</v>
          </cell>
          <cell r="H25">
            <v>165.2</v>
          </cell>
          <cell r="I25">
            <v>6.4</v>
          </cell>
          <cell r="J25">
            <v>18.2</v>
          </cell>
          <cell r="K25">
            <v>99.3</v>
          </cell>
          <cell r="L25">
            <v>99.2</v>
          </cell>
          <cell r="M25">
            <v>0.1</v>
          </cell>
        </row>
        <row r="26">
          <cell r="C26" t="str">
            <v>サービス業（他に分類されないもの）</v>
          </cell>
          <cell r="F26">
            <v>19.899999999999999</v>
          </cell>
          <cell r="G26">
            <v>164.6</v>
          </cell>
          <cell r="H26">
            <v>152.19999999999999</v>
          </cell>
          <cell r="I26">
            <v>12.4</v>
          </cell>
          <cell r="J26">
            <v>15.1</v>
          </cell>
          <cell r="K26">
            <v>80.8</v>
          </cell>
          <cell r="L26">
            <v>78.900000000000006</v>
          </cell>
          <cell r="M26">
            <v>1.9</v>
          </cell>
        </row>
        <row r="27">
          <cell r="C27" t="str">
            <v>食料品・たばこ</v>
          </cell>
          <cell r="F27">
            <v>20.5</v>
          </cell>
          <cell r="G27">
            <v>173.1</v>
          </cell>
          <cell r="H27">
            <v>158.1</v>
          </cell>
          <cell r="I27">
            <v>15</v>
          </cell>
          <cell r="J27">
            <v>18.399999999999999</v>
          </cell>
          <cell r="K27">
            <v>112.9</v>
          </cell>
          <cell r="L27">
            <v>108.5</v>
          </cell>
          <cell r="M27">
            <v>4.4000000000000004</v>
          </cell>
        </row>
        <row r="28">
          <cell r="C28" t="str">
            <v>繊維工業</v>
          </cell>
          <cell r="F28">
            <v>20.5</v>
          </cell>
          <cell r="G28">
            <v>169.8</v>
          </cell>
          <cell r="H28">
            <v>157</v>
          </cell>
          <cell r="I28">
            <v>12.8</v>
          </cell>
          <cell r="J28">
            <v>17.5</v>
          </cell>
          <cell r="K28">
            <v>111.7</v>
          </cell>
          <cell r="L28">
            <v>109.2</v>
          </cell>
          <cell r="M28">
            <v>2.5</v>
          </cell>
        </row>
        <row r="29">
          <cell r="C29" t="str">
            <v>木材・木製品</v>
          </cell>
          <cell r="F29">
            <v>19.100000000000001</v>
          </cell>
          <cell r="G29">
            <v>161</v>
          </cell>
          <cell r="H29">
            <v>147.30000000000001</v>
          </cell>
          <cell r="I29">
            <v>13.7</v>
          </cell>
          <cell r="J29">
            <v>17.899999999999999</v>
          </cell>
          <cell r="K29">
            <v>87.6</v>
          </cell>
          <cell r="L29">
            <v>87.5</v>
          </cell>
          <cell r="M29">
            <v>0.1</v>
          </cell>
        </row>
        <row r="30">
          <cell r="C30" t="str">
            <v>家具・装備品</v>
          </cell>
          <cell r="F30" t="str">
            <v>#21.7</v>
          </cell>
          <cell r="G30" t="str">
            <v>#173</v>
          </cell>
          <cell r="H30" t="str">
            <v>#173</v>
          </cell>
          <cell r="I30" t="str">
            <v>#0</v>
          </cell>
          <cell r="J30" t="str">
            <v>#20.5</v>
          </cell>
          <cell r="K30" t="str">
            <v>#110.1</v>
          </cell>
          <cell r="L30" t="str">
            <v>#110.1</v>
          </cell>
          <cell r="M30" t="str">
            <v>#0</v>
          </cell>
        </row>
        <row r="31">
          <cell r="C31" t="str">
            <v>パルプ・紙</v>
          </cell>
          <cell r="F31" t="str">
            <v>#22</v>
          </cell>
          <cell r="G31" t="str">
            <v>#180</v>
          </cell>
          <cell r="H31" t="str">
            <v>#164.6</v>
          </cell>
          <cell r="I31" t="str">
            <v>#15.4</v>
          </cell>
          <cell r="J31" t="str">
            <v>#12.3</v>
          </cell>
          <cell r="K31" t="str">
            <v>#66.8</v>
          </cell>
          <cell r="L31" t="str">
            <v>#66.8</v>
          </cell>
          <cell r="M31" t="str">
            <v>#0</v>
          </cell>
        </row>
        <row r="32">
          <cell r="C32" t="str">
            <v>印刷・同関連業</v>
          </cell>
          <cell r="F32">
            <v>19</v>
          </cell>
          <cell r="G32">
            <v>151.80000000000001</v>
          </cell>
          <cell r="H32">
            <v>141.80000000000001</v>
          </cell>
          <cell r="I32">
            <v>10</v>
          </cell>
          <cell r="J32">
            <v>18.2</v>
          </cell>
          <cell r="K32">
            <v>123.2</v>
          </cell>
          <cell r="L32">
            <v>122.7</v>
          </cell>
          <cell r="M32">
            <v>0.5</v>
          </cell>
        </row>
        <row r="33">
          <cell r="C33" t="str">
            <v>化学、石油・石炭</v>
          </cell>
          <cell r="F33">
            <v>19.5</v>
          </cell>
          <cell r="G33">
            <v>159.6</v>
          </cell>
          <cell r="H33">
            <v>142.80000000000001</v>
          </cell>
          <cell r="I33">
            <v>16.8</v>
          </cell>
          <cell r="J33">
            <v>18.100000000000001</v>
          </cell>
          <cell r="K33">
            <v>128.6</v>
          </cell>
          <cell r="L33">
            <v>128.1</v>
          </cell>
          <cell r="M33">
            <v>0.5</v>
          </cell>
        </row>
        <row r="34">
          <cell r="C34" t="str">
            <v>プラスチック製品</v>
          </cell>
          <cell r="F34">
            <v>20.9</v>
          </cell>
          <cell r="G34">
            <v>176.8</v>
          </cell>
          <cell r="H34">
            <v>160.1</v>
          </cell>
          <cell r="I34">
            <v>16.7</v>
          </cell>
          <cell r="J34">
            <v>19.600000000000001</v>
          </cell>
          <cell r="K34">
            <v>124.3</v>
          </cell>
          <cell r="L34">
            <v>123</v>
          </cell>
          <cell r="M34">
            <v>1.3</v>
          </cell>
        </row>
        <row r="35">
          <cell r="C35" t="str">
            <v>ゴム製品</v>
          </cell>
          <cell r="F35">
            <v>20.6</v>
          </cell>
          <cell r="G35">
            <v>173.6</v>
          </cell>
          <cell r="H35">
            <v>152.5</v>
          </cell>
          <cell r="I35">
            <v>21.1</v>
          </cell>
          <cell r="J35">
            <v>18.3</v>
          </cell>
          <cell r="K35">
            <v>107.9</v>
          </cell>
          <cell r="L35">
            <v>106.4</v>
          </cell>
          <cell r="M35">
            <v>1.5</v>
          </cell>
        </row>
        <row r="36">
          <cell r="C36" t="str">
            <v>窯業・土石製品</v>
          </cell>
          <cell r="F36">
            <v>19.899999999999999</v>
          </cell>
          <cell r="G36">
            <v>160.69999999999999</v>
          </cell>
          <cell r="H36">
            <v>153.69999999999999</v>
          </cell>
          <cell r="I36">
            <v>7</v>
          </cell>
          <cell r="J36">
            <v>17.899999999999999</v>
          </cell>
          <cell r="K36">
            <v>106.4</v>
          </cell>
          <cell r="L36">
            <v>104.7</v>
          </cell>
          <cell r="M36">
            <v>1.7</v>
          </cell>
        </row>
        <row r="37">
          <cell r="C37" t="str">
            <v>鉄鋼業</v>
          </cell>
          <cell r="F37" t="str">
            <v>#19</v>
          </cell>
          <cell r="G37" t="str">
            <v>#174.6</v>
          </cell>
          <cell r="H37" t="str">
            <v>#149.2</v>
          </cell>
          <cell r="I37" t="str">
            <v>#25.4</v>
          </cell>
          <cell r="J37" t="str">
            <v>#16.5</v>
          </cell>
          <cell r="K37" t="str">
            <v>#131</v>
          </cell>
          <cell r="L37" t="str">
            <v>#131</v>
          </cell>
          <cell r="M37" t="str">
            <v>#0</v>
          </cell>
        </row>
        <row r="38">
          <cell r="C38" t="str">
            <v>非鉄金属製造業</v>
          </cell>
          <cell r="F38" t="str">
            <v>#17.8</v>
          </cell>
          <cell r="G38" t="str">
            <v>#141.6</v>
          </cell>
          <cell r="H38" t="str">
            <v>#139.8</v>
          </cell>
          <cell r="I38" t="str">
            <v>#1.8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22.5</v>
          </cell>
          <cell r="G39">
            <v>186.8</v>
          </cell>
          <cell r="H39">
            <v>172.1</v>
          </cell>
          <cell r="I39">
            <v>14.7</v>
          </cell>
          <cell r="J39">
            <v>20</v>
          </cell>
          <cell r="K39">
            <v>170.7</v>
          </cell>
          <cell r="L39">
            <v>148.30000000000001</v>
          </cell>
          <cell r="M39">
            <v>22.4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19.899999999999999</v>
          </cell>
          <cell r="G42">
            <v>166.1</v>
          </cell>
          <cell r="H42">
            <v>157</v>
          </cell>
          <cell r="I42">
            <v>9.1</v>
          </cell>
          <cell r="J42">
            <v>19.5</v>
          </cell>
          <cell r="K42">
            <v>126</v>
          </cell>
          <cell r="L42">
            <v>125.1</v>
          </cell>
          <cell r="M42">
            <v>0.9</v>
          </cell>
        </row>
        <row r="43">
          <cell r="C43" t="str">
            <v>電子・デバイス</v>
          </cell>
          <cell r="F43">
            <v>18.600000000000001</v>
          </cell>
          <cell r="G43">
            <v>162.4</v>
          </cell>
          <cell r="H43">
            <v>149.80000000000001</v>
          </cell>
          <cell r="I43">
            <v>12.6</v>
          </cell>
          <cell r="J43">
            <v>16.100000000000001</v>
          </cell>
          <cell r="K43">
            <v>89.5</v>
          </cell>
          <cell r="L43">
            <v>89.3</v>
          </cell>
          <cell r="M43">
            <v>0.2</v>
          </cell>
        </row>
        <row r="44">
          <cell r="C44" t="str">
            <v>電気機械器具</v>
          </cell>
          <cell r="F44">
            <v>21.2</v>
          </cell>
          <cell r="G44">
            <v>174.5</v>
          </cell>
          <cell r="H44">
            <v>164.4</v>
          </cell>
          <cell r="I44">
            <v>10.1</v>
          </cell>
          <cell r="J44">
            <v>21.5</v>
          </cell>
          <cell r="K44">
            <v>119.1</v>
          </cell>
          <cell r="L44">
            <v>119.1</v>
          </cell>
          <cell r="M44">
            <v>0</v>
          </cell>
        </row>
        <row r="45">
          <cell r="C45" t="str">
            <v>情報通信機械器具</v>
          </cell>
          <cell r="F45" t="str">
            <v>#17.7</v>
          </cell>
          <cell r="G45" t="str">
            <v>#157.6</v>
          </cell>
          <cell r="H45" t="str">
            <v>#143.9</v>
          </cell>
          <cell r="I45" t="str">
            <v>#13.7</v>
          </cell>
          <cell r="J45" t="str">
            <v>#16.5</v>
          </cell>
          <cell r="K45" t="str">
            <v>#107.4</v>
          </cell>
          <cell r="L45" t="str">
            <v>#100.6</v>
          </cell>
          <cell r="M45" t="str">
            <v>#6.8</v>
          </cell>
        </row>
        <row r="46">
          <cell r="C46" t="str">
            <v>輸送用機械器具</v>
          </cell>
          <cell r="F46">
            <v>18.600000000000001</v>
          </cell>
          <cell r="G46">
            <v>174.1</v>
          </cell>
          <cell r="H46">
            <v>150.69999999999999</v>
          </cell>
          <cell r="I46">
            <v>23.4</v>
          </cell>
          <cell r="J46">
            <v>20.8</v>
          </cell>
          <cell r="K46">
            <v>89.3</v>
          </cell>
          <cell r="L46">
            <v>89.3</v>
          </cell>
          <cell r="M46">
            <v>0</v>
          </cell>
        </row>
        <row r="47">
          <cell r="C47" t="str">
            <v>その他の製造業</v>
          </cell>
          <cell r="F47">
            <v>21.3</v>
          </cell>
          <cell r="G47">
            <v>186.5</v>
          </cell>
          <cell r="H47">
            <v>158.1</v>
          </cell>
          <cell r="I47">
            <v>28.4</v>
          </cell>
          <cell r="J47">
            <v>18</v>
          </cell>
          <cell r="K47">
            <v>99.6</v>
          </cell>
          <cell r="L47">
            <v>99.6</v>
          </cell>
          <cell r="M47">
            <v>0</v>
          </cell>
        </row>
        <row r="48">
          <cell r="C48" t="str">
            <v>Ｅ一括分１</v>
          </cell>
          <cell r="F48">
            <v>20.2</v>
          </cell>
          <cell r="G48">
            <v>178.5</v>
          </cell>
          <cell r="H48">
            <v>163.30000000000001</v>
          </cell>
          <cell r="I48">
            <v>15.2</v>
          </cell>
          <cell r="J48">
            <v>15.4</v>
          </cell>
          <cell r="K48">
            <v>94.9</v>
          </cell>
          <cell r="L48">
            <v>94.9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21.5</v>
          </cell>
          <cell r="G51">
            <v>180.8</v>
          </cell>
          <cell r="H51">
            <v>164.5</v>
          </cell>
          <cell r="I51">
            <v>16.3</v>
          </cell>
          <cell r="J51">
            <v>21.8</v>
          </cell>
          <cell r="K51">
            <v>162.80000000000001</v>
          </cell>
          <cell r="L51">
            <v>162.5</v>
          </cell>
          <cell r="M51">
            <v>0.3</v>
          </cell>
        </row>
        <row r="52">
          <cell r="C52" t="str">
            <v>小売業</v>
          </cell>
          <cell r="F52">
            <v>19.3</v>
          </cell>
          <cell r="G52">
            <v>169.2</v>
          </cell>
          <cell r="H52">
            <v>148.80000000000001</v>
          </cell>
          <cell r="I52">
            <v>20.399999999999999</v>
          </cell>
          <cell r="J52">
            <v>17.3</v>
          </cell>
          <cell r="K52">
            <v>99.7</v>
          </cell>
          <cell r="L52">
            <v>97.8</v>
          </cell>
          <cell r="M52">
            <v>1.9</v>
          </cell>
        </row>
        <row r="53">
          <cell r="C53" t="str">
            <v>宿泊業</v>
          </cell>
          <cell r="F53">
            <v>20.399999999999999</v>
          </cell>
          <cell r="G53">
            <v>173</v>
          </cell>
          <cell r="H53">
            <v>157.80000000000001</v>
          </cell>
          <cell r="I53">
            <v>15.2</v>
          </cell>
          <cell r="J53">
            <v>18.8</v>
          </cell>
          <cell r="K53">
            <v>105.8</v>
          </cell>
          <cell r="L53">
            <v>102</v>
          </cell>
          <cell r="M53">
            <v>3.8</v>
          </cell>
        </row>
        <row r="54">
          <cell r="C54" t="str">
            <v>Ｍ一括分</v>
          </cell>
          <cell r="F54">
            <v>17.100000000000001</v>
          </cell>
          <cell r="G54">
            <v>165.1</v>
          </cell>
          <cell r="H54">
            <v>145.80000000000001</v>
          </cell>
          <cell r="I54">
            <v>19.3</v>
          </cell>
          <cell r="J54">
            <v>12.2</v>
          </cell>
          <cell r="K54">
            <v>67.099999999999994</v>
          </cell>
          <cell r="L54">
            <v>65.7</v>
          </cell>
          <cell r="M54">
            <v>1.4</v>
          </cell>
        </row>
        <row r="55">
          <cell r="C55" t="str">
            <v>医療業</v>
          </cell>
          <cell r="F55">
            <v>19.7</v>
          </cell>
          <cell r="G55">
            <v>157.9</v>
          </cell>
          <cell r="H55">
            <v>151.9</v>
          </cell>
          <cell r="I55">
            <v>6</v>
          </cell>
          <cell r="J55">
            <v>17.399999999999999</v>
          </cell>
          <cell r="K55">
            <v>104</v>
          </cell>
          <cell r="L55">
            <v>102.4</v>
          </cell>
          <cell r="M55">
            <v>1.6</v>
          </cell>
        </row>
        <row r="56">
          <cell r="C56" t="str">
            <v>Ｐ一括分</v>
          </cell>
          <cell r="F56">
            <v>18.899999999999999</v>
          </cell>
          <cell r="G56">
            <v>156.80000000000001</v>
          </cell>
          <cell r="H56">
            <v>150.4</v>
          </cell>
          <cell r="I56">
            <v>6.4</v>
          </cell>
          <cell r="J56">
            <v>14.8</v>
          </cell>
          <cell r="K56">
            <v>81</v>
          </cell>
          <cell r="L56">
            <v>80.7</v>
          </cell>
          <cell r="M56">
            <v>0.3</v>
          </cell>
        </row>
        <row r="57">
          <cell r="C57" t="str">
            <v>職業紹介・派遣業</v>
          </cell>
          <cell r="F57">
            <v>18.7</v>
          </cell>
          <cell r="G57">
            <v>160.1</v>
          </cell>
          <cell r="H57">
            <v>151</v>
          </cell>
          <cell r="I57">
            <v>9.1</v>
          </cell>
          <cell r="J57">
            <v>16.8</v>
          </cell>
          <cell r="K57">
            <v>107.2</v>
          </cell>
          <cell r="L57">
            <v>104.3</v>
          </cell>
          <cell r="M57">
            <v>2.9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20.3</v>
          </cell>
          <cell r="G59">
            <v>166</v>
          </cell>
          <cell r="H59">
            <v>152.5</v>
          </cell>
          <cell r="I59">
            <v>13.5</v>
          </cell>
          <cell r="J59">
            <v>14.8</v>
          </cell>
          <cell r="K59">
            <v>77</v>
          </cell>
          <cell r="L59">
            <v>75.2</v>
          </cell>
          <cell r="M59">
            <v>1.8</v>
          </cell>
        </row>
        <row r="60">
          <cell r="C60" t="str">
            <v>特掲産業１</v>
          </cell>
          <cell r="F60" t="str">
            <v>#18.5</v>
          </cell>
          <cell r="G60" t="str">
            <v>#147.1</v>
          </cell>
          <cell r="H60" t="str">
            <v>#141.4</v>
          </cell>
          <cell r="I60" t="str">
            <v>#5.7</v>
          </cell>
          <cell r="J60" t="str">
            <v>#7.6</v>
          </cell>
          <cell r="K60" t="str">
            <v>#59.4</v>
          </cell>
          <cell r="L60" t="str">
            <v>#56.8</v>
          </cell>
          <cell r="M60" t="str">
            <v>#2.6</v>
          </cell>
        </row>
        <row r="61">
          <cell r="C61" t="str">
            <v>特掲産業２</v>
          </cell>
          <cell r="F61" t="str">
            <v>#18.3</v>
          </cell>
          <cell r="G61" t="str">
            <v>#153.3</v>
          </cell>
          <cell r="H61" t="str">
            <v>#137</v>
          </cell>
          <cell r="I61" t="str">
            <v>#16.3</v>
          </cell>
          <cell r="J61" t="str">
            <v>#11.4</v>
          </cell>
          <cell r="K61" t="str">
            <v>#71.7</v>
          </cell>
          <cell r="L61" t="str">
            <v>#71.3</v>
          </cell>
          <cell r="M61" t="str">
            <v>#0.4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20.399999999999999</v>
          </cell>
          <cell r="G78">
            <v>168.7</v>
          </cell>
          <cell r="H78">
            <v>155.4</v>
          </cell>
          <cell r="I78">
            <v>13.3</v>
          </cell>
          <cell r="J78">
            <v>15.3</v>
          </cell>
          <cell r="K78">
            <v>86.8</v>
          </cell>
          <cell r="L78">
            <v>84.8</v>
          </cell>
          <cell r="M78">
            <v>2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21.6</v>
          </cell>
          <cell r="G80">
            <v>166.4</v>
          </cell>
          <cell r="H80">
            <v>159.30000000000001</v>
          </cell>
          <cell r="I80">
            <v>7.1</v>
          </cell>
          <cell r="J80">
            <v>17.100000000000001</v>
          </cell>
          <cell r="K80">
            <v>89.2</v>
          </cell>
          <cell r="L80">
            <v>89</v>
          </cell>
          <cell r="M80">
            <v>0.2</v>
          </cell>
        </row>
        <row r="81">
          <cell r="C81" t="str">
            <v>製造業</v>
          </cell>
          <cell r="F81">
            <v>20.3</v>
          </cell>
          <cell r="G81">
            <v>171.4</v>
          </cell>
          <cell r="H81">
            <v>156</v>
          </cell>
          <cell r="I81">
            <v>15.4</v>
          </cell>
          <cell r="J81">
            <v>18.5</v>
          </cell>
          <cell r="K81">
            <v>118.8</v>
          </cell>
          <cell r="L81">
            <v>115.3</v>
          </cell>
          <cell r="M81">
            <v>3.5</v>
          </cell>
        </row>
        <row r="82">
          <cell r="C82" t="str">
            <v>電気・ガス・熱供給・水道業</v>
          </cell>
          <cell r="F82">
            <v>19.5</v>
          </cell>
          <cell r="G82">
            <v>161.4</v>
          </cell>
          <cell r="H82">
            <v>144.5</v>
          </cell>
          <cell r="I82">
            <v>16.899999999999999</v>
          </cell>
          <cell r="J82">
            <v>18.399999999999999</v>
          </cell>
          <cell r="K82">
            <v>110.2</v>
          </cell>
          <cell r="L82">
            <v>110.1</v>
          </cell>
          <cell r="M82">
            <v>0.1</v>
          </cell>
        </row>
        <row r="83">
          <cell r="C83" t="str">
            <v>情報通信業</v>
          </cell>
          <cell r="F83">
            <v>19.899999999999999</v>
          </cell>
          <cell r="G83">
            <v>163.5</v>
          </cell>
          <cell r="H83">
            <v>151.6</v>
          </cell>
          <cell r="I83">
            <v>11.9</v>
          </cell>
          <cell r="J83">
            <v>14</v>
          </cell>
          <cell r="K83">
            <v>88.4</v>
          </cell>
          <cell r="L83">
            <v>86.3</v>
          </cell>
          <cell r="M83">
            <v>2.1</v>
          </cell>
        </row>
        <row r="84">
          <cell r="C84" t="str">
            <v>運輸業，郵便業</v>
          </cell>
          <cell r="F84">
            <v>20.6</v>
          </cell>
          <cell r="G84">
            <v>187.8</v>
          </cell>
          <cell r="H84">
            <v>154.19999999999999</v>
          </cell>
          <cell r="I84">
            <v>33.6</v>
          </cell>
          <cell r="J84">
            <v>13</v>
          </cell>
          <cell r="K84">
            <v>61.1</v>
          </cell>
          <cell r="L84">
            <v>61</v>
          </cell>
          <cell r="M84">
            <v>0.1</v>
          </cell>
        </row>
        <row r="85">
          <cell r="C85" t="str">
            <v>卸売業，小売業</v>
          </cell>
          <cell r="F85">
            <v>20.6</v>
          </cell>
          <cell r="G85">
            <v>172.5</v>
          </cell>
          <cell r="H85">
            <v>159.4</v>
          </cell>
          <cell r="I85">
            <v>13.1</v>
          </cell>
          <cell r="J85">
            <v>16.3</v>
          </cell>
          <cell r="K85">
            <v>99.9</v>
          </cell>
          <cell r="L85">
            <v>96.8</v>
          </cell>
          <cell r="M85">
            <v>3.1</v>
          </cell>
        </row>
        <row r="86">
          <cell r="C86" t="str">
            <v>金融業，保険業</v>
          </cell>
          <cell r="F86">
            <v>19</v>
          </cell>
          <cell r="G86">
            <v>151.69999999999999</v>
          </cell>
          <cell r="H86">
            <v>144.69999999999999</v>
          </cell>
          <cell r="I86">
            <v>7</v>
          </cell>
          <cell r="J86">
            <v>16.8</v>
          </cell>
          <cell r="K86">
            <v>107.8</v>
          </cell>
          <cell r="L86">
            <v>107.5</v>
          </cell>
          <cell r="M86">
            <v>0.3</v>
          </cell>
        </row>
        <row r="87">
          <cell r="C87" t="str">
            <v>不動産業，物品賃貸業</v>
          </cell>
          <cell r="F87">
            <v>22.7</v>
          </cell>
          <cell r="G87">
            <v>175.6</v>
          </cell>
          <cell r="H87">
            <v>167.2</v>
          </cell>
          <cell r="I87">
            <v>8.4</v>
          </cell>
          <cell r="J87">
            <v>12.9</v>
          </cell>
          <cell r="K87">
            <v>59.1</v>
          </cell>
          <cell r="L87">
            <v>59.1</v>
          </cell>
          <cell r="M87">
            <v>0</v>
          </cell>
        </row>
        <row r="88">
          <cell r="C88" t="str">
            <v>学術研究，専門・技術サービス業</v>
          </cell>
          <cell r="F88">
            <v>19.899999999999999</v>
          </cell>
          <cell r="G88">
            <v>169</v>
          </cell>
          <cell r="H88">
            <v>161.4</v>
          </cell>
          <cell r="I88">
            <v>7.6</v>
          </cell>
          <cell r="J88">
            <v>18.7</v>
          </cell>
          <cell r="K88">
            <v>112.7</v>
          </cell>
          <cell r="L88">
            <v>108.3</v>
          </cell>
          <cell r="M88">
            <v>4.4000000000000004</v>
          </cell>
        </row>
        <row r="89">
          <cell r="C89" t="str">
            <v>宿泊業，飲食サービス業</v>
          </cell>
          <cell r="F89">
            <v>16.899999999999999</v>
          </cell>
          <cell r="G89">
            <v>151.80000000000001</v>
          </cell>
          <cell r="H89">
            <v>144.4</v>
          </cell>
          <cell r="I89">
            <v>7.4</v>
          </cell>
          <cell r="J89">
            <v>14.2</v>
          </cell>
          <cell r="K89">
            <v>73.8</v>
          </cell>
          <cell r="L89">
            <v>71.2</v>
          </cell>
          <cell r="M89">
            <v>2.6</v>
          </cell>
        </row>
        <row r="90">
          <cell r="C90" t="str">
            <v>生活関連サービス業，娯楽業</v>
          </cell>
          <cell r="F90">
            <v>20.5</v>
          </cell>
          <cell r="G90">
            <v>166</v>
          </cell>
          <cell r="H90">
            <v>160.1</v>
          </cell>
          <cell r="I90">
            <v>5.9</v>
          </cell>
          <cell r="J90">
            <v>11.2</v>
          </cell>
          <cell r="K90">
            <v>59.1</v>
          </cell>
          <cell r="L90">
            <v>57.7</v>
          </cell>
          <cell r="M90">
            <v>1.4</v>
          </cell>
        </row>
        <row r="91">
          <cell r="C91" t="str">
            <v>教育，学習支援業</v>
          </cell>
          <cell r="F91">
            <v>20.100000000000001</v>
          </cell>
          <cell r="G91">
            <v>186.2</v>
          </cell>
          <cell r="H91">
            <v>152.6</v>
          </cell>
          <cell r="I91">
            <v>33.6</v>
          </cell>
          <cell r="J91">
            <v>15.1</v>
          </cell>
          <cell r="K91">
            <v>77.400000000000006</v>
          </cell>
          <cell r="L91">
            <v>77.099999999999994</v>
          </cell>
          <cell r="M91">
            <v>0.3</v>
          </cell>
        </row>
        <row r="92">
          <cell r="C92" t="str">
            <v>医療，福祉</v>
          </cell>
          <cell r="F92">
            <v>20.6</v>
          </cell>
          <cell r="G92">
            <v>161.4</v>
          </cell>
          <cell r="H92">
            <v>156.1</v>
          </cell>
          <cell r="I92">
            <v>5.3</v>
          </cell>
          <cell r="J92">
            <v>14.7</v>
          </cell>
          <cell r="K92">
            <v>77.7</v>
          </cell>
          <cell r="L92">
            <v>77</v>
          </cell>
          <cell r="M92">
            <v>0.7</v>
          </cell>
        </row>
        <row r="93">
          <cell r="C93" t="str">
            <v>複合サービス事業</v>
          </cell>
          <cell r="F93">
            <v>20.399999999999999</v>
          </cell>
          <cell r="G93">
            <v>167.8</v>
          </cell>
          <cell r="H93">
            <v>161.4</v>
          </cell>
          <cell r="I93">
            <v>6.4</v>
          </cell>
          <cell r="J93">
            <v>18.899999999999999</v>
          </cell>
          <cell r="K93">
            <v>130.80000000000001</v>
          </cell>
          <cell r="L93">
            <v>130.5</v>
          </cell>
          <cell r="M93">
            <v>0.3</v>
          </cell>
        </row>
        <row r="94">
          <cell r="C94" t="str">
            <v>サービス業（他に分類されないもの）</v>
          </cell>
          <cell r="F94">
            <v>19.7</v>
          </cell>
          <cell r="G94">
            <v>159.4</v>
          </cell>
          <cell r="H94">
            <v>148.80000000000001</v>
          </cell>
          <cell r="I94">
            <v>10.6</v>
          </cell>
          <cell r="J94">
            <v>15.1</v>
          </cell>
          <cell r="K94">
            <v>84.9</v>
          </cell>
          <cell r="L94">
            <v>83.3</v>
          </cell>
          <cell r="M94">
            <v>1.6</v>
          </cell>
        </row>
        <row r="95">
          <cell r="C95" t="str">
            <v>食料品・たばこ</v>
          </cell>
          <cell r="F95">
            <v>20.7</v>
          </cell>
          <cell r="G95">
            <v>174.6</v>
          </cell>
          <cell r="H95">
            <v>158.1</v>
          </cell>
          <cell r="I95">
            <v>16.5</v>
          </cell>
          <cell r="J95">
            <v>18.2</v>
          </cell>
          <cell r="K95">
            <v>115.4</v>
          </cell>
          <cell r="L95">
            <v>112.4</v>
          </cell>
          <cell r="M95">
            <v>3</v>
          </cell>
        </row>
        <row r="96">
          <cell r="C96" t="str">
            <v>繊維工業</v>
          </cell>
          <cell r="F96">
            <v>20.5</v>
          </cell>
          <cell r="G96">
            <v>171.4</v>
          </cell>
          <cell r="H96">
            <v>157.30000000000001</v>
          </cell>
          <cell r="I96">
            <v>14.1</v>
          </cell>
          <cell r="J96">
            <v>19.100000000000001</v>
          </cell>
          <cell r="K96">
            <v>118.7</v>
          </cell>
          <cell r="L96">
            <v>115.7</v>
          </cell>
          <cell r="M96">
            <v>3</v>
          </cell>
        </row>
        <row r="97">
          <cell r="C97" t="str">
            <v>木材・木製品</v>
          </cell>
          <cell r="F97">
            <v>18.399999999999999</v>
          </cell>
          <cell r="G97">
            <v>150.1</v>
          </cell>
          <cell r="H97">
            <v>137.5</v>
          </cell>
          <cell r="I97">
            <v>12.6</v>
          </cell>
          <cell r="J97">
            <v>18.8</v>
          </cell>
          <cell r="K97">
            <v>128</v>
          </cell>
          <cell r="L97">
            <v>123.6</v>
          </cell>
          <cell r="M97">
            <v>4.4000000000000004</v>
          </cell>
        </row>
        <row r="98">
          <cell r="C98" t="str">
            <v>家具・装備品</v>
          </cell>
          <cell r="F98" t="str">
            <v>#21.7</v>
          </cell>
          <cell r="G98" t="str">
            <v>#173</v>
          </cell>
          <cell r="H98" t="str">
            <v>#173</v>
          </cell>
          <cell r="I98" t="str">
            <v>#0</v>
          </cell>
          <cell r="J98" t="str">
            <v>#20.5</v>
          </cell>
          <cell r="K98" t="str">
            <v>#110.1</v>
          </cell>
          <cell r="L98" t="str">
            <v>#110.1</v>
          </cell>
          <cell r="M98" t="str">
            <v>#0</v>
          </cell>
        </row>
        <row r="99">
          <cell r="C99" t="str">
            <v>パルプ・紙</v>
          </cell>
          <cell r="F99">
            <v>22.2</v>
          </cell>
          <cell r="G99">
            <v>179.1</v>
          </cell>
          <cell r="H99">
            <v>165.6</v>
          </cell>
          <cell r="I99">
            <v>13.5</v>
          </cell>
          <cell r="J99">
            <v>19.600000000000001</v>
          </cell>
          <cell r="K99">
            <v>99.1</v>
          </cell>
          <cell r="L99">
            <v>99.1</v>
          </cell>
          <cell r="M99">
            <v>0</v>
          </cell>
        </row>
        <row r="100">
          <cell r="C100" t="str">
            <v>印刷・同関連業</v>
          </cell>
          <cell r="F100">
            <v>20</v>
          </cell>
          <cell r="G100">
            <v>162.19999999999999</v>
          </cell>
          <cell r="H100">
            <v>155.19999999999999</v>
          </cell>
          <cell r="I100">
            <v>7</v>
          </cell>
          <cell r="J100">
            <v>18.899999999999999</v>
          </cell>
          <cell r="K100">
            <v>112.7</v>
          </cell>
          <cell r="L100">
            <v>112.4</v>
          </cell>
          <cell r="M100">
            <v>0.3</v>
          </cell>
        </row>
        <row r="101">
          <cell r="C101" t="str">
            <v>化学、石油・石炭</v>
          </cell>
          <cell r="F101">
            <v>19.5</v>
          </cell>
          <cell r="G101">
            <v>159.6</v>
          </cell>
          <cell r="H101">
            <v>142.80000000000001</v>
          </cell>
          <cell r="I101">
            <v>16.8</v>
          </cell>
          <cell r="J101">
            <v>18.100000000000001</v>
          </cell>
          <cell r="K101">
            <v>128.6</v>
          </cell>
          <cell r="L101">
            <v>128.1</v>
          </cell>
          <cell r="M101">
            <v>0.5</v>
          </cell>
        </row>
        <row r="102">
          <cell r="C102" t="str">
            <v>プラスチック製品</v>
          </cell>
          <cell r="F102">
            <v>20.9</v>
          </cell>
          <cell r="G102">
            <v>176.8</v>
          </cell>
          <cell r="H102">
            <v>160.1</v>
          </cell>
          <cell r="I102">
            <v>16.7</v>
          </cell>
          <cell r="J102">
            <v>19.600000000000001</v>
          </cell>
          <cell r="K102">
            <v>124.3</v>
          </cell>
          <cell r="L102">
            <v>123</v>
          </cell>
          <cell r="M102">
            <v>1.3</v>
          </cell>
        </row>
        <row r="103">
          <cell r="C103" t="str">
            <v>ゴム製品</v>
          </cell>
          <cell r="F103">
            <v>20.6</v>
          </cell>
          <cell r="G103">
            <v>173.6</v>
          </cell>
          <cell r="H103">
            <v>152.5</v>
          </cell>
          <cell r="I103">
            <v>21.1</v>
          </cell>
          <cell r="J103">
            <v>18.3</v>
          </cell>
          <cell r="K103">
            <v>107.9</v>
          </cell>
          <cell r="L103">
            <v>106.4</v>
          </cell>
          <cell r="M103">
            <v>1.5</v>
          </cell>
        </row>
        <row r="104">
          <cell r="C104" t="str">
            <v>窯業・土石製品</v>
          </cell>
          <cell r="F104">
            <v>21.3</v>
          </cell>
          <cell r="G104">
            <v>177.6</v>
          </cell>
          <cell r="H104">
            <v>169</v>
          </cell>
          <cell r="I104">
            <v>8.6</v>
          </cell>
          <cell r="J104">
            <v>17.899999999999999</v>
          </cell>
          <cell r="K104">
            <v>106.4</v>
          </cell>
          <cell r="L104">
            <v>104.7</v>
          </cell>
          <cell r="M104">
            <v>1.7</v>
          </cell>
        </row>
        <row r="105">
          <cell r="C105" t="str">
            <v>鉄鋼業</v>
          </cell>
          <cell r="F105">
            <v>19.399999999999999</v>
          </cell>
          <cell r="G105">
            <v>172.9</v>
          </cell>
          <cell r="H105">
            <v>151.4</v>
          </cell>
          <cell r="I105">
            <v>21.5</v>
          </cell>
          <cell r="J105">
            <v>23.8</v>
          </cell>
          <cell r="K105">
            <v>161.1</v>
          </cell>
          <cell r="L105">
            <v>158.30000000000001</v>
          </cell>
          <cell r="M105">
            <v>2.8</v>
          </cell>
        </row>
        <row r="106">
          <cell r="C106" t="str">
            <v>非鉄金属製造業</v>
          </cell>
          <cell r="F106" t="str">
            <v>#17.8</v>
          </cell>
          <cell r="G106" t="str">
            <v>#141.6</v>
          </cell>
          <cell r="H106" t="str">
            <v>#139.8</v>
          </cell>
          <cell r="I106" t="str">
            <v>#1.8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22.3</v>
          </cell>
          <cell r="G107">
            <v>182.8</v>
          </cell>
          <cell r="H107">
            <v>167.6</v>
          </cell>
          <cell r="I107">
            <v>15.2</v>
          </cell>
          <cell r="J107">
            <v>19.7</v>
          </cell>
          <cell r="K107">
            <v>145.5</v>
          </cell>
          <cell r="L107">
            <v>134.69999999999999</v>
          </cell>
          <cell r="M107">
            <v>10.8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19.899999999999999</v>
          </cell>
          <cell r="G110">
            <v>166.1</v>
          </cell>
          <cell r="H110">
            <v>157</v>
          </cell>
          <cell r="I110">
            <v>9.1</v>
          </cell>
          <cell r="J110">
            <v>19.5</v>
          </cell>
          <cell r="K110">
            <v>126</v>
          </cell>
          <cell r="L110">
            <v>125.1</v>
          </cell>
          <cell r="M110">
            <v>0.9</v>
          </cell>
        </row>
        <row r="111">
          <cell r="C111" t="str">
            <v>電子・デバイス</v>
          </cell>
          <cell r="F111">
            <v>18.600000000000001</v>
          </cell>
          <cell r="G111">
            <v>162.4</v>
          </cell>
          <cell r="H111">
            <v>149.80000000000001</v>
          </cell>
          <cell r="I111">
            <v>12.6</v>
          </cell>
          <cell r="J111">
            <v>16.100000000000001</v>
          </cell>
          <cell r="K111">
            <v>89.5</v>
          </cell>
          <cell r="L111">
            <v>89.3</v>
          </cell>
          <cell r="M111">
            <v>0.2</v>
          </cell>
        </row>
        <row r="112">
          <cell r="C112" t="str">
            <v>電気機械器具</v>
          </cell>
          <cell r="F112">
            <v>21.2</v>
          </cell>
          <cell r="G112">
            <v>174.5</v>
          </cell>
          <cell r="H112">
            <v>164.4</v>
          </cell>
          <cell r="I112">
            <v>10.1</v>
          </cell>
          <cell r="J112">
            <v>21.5</v>
          </cell>
          <cell r="K112">
            <v>119.1</v>
          </cell>
          <cell r="L112">
            <v>119.1</v>
          </cell>
          <cell r="M112">
            <v>0</v>
          </cell>
        </row>
        <row r="113">
          <cell r="C113" t="str">
            <v>情報通信機械器具</v>
          </cell>
          <cell r="F113" t="str">
            <v>#17.7</v>
          </cell>
          <cell r="G113" t="str">
            <v>#157.6</v>
          </cell>
          <cell r="H113" t="str">
            <v>#143.9</v>
          </cell>
          <cell r="I113" t="str">
            <v>#13.7</v>
          </cell>
          <cell r="J113" t="str">
            <v>#16.5</v>
          </cell>
          <cell r="K113" t="str">
            <v>#107.4</v>
          </cell>
          <cell r="L113" t="str">
            <v>#100.6</v>
          </cell>
          <cell r="M113" t="str">
            <v>#6.8</v>
          </cell>
        </row>
        <row r="114">
          <cell r="C114" t="str">
            <v>輸送用機械器具</v>
          </cell>
          <cell r="F114">
            <v>18.600000000000001</v>
          </cell>
          <cell r="G114">
            <v>174.1</v>
          </cell>
          <cell r="H114">
            <v>150.69999999999999</v>
          </cell>
          <cell r="I114">
            <v>23.4</v>
          </cell>
          <cell r="J114">
            <v>20.8</v>
          </cell>
          <cell r="K114">
            <v>89.3</v>
          </cell>
          <cell r="L114">
            <v>89.3</v>
          </cell>
          <cell r="M114">
            <v>0</v>
          </cell>
        </row>
        <row r="115">
          <cell r="C115" t="str">
            <v>その他の製造業</v>
          </cell>
          <cell r="F115">
            <v>21.3</v>
          </cell>
          <cell r="G115">
            <v>186.5</v>
          </cell>
          <cell r="H115">
            <v>158.1</v>
          </cell>
          <cell r="I115">
            <v>28.4</v>
          </cell>
          <cell r="J115">
            <v>18</v>
          </cell>
          <cell r="K115">
            <v>99.6</v>
          </cell>
          <cell r="L115">
            <v>99.6</v>
          </cell>
          <cell r="M115">
            <v>0</v>
          </cell>
        </row>
        <row r="116">
          <cell r="C116" t="str">
            <v>Ｅ一括分１</v>
          </cell>
          <cell r="F116">
            <v>21</v>
          </cell>
          <cell r="G116">
            <v>181.2</v>
          </cell>
          <cell r="H116">
            <v>164.1</v>
          </cell>
          <cell r="I116">
            <v>17.100000000000001</v>
          </cell>
          <cell r="J116">
            <v>18.600000000000001</v>
          </cell>
          <cell r="K116">
            <v>146.30000000000001</v>
          </cell>
          <cell r="L116">
            <v>136.30000000000001</v>
          </cell>
          <cell r="M116">
            <v>10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21.2</v>
          </cell>
          <cell r="G119">
            <v>180.5</v>
          </cell>
          <cell r="H119">
            <v>167</v>
          </cell>
          <cell r="I119">
            <v>13.5</v>
          </cell>
          <cell r="J119">
            <v>21.9</v>
          </cell>
          <cell r="K119">
            <v>159.30000000000001</v>
          </cell>
          <cell r="L119">
            <v>153.19999999999999</v>
          </cell>
          <cell r="M119">
            <v>6.1</v>
          </cell>
        </row>
        <row r="120">
          <cell r="C120" t="str">
            <v>小売業</v>
          </cell>
          <cell r="F120">
            <v>20.2</v>
          </cell>
          <cell r="G120">
            <v>167.2</v>
          </cell>
          <cell r="H120">
            <v>154.4</v>
          </cell>
          <cell r="I120">
            <v>12.8</v>
          </cell>
          <cell r="J120">
            <v>16</v>
          </cell>
          <cell r="K120">
            <v>96.2</v>
          </cell>
          <cell r="L120">
            <v>93.3</v>
          </cell>
          <cell r="M120">
            <v>2.9</v>
          </cell>
        </row>
        <row r="121">
          <cell r="C121" t="str">
            <v>宿泊業</v>
          </cell>
          <cell r="F121">
            <v>20</v>
          </cell>
          <cell r="G121">
            <v>157.5</v>
          </cell>
          <cell r="H121">
            <v>147.1</v>
          </cell>
          <cell r="I121">
            <v>10.4</v>
          </cell>
          <cell r="J121">
            <v>17.399999999999999</v>
          </cell>
          <cell r="K121">
            <v>95</v>
          </cell>
          <cell r="L121">
            <v>90.6</v>
          </cell>
          <cell r="M121">
            <v>4.4000000000000004</v>
          </cell>
        </row>
        <row r="122">
          <cell r="C122" t="str">
            <v>Ｍ一括分</v>
          </cell>
          <cell r="F122">
            <v>15.3</v>
          </cell>
          <cell r="G122">
            <v>149</v>
          </cell>
          <cell r="H122">
            <v>143.1</v>
          </cell>
          <cell r="I122">
            <v>5.9</v>
          </cell>
          <cell r="J122">
            <v>13.9</v>
          </cell>
          <cell r="K122">
            <v>71.3</v>
          </cell>
          <cell r="L122">
            <v>68.900000000000006</v>
          </cell>
          <cell r="M122">
            <v>2.4</v>
          </cell>
        </row>
        <row r="123">
          <cell r="C123" t="str">
            <v>医療業</v>
          </cell>
          <cell r="F123">
            <v>20.5</v>
          </cell>
          <cell r="G123">
            <v>162</v>
          </cell>
          <cell r="H123">
            <v>156.19999999999999</v>
          </cell>
          <cell r="I123">
            <v>5.8</v>
          </cell>
          <cell r="J123">
            <v>17.3</v>
          </cell>
          <cell r="K123">
            <v>90.7</v>
          </cell>
          <cell r="L123">
            <v>89.3</v>
          </cell>
          <cell r="M123">
            <v>1.4</v>
          </cell>
        </row>
        <row r="124">
          <cell r="C124" t="str">
            <v>Ｐ一括分</v>
          </cell>
          <cell r="F124">
            <v>20.7</v>
          </cell>
          <cell r="G124">
            <v>160.9</v>
          </cell>
          <cell r="H124">
            <v>156.1</v>
          </cell>
          <cell r="I124">
            <v>4.8</v>
          </cell>
          <cell r="J124">
            <v>12.8</v>
          </cell>
          <cell r="K124">
            <v>68.5</v>
          </cell>
          <cell r="L124">
            <v>68.3</v>
          </cell>
          <cell r="M124">
            <v>0.2</v>
          </cell>
        </row>
        <row r="125">
          <cell r="C125" t="str">
            <v>職業紹介・派遣業</v>
          </cell>
          <cell r="F125">
            <v>18.7</v>
          </cell>
          <cell r="G125">
            <v>157.80000000000001</v>
          </cell>
          <cell r="H125">
            <v>149.4</v>
          </cell>
          <cell r="I125">
            <v>8.4</v>
          </cell>
          <cell r="J125">
            <v>16.8</v>
          </cell>
          <cell r="K125">
            <v>107.2</v>
          </cell>
          <cell r="L125">
            <v>104.3</v>
          </cell>
          <cell r="M125">
            <v>2.9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19.899999999999999</v>
          </cell>
          <cell r="G127">
            <v>159.80000000000001</v>
          </cell>
          <cell r="H127">
            <v>148.69999999999999</v>
          </cell>
          <cell r="I127">
            <v>11.1</v>
          </cell>
          <cell r="J127">
            <v>15</v>
          </cell>
          <cell r="K127">
            <v>82.3</v>
          </cell>
          <cell r="L127">
            <v>80.900000000000006</v>
          </cell>
          <cell r="M127">
            <v>1.4</v>
          </cell>
        </row>
        <row r="128">
          <cell r="C128" t="str">
            <v>特掲産業１</v>
          </cell>
          <cell r="F128">
            <v>22.4</v>
          </cell>
          <cell r="G128">
            <v>167.9</v>
          </cell>
          <cell r="H128">
            <v>163.4</v>
          </cell>
          <cell r="I128">
            <v>4.5</v>
          </cell>
          <cell r="J128">
            <v>5.6</v>
          </cell>
          <cell r="K128">
            <v>35.4</v>
          </cell>
          <cell r="L128">
            <v>34.5</v>
          </cell>
          <cell r="M128">
            <v>0.9</v>
          </cell>
        </row>
        <row r="129">
          <cell r="C129" t="str">
            <v>特掲産業２</v>
          </cell>
          <cell r="F129">
            <v>21.4</v>
          </cell>
          <cell r="G129">
            <v>153.1</v>
          </cell>
          <cell r="H129">
            <v>148.30000000000001</v>
          </cell>
          <cell r="I129">
            <v>4.8</v>
          </cell>
          <cell r="J129">
            <v>11.9</v>
          </cell>
          <cell r="K129">
            <v>44.5</v>
          </cell>
          <cell r="L129">
            <v>44.4</v>
          </cell>
          <cell r="M129">
            <v>0.1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85.1</v>
          </cell>
          <cell r="D198">
            <v>-3.1</v>
          </cell>
          <cell r="E198">
            <v>102.7</v>
          </cell>
          <cell r="F198">
            <v>-1.3</v>
          </cell>
          <cell r="G198">
            <v>101.8</v>
          </cell>
          <cell r="H198">
            <v>-0.1</v>
          </cell>
          <cell r="I198">
            <v>103.4</v>
          </cell>
          <cell r="J198">
            <v>0</v>
          </cell>
          <cell r="K198">
            <v>101</v>
          </cell>
          <cell r="L198">
            <v>0.7</v>
          </cell>
          <cell r="M198">
            <v>135.69999999999999</v>
          </cell>
          <cell r="N198">
            <v>-6.7</v>
          </cell>
          <cell r="O198">
            <v>94.4</v>
          </cell>
          <cell r="P198">
            <v>-1.8</v>
          </cell>
          <cell r="Q198" t="str">
            <v>-</v>
          </cell>
          <cell r="R198" t="str">
            <v>-</v>
          </cell>
          <cell r="S198">
            <v>5.93</v>
          </cell>
          <cell r="T198">
            <v>-1.42</v>
          </cell>
          <cell r="U198">
            <v>3.88</v>
          </cell>
          <cell r="V198">
            <v>-1.32</v>
          </cell>
          <cell r="W198">
            <v>81</v>
          </cell>
          <cell r="X198">
            <v>-6.7</v>
          </cell>
          <cell r="Y198">
            <v>97.7</v>
          </cell>
          <cell r="Z198">
            <v>-5.0999999999999996</v>
          </cell>
          <cell r="AA198">
            <v>114.3</v>
          </cell>
          <cell r="AB198">
            <v>-14</v>
          </cell>
          <cell r="AC198">
            <v>4.2</v>
          </cell>
          <cell r="AD198">
            <v>-68.400000000000006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60.9</v>
          </cell>
          <cell r="D200">
            <v>-15.4</v>
          </cell>
          <cell r="E200">
            <v>76</v>
          </cell>
          <cell r="F200">
            <v>-15.7</v>
          </cell>
          <cell r="G200">
            <v>79.3</v>
          </cell>
          <cell r="H200">
            <v>-11.6</v>
          </cell>
          <cell r="I200">
            <v>103.2</v>
          </cell>
          <cell r="J200">
            <v>-4.9000000000000004</v>
          </cell>
          <cell r="K200">
            <v>105.4</v>
          </cell>
          <cell r="L200">
            <v>-2.1</v>
          </cell>
          <cell r="M200">
            <v>79.400000000000006</v>
          </cell>
          <cell r="N200">
            <v>-31.3</v>
          </cell>
          <cell r="O200">
            <v>85.6</v>
          </cell>
          <cell r="P200">
            <v>5.9</v>
          </cell>
          <cell r="Q200" t="str">
            <v>-</v>
          </cell>
          <cell r="R200" t="str">
            <v>-</v>
          </cell>
          <cell r="S200">
            <v>3.61</v>
          </cell>
          <cell r="T200">
            <v>0.05</v>
          </cell>
          <cell r="U200">
            <v>1.32</v>
          </cell>
          <cell r="V200">
            <v>0.22</v>
          </cell>
          <cell r="W200">
            <v>57.9</v>
          </cell>
          <cell r="X200">
            <v>-18.7</v>
          </cell>
          <cell r="Y200">
            <v>72.3</v>
          </cell>
          <cell r="Z200">
            <v>-18.899999999999999</v>
          </cell>
          <cell r="AA200">
            <v>34.6</v>
          </cell>
          <cell r="AB200">
            <v>-64.2</v>
          </cell>
          <cell r="AC200">
            <v>3.2</v>
          </cell>
          <cell r="AD200">
            <v>23.1</v>
          </cell>
        </row>
        <row r="201">
          <cell r="B201" t="str">
            <v>製造業</v>
          </cell>
          <cell r="C201">
            <v>90.9</v>
          </cell>
          <cell r="D201">
            <v>-9</v>
          </cell>
          <cell r="E201">
            <v>109.6</v>
          </cell>
          <cell r="F201">
            <v>0.5</v>
          </cell>
          <cell r="G201">
            <v>107.1</v>
          </cell>
          <cell r="H201">
            <v>1.7</v>
          </cell>
          <cell r="I201">
            <v>103.1</v>
          </cell>
          <cell r="J201">
            <v>0.5</v>
          </cell>
          <cell r="K201">
            <v>102.1</v>
          </cell>
          <cell r="L201">
            <v>1.2</v>
          </cell>
          <cell r="M201">
            <v>114.3</v>
          </cell>
          <cell r="N201">
            <v>-6.8</v>
          </cell>
          <cell r="O201">
            <v>94.6</v>
          </cell>
          <cell r="P201">
            <v>-3.5</v>
          </cell>
          <cell r="Q201" t="str">
            <v>-</v>
          </cell>
          <cell r="R201" t="str">
            <v>-</v>
          </cell>
          <cell r="S201">
            <v>2.76</v>
          </cell>
          <cell r="T201">
            <v>-0.77</v>
          </cell>
          <cell r="U201">
            <v>1.62</v>
          </cell>
          <cell r="V201">
            <v>-1.01</v>
          </cell>
          <cell r="W201">
            <v>86.5</v>
          </cell>
          <cell r="X201">
            <v>-12.4</v>
          </cell>
          <cell r="Y201">
            <v>104.3</v>
          </cell>
          <cell r="Z201">
            <v>-3.3</v>
          </cell>
          <cell r="AA201">
            <v>133.69999999999999</v>
          </cell>
          <cell r="AB201">
            <v>-8.5</v>
          </cell>
          <cell r="AC201">
            <v>4.7</v>
          </cell>
          <cell r="AD201">
            <v>-91.8</v>
          </cell>
        </row>
        <row r="202">
          <cell r="B202" t="str">
            <v>電気・ガス・熱供給・水道業</v>
          </cell>
          <cell r="C202">
            <v>103.6</v>
          </cell>
          <cell r="D202">
            <v>15.9</v>
          </cell>
          <cell r="E202">
            <v>130</v>
          </cell>
          <cell r="F202">
            <v>15.1</v>
          </cell>
          <cell r="G202">
            <v>118.1</v>
          </cell>
          <cell r="H202">
            <v>4.2</v>
          </cell>
          <cell r="I202">
            <v>110.2</v>
          </cell>
          <cell r="J202">
            <v>11.4</v>
          </cell>
          <cell r="K202">
            <v>103.9</v>
          </cell>
          <cell r="L202">
            <v>4.2</v>
          </cell>
          <cell r="M202">
            <v>191.7</v>
          </cell>
          <cell r="N202">
            <v>115.4</v>
          </cell>
          <cell r="O202">
            <v>109.8</v>
          </cell>
          <cell r="P202">
            <v>1.4</v>
          </cell>
          <cell r="Q202" t="str">
            <v>-</v>
          </cell>
          <cell r="R202" t="str">
            <v>-</v>
          </cell>
          <cell r="S202">
            <v>14.03</v>
          </cell>
          <cell r="T202">
            <v>-2.65</v>
          </cell>
          <cell r="U202">
            <v>6.09</v>
          </cell>
          <cell r="V202">
            <v>-5.75</v>
          </cell>
          <cell r="W202">
            <v>98.6</v>
          </cell>
          <cell r="X202">
            <v>11.5</v>
          </cell>
          <cell r="Y202">
            <v>123.7</v>
          </cell>
          <cell r="Z202">
            <v>10.7</v>
          </cell>
          <cell r="AA202">
            <v>274.89999999999998</v>
          </cell>
          <cell r="AB202">
            <v>154.80000000000001</v>
          </cell>
          <cell r="AC202">
            <v>4</v>
          </cell>
          <cell r="AD202">
            <v>207.7</v>
          </cell>
        </row>
        <row r="203">
          <cell r="B203" t="str">
            <v>情報通信業</v>
          </cell>
          <cell r="C203">
            <v>108.6</v>
          </cell>
          <cell r="D203">
            <v>-8.9</v>
          </cell>
          <cell r="E203">
            <v>134.9</v>
          </cell>
          <cell r="F203">
            <v>-10.9</v>
          </cell>
          <cell r="G203">
            <v>127.9</v>
          </cell>
          <cell r="H203">
            <v>-10.6</v>
          </cell>
          <cell r="I203">
            <v>101.2</v>
          </cell>
          <cell r="J203">
            <v>2.8</v>
          </cell>
          <cell r="K203">
            <v>99.8</v>
          </cell>
          <cell r="L203">
            <v>2.4</v>
          </cell>
          <cell r="M203">
            <v>119.8</v>
          </cell>
          <cell r="N203">
            <v>8.6</v>
          </cell>
          <cell r="O203">
            <v>124.2</v>
          </cell>
          <cell r="P203">
            <v>-1.3</v>
          </cell>
          <cell r="Q203" t="str">
            <v>-</v>
          </cell>
          <cell r="R203" t="str">
            <v>-</v>
          </cell>
          <cell r="S203">
            <v>2.88</v>
          </cell>
          <cell r="T203">
            <v>-0.16</v>
          </cell>
          <cell r="U203">
            <v>1.35</v>
          </cell>
          <cell r="V203">
            <v>-0.83</v>
          </cell>
          <cell r="W203">
            <v>103.3</v>
          </cell>
          <cell r="X203">
            <v>-12.4</v>
          </cell>
          <cell r="Y203">
            <v>128.4</v>
          </cell>
          <cell r="Z203">
            <v>-14.3</v>
          </cell>
          <cell r="AA203">
            <v>243.8</v>
          </cell>
          <cell r="AB203">
            <v>-13.1</v>
          </cell>
          <cell r="AC203">
            <v>11.6</v>
          </cell>
          <cell r="AD203">
            <v>1188.9000000000001</v>
          </cell>
        </row>
        <row r="204">
          <cell r="B204" t="str">
            <v>運輸業，郵便業</v>
          </cell>
          <cell r="C204">
            <v>72.5</v>
          </cell>
          <cell r="D204">
            <v>-6.3</v>
          </cell>
          <cell r="E204">
            <v>83.3</v>
          </cell>
          <cell r="F204">
            <v>-6.4</v>
          </cell>
          <cell r="G204">
            <v>88.1</v>
          </cell>
          <cell r="H204">
            <v>-0.2</v>
          </cell>
          <cell r="I204">
            <v>94.2</v>
          </cell>
          <cell r="J204">
            <v>-6.9</v>
          </cell>
          <cell r="K204">
            <v>99.1</v>
          </cell>
          <cell r="L204">
            <v>-1.6</v>
          </cell>
          <cell r="M204">
            <v>73</v>
          </cell>
          <cell r="N204">
            <v>-29.3</v>
          </cell>
          <cell r="O204">
            <v>105.4</v>
          </cell>
          <cell r="P204">
            <v>-7.1</v>
          </cell>
          <cell r="Q204" t="str">
            <v>-</v>
          </cell>
          <cell r="R204" t="str">
            <v>-</v>
          </cell>
          <cell r="S204">
            <v>0.79</v>
          </cell>
          <cell r="T204">
            <v>-0.11</v>
          </cell>
          <cell r="U204">
            <v>1.4</v>
          </cell>
          <cell r="V204">
            <v>-1.55</v>
          </cell>
          <cell r="W204">
            <v>69</v>
          </cell>
          <cell r="X204">
            <v>-9.9</v>
          </cell>
          <cell r="Y204">
            <v>79.3</v>
          </cell>
          <cell r="Z204">
            <v>-9.9</v>
          </cell>
          <cell r="AA204">
            <v>63.3</v>
          </cell>
          <cell r="AB204">
            <v>-31.2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85.2</v>
          </cell>
          <cell r="D205">
            <v>4.5</v>
          </cell>
          <cell r="E205">
            <v>99.8</v>
          </cell>
          <cell r="F205">
            <v>1.9</v>
          </cell>
          <cell r="G205">
            <v>97.6</v>
          </cell>
          <cell r="H205">
            <v>1.2</v>
          </cell>
          <cell r="I205">
            <v>103.9</v>
          </cell>
          <cell r="J205">
            <v>-2.4</v>
          </cell>
          <cell r="K205">
            <v>98.4</v>
          </cell>
          <cell r="L205">
            <v>-4.7</v>
          </cell>
          <cell r="M205">
            <v>193.8</v>
          </cell>
          <cell r="N205">
            <v>21.6</v>
          </cell>
          <cell r="O205">
            <v>81.3</v>
          </cell>
          <cell r="P205">
            <v>-4.0999999999999996</v>
          </cell>
          <cell r="Q205" t="str">
            <v>-</v>
          </cell>
          <cell r="R205" t="str">
            <v>-</v>
          </cell>
          <cell r="S205">
            <v>4.26</v>
          </cell>
          <cell r="T205">
            <v>-2.6</v>
          </cell>
          <cell r="U205">
            <v>3.31</v>
          </cell>
          <cell r="V205">
            <v>1.01</v>
          </cell>
          <cell r="W205">
            <v>81.099999999999994</v>
          </cell>
          <cell r="X205">
            <v>0.6</v>
          </cell>
          <cell r="Y205">
            <v>95</v>
          </cell>
          <cell r="Z205">
            <v>-1.9</v>
          </cell>
          <cell r="AA205">
            <v>130</v>
          </cell>
          <cell r="AB205">
            <v>10.6</v>
          </cell>
          <cell r="AC205">
            <v>13.9</v>
          </cell>
          <cell r="AD205">
            <v>717.6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88.4</v>
          </cell>
          <cell r="D207">
            <v>-10.7</v>
          </cell>
          <cell r="E207">
            <v>110.7</v>
          </cell>
          <cell r="F207">
            <v>-11.5</v>
          </cell>
          <cell r="G207">
            <v>110.8</v>
          </cell>
          <cell r="H207">
            <v>-8.1</v>
          </cell>
          <cell r="I207">
            <v>112.4</v>
          </cell>
          <cell r="J207">
            <v>11.4</v>
          </cell>
          <cell r="K207">
            <v>109.4</v>
          </cell>
          <cell r="L207">
            <v>12.9</v>
          </cell>
          <cell r="M207">
            <v>255.9</v>
          </cell>
          <cell r="N207">
            <v>-11.2</v>
          </cell>
          <cell r="O207">
            <v>110.8</v>
          </cell>
          <cell r="P207">
            <v>30.5</v>
          </cell>
          <cell r="Q207" t="str">
            <v>-</v>
          </cell>
          <cell r="R207" t="str">
            <v>-</v>
          </cell>
          <cell r="S207">
            <v>15.8</v>
          </cell>
          <cell r="T207">
            <v>10.24</v>
          </cell>
          <cell r="U207">
            <v>9.6300000000000008</v>
          </cell>
          <cell r="V207">
            <v>5.77</v>
          </cell>
          <cell r="W207">
            <v>84.1</v>
          </cell>
          <cell r="X207">
            <v>-14.1</v>
          </cell>
          <cell r="Y207">
            <v>105.3</v>
          </cell>
          <cell r="Z207">
            <v>-14.9</v>
          </cell>
          <cell r="AA207">
            <v>105.1</v>
          </cell>
          <cell r="AB207">
            <v>-65.900000000000006</v>
          </cell>
          <cell r="AC207">
            <v>2.4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102.4</v>
          </cell>
          <cell r="D208">
            <v>12.2</v>
          </cell>
          <cell r="E208">
            <v>110.4</v>
          </cell>
          <cell r="F208">
            <v>-1.1000000000000001</v>
          </cell>
          <cell r="G208">
            <v>108.4</v>
          </cell>
          <cell r="H208">
            <v>-0.7</v>
          </cell>
          <cell r="I208">
            <v>107.1</v>
          </cell>
          <cell r="J208">
            <v>1.2</v>
          </cell>
          <cell r="K208">
            <v>106.4</v>
          </cell>
          <cell r="L208">
            <v>1.5</v>
          </cell>
          <cell r="M208">
            <v>114.8</v>
          </cell>
          <cell r="N208">
            <v>-1.2</v>
          </cell>
          <cell r="O208">
            <v>125.8</v>
          </cell>
          <cell r="P208">
            <v>6.8</v>
          </cell>
          <cell r="Q208" t="str">
            <v>-</v>
          </cell>
          <cell r="R208" t="str">
            <v>-</v>
          </cell>
          <cell r="S208">
            <v>8.82</v>
          </cell>
          <cell r="T208">
            <v>-2.2799999999999998</v>
          </cell>
          <cell r="U208">
            <v>6.43</v>
          </cell>
          <cell r="V208">
            <v>1.22</v>
          </cell>
          <cell r="W208">
            <v>97.4</v>
          </cell>
          <cell r="X208">
            <v>7.9</v>
          </cell>
          <cell r="Y208">
            <v>105</v>
          </cell>
          <cell r="Z208">
            <v>-4.9000000000000004</v>
          </cell>
          <cell r="AA208">
            <v>145.6</v>
          </cell>
          <cell r="AB208">
            <v>-5.9</v>
          </cell>
          <cell r="AC208">
            <v>38.799999999999997</v>
          </cell>
          <cell r="AD208">
            <v>0</v>
          </cell>
        </row>
        <row r="209">
          <cell r="B209" t="str">
            <v>宿泊業，飲食サービス業</v>
          </cell>
          <cell r="C209">
            <v>117.3</v>
          </cell>
          <cell r="D209">
            <v>1.4</v>
          </cell>
          <cell r="E209">
            <v>116.9</v>
          </cell>
          <cell r="F209">
            <v>-6</v>
          </cell>
          <cell r="G209">
            <v>116.7</v>
          </cell>
          <cell r="H209">
            <v>-7.8</v>
          </cell>
          <cell r="I209">
            <v>109.4</v>
          </cell>
          <cell r="J209">
            <v>-2.6</v>
          </cell>
          <cell r="K209">
            <v>105.6</v>
          </cell>
          <cell r="L209">
            <v>-3.3</v>
          </cell>
          <cell r="M209">
            <v>162.69999999999999</v>
          </cell>
          <cell r="N209">
            <v>4.4000000000000004</v>
          </cell>
          <cell r="O209">
            <v>67</v>
          </cell>
          <cell r="P209">
            <v>31.9</v>
          </cell>
          <cell r="Q209" t="str">
            <v>-</v>
          </cell>
          <cell r="R209" t="str">
            <v>-</v>
          </cell>
          <cell r="S209">
            <v>3.53</v>
          </cell>
          <cell r="T209">
            <v>0.57999999999999996</v>
          </cell>
          <cell r="U209">
            <v>3.53</v>
          </cell>
          <cell r="V209">
            <v>1.4</v>
          </cell>
          <cell r="W209">
            <v>111.6</v>
          </cell>
          <cell r="X209">
            <v>-2.4</v>
          </cell>
          <cell r="Y209">
            <v>111.2</v>
          </cell>
          <cell r="Z209">
            <v>-9.5</v>
          </cell>
          <cell r="AA209">
            <v>119.7</v>
          </cell>
          <cell r="AB209">
            <v>25.1</v>
          </cell>
          <cell r="AC209">
            <v>60.9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20.3</v>
          </cell>
          <cell r="E210">
            <v>84</v>
          </cell>
          <cell r="F210">
            <v>20.2</v>
          </cell>
          <cell r="G210">
            <v>83.8</v>
          </cell>
          <cell r="H210">
            <v>19</v>
          </cell>
          <cell r="I210">
            <v>95.8</v>
          </cell>
          <cell r="J210">
            <v>18.100000000000001</v>
          </cell>
          <cell r="K210">
            <v>98.2</v>
          </cell>
          <cell r="L210">
            <v>14.3</v>
          </cell>
          <cell r="M210">
            <v>70.5</v>
          </cell>
          <cell r="N210">
            <v>139</v>
          </cell>
          <cell r="O210">
            <v>153.30000000000001</v>
          </cell>
          <cell r="P210">
            <v>11.5</v>
          </cell>
          <cell r="Q210" t="str">
            <v>-</v>
          </cell>
          <cell r="R210" t="str">
            <v>-</v>
          </cell>
          <cell r="S210">
            <v>5.79</v>
          </cell>
          <cell r="T210">
            <v>-7.97</v>
          </cell>
          <cell r="U210">
            <v>1.64</v>
          </cell>
          <cell r="V210">
            <v>-10.15</v>
          </cell>
          <cell r="W210">
            <v>71.099999999999994</v>
          </cell>
          <cell r="X210">
            <v>15.8</v>
          </cell>
          <cell r="Y210">
            <v>79.900000000000006</v>
          </cell>
          <cell r="Z210">
            <v>15.6</v>
          </cell>
          <cell r="AA210">
            <v>86.3</v>
          </cell>
          <cell r="AB210">
            <v>43.6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85.6</v>
          </cell>
          <cell r="D211">
            <v>-3.1</v>
          </cell>
          <cell r="E211">
            <v>106.4</v>
          </cell>
          <cell r="F211">
            <v>-3</v>
          </cell>
          <cell r="G211">
            <v>108.7</v>
          </cell>
          <cell r="H211">
            <v>-2.9</v>
          </cell>
          <cell r="I211">
            <v>117.8</v>
          </cell>
          <cell r="J211">
            <v>-0.3</v>
          </cell>
          <cell r="K211">
            <v>99.3</v>
          </cell>
          <cell r="L211">
            <v>0.5</v>
          </cell>
          <cell r="M211">
            <v>385.1</v>
          </cell>
          <cell r="N211">
            <v>-3</v>
          </cell>
          <cell r="O211">
            <v>117</v>
          </cell>
          <cell r="P211">
            <v>2.9</v>
          </cell>
          <cell r="Q211" t="str">
            <v>-</v>
          </cell>
          <cell r="R211" t="str">
            <v>-</v>
          </cell>
          <cell r="S211">
            <v>13.89</v>
          </cell>
          <cell r="T211">
            <v>-0.88</v>
          </cell>
          <cell r="U211">
            <v>11.72</v>
          </cell>
          <cell r="V211">
            <v>-1.08</v>
          </cell>
          <cell r="W211">
            <v>81.400000000000006</v>
          </cell>
          <cell r="X211">
            <v>-6.8</v>
          </cell>
          <cell r="Y211">
            <v>101.2</v>
          </cell>
          <cell r="Z211">
            <v>-6.7</v>
          </cell>
          <cell r="AA211">
            <v>33.5</v>
          </cell>
          <cell r="AB211">
            <v>-10.4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81.099999999999994</v>
          </cell>
          <cell r="D212">
            <v>-2.2999999999999998</v>
          </cell>
          <cell r="E212">
            <v>99.9</v>
          </cell>
          <cell r="F212">
            <v>-2.2999999999999998</v>
          </cell>
          <cell r="G212">
            <v>97.6</v>
          </cell>
          <cell r="H212">
            <v>-1.1000000000000001</v>
          </cell>
          <cell r="I212">
            <v>100.3</v>
          </cell>
          <cell r="J212">
            <v>-0.6</v>
          </cell>
          <cell r="K212">
            <v>99.9</v>
          </cell>
          <cell r="L212">
            <v>0.3</v>
          </cell>
          <cell r="M212">
            <v>113</v>
          </cell>
          <cell r="N212">
            <v>-17.5</v>
          </cell>
          <cell r="O212">
            <v>85</v>
          </cell>
          <cell r="P212">
            <v>-2.9</v>
          </cell>
          <cell r="Q212" t="str">
            <v>-</v>
          </cell>
          <cell r="R212" t="str">
            <v>-</v>
          </cell>
          <cell r="S212">
            <v>7.27</v>
          </cell>
          <cell r="T212">
            <v>-4.0599999999999996</v>
          </cell>
          <cell r="U212">
            <v>3.97</v>
          </cell>
          <cell r="V212">
            <v>-2.33</v>
          </cell>
          <cell r="W212">
            <v>77.2</v>
          </cell>
          <cell r="X212">
            <v>-6</v>
          </cell>
          <cell r="Y212">
            <v>95.1</v>
          </cell>
          <cell r="Z212">
            <v>-5.9</v>
          </cell>
          <cell r="AA212">
            <v>160.1</v>
          </cell>
          <cell r="AB212">
            <v>-17.899999999999999</v>
          </cell>
          <cell r="AC212">
            <v>0.1</v>
          </cell>
          <cell r="AD212">
            <v>-80</v>
          </cell>
        </row>
        <row r="213">
          <cell r="B213" t="str">
            <v>複合サービス事業</v>
          </cell>
          <cell r="C213">
            <v>76</v>
          </cell>
          <cell r="D213">
            <v>7.6</v>
          </cell>
          <cell r="E213">
            <v>92</v>
          </cell>
          <cell r="F213">
            <v>7.9</v>
          </cell>
          <cell r="G213">
            <v>94.4</v>
          </cell>
          <cell r="H213">
            <v>11.2</v>
          </cell>
          <cell r="I213">
            <v>106.8</v>
          </cell>
          <cell r="J213">
            <v>6.1</v>
          </cell>
          <cell r="K213">
            <v>109.3</v>
          </cell>
          <cell r="L213">
            <v>8.5</v>
          </cell>
          <cell r="M213">
            <v>67.400000000000006</v>
          </cell>
          <cell r="N213">
            <v>-32.6</v>
          </cell>
          <cell r="O213">
            <v>94.2</v>
          </cell>
          <cell r="P213">
            <v>-4.8</v>
          </cell>
          <cell r="Q213" t="str">
            <v>-</v>
          </cell>
          <cell r="R213" t="str">
            <v>-</v>
          </cell>
          <cell r="S213">
            <v>10.43</v>
          </cell>
          <cell r="T213">
            <v>5.03</v>
          </cell>
          <cell r="U213">
            <v>9</v>
          </cell>
          <cell r="V213">
            <v>2.08</v>
          </cell>
          <cell r="W213">
            <v>72.3</v>
          </cell>
          <cell r="X213">
            <v>3.6</v>
          </cell>
          <cell r="Y213">
            <v>87.5</v>
          </cell>
          <cell r="Z213">
            <v>3.7</v>
          </cell>
          <cell r="AA213">
            <v>54.4</v>
          </cell>
          <cell r="AB213">
            <v>-40.6</v>
          </cell>
          <cell r="AC213">
            <v>2.4</v>
          </cell>
          <cell r="AD213">
            <v>-20</v>
          </cell>
        </row>
        <row r="214">
          <cell r="B214" t="str">
            <v>サービス業（他に分類されないもの）</v>
          </cell>
          <cell r="C214">
            <v>87.4</v>
          </cell>
          <cell r="D214">
            <v>3.3</v>
          </cell>
          <cell r="E214">
            <v>99.9</v>
          </cell>
          <cell r="F214">
            <v>3.8</v>
          </cell>
          <cell r="G214">
            <v>99.6</v>
          </cell>
          <cell r="H214">
            <v>5</v>
          </cell>
          <cell r="I214">
            <v>103.7</v>
          </cell>
          <cell r="J214">
            <v>3.1</v>
          </cell>
          <cell r="K214">
            <v>102.5</v>
          </cell>
          <cell r="L214">
            <v>2</v>
          </cell>
          <cell r="M214">
            <v>120.4</v>
          </cell>
          <cell r="N214">
            <v>17</v>
          </cell>
          <cell r="O214">
            <v>99.2</v>
          </cell>
          <cell r="P214">
            <v>-4.5999999999999996</v>
          </cell>
          <cell r="Q214" t="str">
            <v>-</v>
          </cell>
          <cell r="R214" t="str">
            <v>-</v>
          </cell>
          <cell r="S214">
            <v>6.91</v>
          </cell>
          <cell r="T214">
            <v>1.73</v>
          </cell>
          <cell r="U214">
            <v>4.6100000000000003</v>
          </cell>
          <cell r="V214">
            <v>-1.1200000000000001</v>
          </cell>
          <cell r="W214">
            <v>83.2</v>
          </cell>
          <cell r="X214">
            <v>-0.6</v>
          </cell>
          <cell r="Y214">
            <v>95.1</v>
          </cell>
          <cell r="Z214">
            <v>-0.1</v>
          </cell>
          <cell r="AA214">
            <v>103.4</v>
          </cell>
          <cell r="AB214">
            <v>-6.9</v>
          </cell>
          <cell r="AC214">
            <v>2.2000000000000002</v>
          </cell>
          <cell r="AD214">
            <v>-58.5</v>
          </cell>
        </row>
        <row r="215">
          <cell r="B215" t="str">
            <v>食料品・たばこ</v>
          </cell>
          <cell r="C215">
            <v>86.1</v>
          </cell>
          <cell r="D215">
            <v>-34.5</v>
          </cell>
          <cell r="E215">
            <v>106.3</v>
          </cell>
          <cell r="F215">
            <v>-9.3000000000000007</v>
          </cell>
          <cell r="G215">
            <v>103.8</v>
          </cell>
          <cell r="H215">
            <v>-8.6999999999999993</v>
          </cell>
          <cell r="I215">
            <v>102.4</v>
          </cell>
          <cell r="J215">
            <v>-0.8</v>
          </cell>
          <cell r="K215">
            <v>101.3</v>
          </cell>
          <cell r="L215">
            <v>-0.4</v>
          </cell>
          <cell r="M215">
            <v>114.5</v>
          </cell>
          <cell r="N215">
            <v>-4.4000000000000004</v>
          </cell>
          <cell r="O215">
            <v>97.9</v>
          </cell>
          <cell r="P215">
            <v>2</v>
          </cell>
          <cell r="Q215" t="str">
            <v>-</v>
          </cell>
          <cell r="R215" t="str">
            <v>-</v>
          </cell>
          <cell r="S215">
            <v>2.8</v>
          </cell>
          <cell r="T215">
            <v>-0.46</v>
          </cell>
          <cell r="U215">
            <v>2.33</v>
          </cell>
          <cell r="V215">
            <v>1.25</v>
          </cell>
          <cell r="W215">
            <v>81.900000000000006</v>
          </cell>
          <cell r="X215">
            <v>-37</v>
          </cell>
          <cell r="Y215">
            <v>101.1</v>
          </cell>
          <cell r="Z215">
            <v>-12.8</v>
          </cell>
          <cell r="AA215">
            <v>135.4</v>
          </cell>
          <cell r="AB215">
            <v>-14.9</v>
          </cell>
          <cell r="AC215">
            <v>0.1</v>
          </cell>
          <cell r="AD215">
            <v>-99.9</v>
          </cell>
        </row>
        <row r="216">
          <cell r="B216" t="str">
            <v>繊維工業</v>
          </cell>
          <cell r="C216">
            <v>120.4</v>
          </cell>
          <cell r="D216">
            <v>9.3000000000000007</v>
          </cell>
          <cell r="E216">
            <v>137.6</v>
          </cell>
          <cell r="F216">
            <v>9.6</v>
          </cell>
          <cell r="G216">
            <v>127.4</v>
          </cell>
          <cell r="H216">
            <v>4.0999999999999996</v>
          </cell>
          <cell r="I216">
            <v>99.3</v>
          </cell>
          <cell r="J216">
            <v>14.4</v>
          </cell>
          <cell r="K216">
            <v>96.5</v>
          </cell>
          <cell r="L216">
            <v>11.3</v>
          </cell>
          <cell r="M216">
            <v>152.4</v>
          </cell>
          <cell r="N216">
            <v>70.7</v>
          </cell>
          <cell r="O216">
            <v>99.6</v>
          </cell>
          <cell r="P216">
            <v>-1.5</v>
          </cell>
          <cell r="Q216" t="str">
            <v>-</v>
          </cell>
          <cell r="R216" t="str">
            <v>-</v>
          </cell>
          <cell r="S216">
            <v>1.96</v>
          </cell>
          <cell r="T216">
            <v>-0.55000000000000004</v>
          </cell>
          <cell r="U216">
            <v>2.86</v>
          </cell>
          <cell r="V216">
            <v>0.69</v>
          </cell>
          <cell r="W216">
            <v>114.6</v>
          </cell>
          <cell r="X216">
            <v>5.0999999999999996</v>
          </cell>
          <cell r="Y216">
            <v>130.9</v>
          </cell>
          <cell r="Z216">
            <v>5.5</v>
          </cell>
          <cell r="AA216">
            <v>345.1</v>
          </cell>
          <cell r="AB216">
            <v>83.2</v>
          </cell>
          <cell r="AC216">
            <v>1.4</v>
          </cell>
          <cell r="AD216">
            <v>-60</v>
          </cell>
        </row>
        <row r="217">
          <cell r="B217" t="str">
            <v>木材・木製品</v>
          </cell>
          <cell r="C217">
            <v>94.9</v>
          </cell>
          <cell r="D217">
            <v>4.3</v>
          </cell>
          <cell r="E217">
            <v>108.4</v>
          </cell>
          <cell r="F217">
            <v>2.5</v>
          </cell>
          <cell r="G217">
            <v>109.5</v>
          </cell>
          <cell r="H217">
            <v>5.6</v>
          </cell>
          <cell r="I217">
            <v>85.9</v>
          </cell>
          <cell r="J217">
            <v>-9.3000000000000007</v>
          </cell>
          <cell r="K217">
            <v>89.5</v>
          </cell>
          <cell r="L217">
            <v>-5.5</v>
          </cell>
          <cell r="M217">
            <v>59.8</v>
          </cell>
          <cell r="N217">
            <v>-36.6</v>
          </cell>
          <cell r="O217">
            <v>101.6</v>
          </cell>
          <cell r="P217">
            <v>-2.5</v>
          </cell>
          <cell r="Q217" t="str">
            <v>-</v>
          </cell>
          <cell r="R217" t="str">
            <v>-</v>
          </cell>
          <cell r="S217">
            <v>2.88</v>
          </cell>
          <cell r="T217">
            <v>0.34</v>
          </cell>
          <cell r="U217">
            <v>0.52</v>
          </cell>
          <cell r="V217">
            <v>-3.5</v>
          </cell>
          <cell r="W217">
            <v>90.3</v>
          </cell>
          <cell r="X217">
            <v>0.3</v>
          </cell>
          <cell r="Y217">
            <v>103.1</v>
          </cell>
          <cell r="Z217">
            <v>-1.4</v>
          </cell>
          <cell r="AA217">
            <v>99.4</v>
          </cell>
          <cell r="AB217">
            <v>-19.2</v>
          </cell>
          <cell r="AC217">
            <v>12.4</v>
          </cell>
          <cell r="AD217">
            <v>113.8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99.9</v>
          </cell>
          <cell r="D220">
            <v>-28.1</v>
          </cell>
          <cell r="E220">
            <v>115.3</v>
          </cell>
          <cell r="F220">
            <v>-28</v>
          </cell>
          <cell r="G220">
            <v>111.5</v>
          </cell>
          <cell r="H220">
            <v>-25</v>
          </cell>
          <cell r="I220">
            <v>94.5</v>
          </cell>
          <cell r="J220">
            <v>13.3</v>
          </cell>
          <cell r="K220">
            <v>95.4</v>
          </cell>
          <cell r="L220">
            <v>9</v>
          </cell>
          <cell r="M220">
            <v>83.3</v>
          </cell>
          <cell r="N220">
            <v>156.30000000000001</v>
          </cell>
          <cell r="O220">
            <v>108.3</v>
          </cell>
          <cell r="P220">
            <v>-2.4</v>
          </cell>
          <cell r="Q220" t="str">
            <v>-</v>
          </cell>
          <cell r="R220" t="str">
            <v>-</v>
          </cell>
          <cell r="S220">
            <v>3.75</v>
          </cell>
          <cell r="T220">
            <v>0.82</v>
          </cell>
          <cell r="U220">
            <v>2.5</v>
          </cell>
          <cell r="V220">
            <v>1.03</v>
          </cell>
          <cell r="W220">
            <v>95.1</v>
          </cell>
          <cell r="X220">
            <v>-30.8</v>
          </cell>
          <cell r="Y220">
            <v>109.7</v>
          </cell>
          <cell r="Z220">
            <v>-30.8</v>
          </cell>
          <cell r="AA220">
            <v>162.1</v>
          </cell>
          <cell r="AB220">
            <v>-46.6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90</v>
          </cell>
          <cell r="D221">
            <v>5.5</v>
          </cell>
          <cell r="E221">
            <v>114.3</v>
          </cell>
          <cell r="F221">
            <v>1.9</v>
          </cell>
          <cell r="G221">
            <v>116</v>
          </cell>
          <cell r="H221">
            <v>5.6</v>
          </cell>
          <cell r="I221">
            <v>99.1</v>
          </cell>
          <cell r="J221">
            <v>-2.4</v>
          </cell>
          <cell r="K221">
            <v>98</v>
          </cell>
          <cell r="L221">
            <v>-1.3</v>
          </cell>
          <cell r="M221">
            <v>108.4</v>
          </cell>
          <cell r="N221">
            <v>-10.6</v>
          </cell>
          <cell r="O221">
            <v>106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1.21</v>
          </cell>
          <cell r="T221">
            <v>-1.85</v>
          </cell>
          <cell r="U221">
            <v>1.06</v>
          </cell>
          <cell r="V221">
            <v>-0.83</v>
          </cell>
          <cell r="W221">
            <v>85.6</v>
          </cell>
          <cell r="X221">
            <v>1.4</v>
          </cell>
          <cell r="Y221">
            <v>108.8</v>
          </cell>
          <cell r="Z221">
            <v>-2</v>
          </cell>
          <cell r="AA221">
            <v>103.3</v>
          </cell>
          <cell r="AB221">
            <v>-18.7</v>
          </cell>
          <cell r="AC221">
            <v>7.1</v>
          </cell>
          <cell r="AD221">
            <v>1320</v>
          </cell>
        </row>
        <row r="222">
          <cell r="B222" t="str">
            <v>プラスチック製品</v>
          </cell>
          <cell r="C222">
            <v>112.8</v>
          </cell>
          <cell r="D222">
            <v>-3</v>
          </cell>
          <cell r="E222">
            <v>124.1</v>
          </cell>
          <cell r="F222">
            <v>-2.5</v>
          </cell>
          <cell r="G222">
            <v>118.2</v>
          </cell>
          <cell r="H222">
            <v>-1</v>
          </cell>
          <cell r="I222">
            <v>109</v>
          </cell>
          <cell r="J222">
            <v>-1.1000000000000001</v>
          </cell>
          <cell r="K222">
            <v>105.5</v>
          </cell>
          <cell r="L222">
            <v>-0.9</v>
          </cell>
          <cell r="M222">
            <v>160.6</v>
          </cell>
          <cell r="N222">
            <v>-2.2999999999999998</v>
          </cell>
          <cell r="O222">
            <v>110.4</v>
          </cell>
          <cell r="P222">
            <v>-19.399999999999999</v>
          </cell>
          <cell r="Q222" t="str">
            <v>-</v>
          </cell>
          <cell r="R222" t="str">
            <v>-</v>
          </cell>
          <cell r="S222">
            <v>0.64</v>
          </cell>
          <cell r="T222">
            <v>-3.35</v>
          </cell>
          <cell r="U222">
            <v>0.5</v>
          </cell>
          <cell r="V222">
            <v>-1.08</v>
          </cell>
          <cell r="W222">
            <v>107.3</v>
          </cell>
          <cell r="X222">
            <v>-6.7</v>
          </cell>
          <cell r="Y222">
            <v>118.1</v>
          </cell>
          <cell r="Z222">
            <v>-6.2</v>
          </cell>
          <cell r="AA222">
            <v>197</v>
          </cell>
          <cell r="AB222">
            <v>-12.2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92.1</v>
          </cell>
          <cell r="D223">
            <v>-3.5</v>
          </cell>
          <cell r="E223">
            <v>118.7</v>
          </cell>
          <cell r="F223">
            <v>-3.4</v>
          </cell>
          <cell r="G223">
            <v>112.5</v>
          </cell>
          <cell r="H223">
            <v>-0.7</v>
          </cell>
          <cell r="I223">
            <v>107.3</v>
          </cell>
          <cell r="J223">
            <v>-1.1000000000000001</v>
          </cell>
          <cell r="K223">
            <v>103.1</v>
          </cell>
          <cell r="L223">
            <v>1.3</v>
          </cell>
          <cell r="M223">
            <v>150.69999999999999</v>
          </cell>
          <cell r="N223">
            <v>-15.6</v>
          </cell>
          <cell r="O223">
            <v>101.7</v>
          </cell>
          <cell r="P223">
            <v>0.1</v>
          </cell>
          <cell r="Q223" t="str">
            <v>-</v>
          </cell>
          <cell r="R223" t="str">
            <v>-</v>
          </cell>
          <cell r="S223">
            <v>2.5099999999999998</v>
          </cell>
          <cell r="T223">
            <v>-0.66</v>
          </cell>
          <cell r="U223">
            <v>0.3</v>
          </cell>
          <cell r="V223">
            <v>-0.5</v>
          </cell>
          <cell r="W223">
            <v>87.6</v>
          </cell>
          <cell r="X223">
            <v>-7.2</v>
          </cell>
          <cell r="Y223">
            <v>112.9</v>
          </cell>
          <cell r="Z223">
            <v>-7.2</v>
          </cell>
          <cell r="AA223">
            <v>154.1</v>
          </cell>
          <cell r="AB223">
            <v>-13.2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83</v>
          </cell>
          <cell r="D224">
            <v>-5.8</v>
          </cell>
          <cell r="E224">
            <v>98.6</v>
          </cell>
          <cell r="F224">
            <v>-5.8</v>
          </cell>
          <cell r="G224">
            <v>104.2</v>
          </cell>
          <cell r="H224">
            <v>-3.7</v>
          </cell>
          <cell r="I224">
            <v>96.1</v>
          </cell>
          <cell r="J224">
            <v>-6.1</v>
          </cell>
          <cell r="K224">
            <v>98.7</v>
          </cell>
          <cell r="L224">
            <v>-5</v>
          </cell>
          <cell r="M224">
            <v>59.8</v>
          </cell>
          <cell r="N224">
            <v>-24.8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0.31</v>
          </cell>
          <cell r="U224">
            <v>0.62</v>
          </cell>
          <cell r="V224">
            <v>-0.62</v>
          </cell>
          <cell r="W224">
            <v>79</v>
          </cell>
          <cell r="X224">
            <v>-9.3000000000000007</v>
          </cell>
          <cell r="Y224">
            <v>93.8</v>
          </cell>
          <cell r="Z224">
            <v>-9.5</v>
          </cell>
          <cell r="AA224">
            <v>31.1</v>
          </cell>
          <cell r="AB224">
            <v>-50.6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100.3</v>
          </cell>
          <cell r="D227">
            <v>28.8</v>
          </cell>
          <cell r="E227">
            <v>111.8</v>
          </cell>
          <cell r="F227">
            <v>28.8</v>
          </cell>
          <cell r="G227">
            <v>109.3</v>
          </cell>
          <cell r="H227">
            <v>32</v>
          </cell>
          <cell r="I227">
            <v>107.7</v>
          </cell>
          <cell r="J227">
            <v>-1.9</v>
          </cell>
          <cell r="K227">
            <v>107.2</v>
          </cell>
          <cell r="L227">
            <v>-1</v>
          </cell>
          <cell r="M227">
            <v>113.1</v>
          </cell>
          <cell r="N227">
            <v>-12</v>
          </cell>
          <cell r="O227">
            <v>150.19999999999999</v>
          </cell>
          <cell r="P227">
            <v>0.8</v>
          </cell>
          <cell r="Q227" t="str">
            <v>-</v>
          </cell>
          <cell r="R227" t="str">
            <v>-</v>
          </cell>
          <cell r="S227">
            <v>2.2200000000000002</v>
          </cell>
          <cell r="T227">
            <v>-1.22</v>
          </cell>
          <cell r="U227">
            <v>0.74</v>
          </cell>
          <cell r="V227">
            <v>-0.23</v>
          </cell>
          <cell r="W227">
            <v>95.4</v>
          </cell>
          <cell r="X227">
            <v>23.7</v>
          </cell>
          <cell r="Y227">
            <v>106.4</v>
          </cell>
          <cell r="Z227">
            <v>23.9</v>
          </cell>
          <cell r="AA227">
            <v>158.1</v>
          </cell>
          <cell r="AB227">
            <v>-1.4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91.2</v>
          </cell>
          <cell r="D230">
            <v>26.8</v>
          </cell>
          <cell r="E230">
            <v>111.4</v>
          </cell>
          <cell r="F230">
            <v>26.9</v>
          </cell>
          <cell r="G230">
            <v>111.8</v>
          </cell>
          <cell r="H230">
            <v>29.1</v>
          </cell>
          <cell r="I230">
            <v>103.8</v>
          </cell>
          <cell r="J230">
            <v>5.0999999999999996</v>
          </cell>
          <cell r="K230">
            <v>103.8</v>
          </cell>
          <cell r="L230">
            <v>8.5</v>
          </cell>
          <cell r="M230">
            <v>103.4</v>
          </cell>
          <cell r="N230">
            <v>-31.1</v>
          </cell>
          <cell r="O230">
            <v>106.8</v>
          </cell>
          <cell r="P230">
            <v>2.7</v>
          </cell>
          <cell r="Q230" t="str">
            <v>-</v>
          </cell>
          <cell r="R230" t="str">
            <v>-</v>
          </cell>
          <cell r="S230">
            <v>4.0199999999999996</v>
          </cell>
          <cell r="T230">
            <v>-3.42</v>
          </cell>
          <cell r="U230">
            <v>2.59</v>
          </cell>
          <cell r="V230">
            <v>-17.34</v>
          </cell>
          <cell r="W230">
            <v>86.8</v>
          </cell>
          <cell r="X230">
            <v>22.1</v>
          </cell>
          <cell r="Y230">
            <v>106</v>
          </cell>
          <cell r="Z230">
            <v>22.1</v>
          </cell>
          <cell r="AA230">
            <v>106.8</v>
          </cell>
          <cell r="AB230">
            <v>6.2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74.599999999999994</v>
          </cell>
          <cell r="D231">
            <v>-2.2000000000000002</v>
          </cell>
          <cell r="E231">
            <v>85.1</v>
          </cell>
          <cell r="F231">
            <v>-2.2999999999999998</v>
          </cell>
          <cell r="G231">
            <v>85.1</v>
          </cell>
          <cell r="H231">
            <v>1.7</v>
          </cell>
          <cell r="I231">
            <v>100.9</v>
          </cell>
          <cell r="J231">
            <v>-2.2000000000000002</v>
          </cell>
          <cell r="K231">
            <v>102.6</v>
          </cell>
          <cell r="L231">
            <v>1.3</v>
          </cell>
          <cell r="M231">
            <v>83.4</v>
          </cell>
          <cell r="N231">
            <v>-30.8</v>
          </cell>
          <cell r="O231">
            <v>74.7</v>
          </cell>
          <cell r="P231">
            <v>-0.3</v>
          </cell>
          <cell r="Q231" t="str">
            <v>-</v>
          </cell>
          <cell r="R231" t="str">
            <v>-</v>
          </cell>
          <cell r="S231">
            <v>0.87</v>
          </cell>
          <cell r="T231">
            <v>-2.77</v>
          </cell>
          <cell r="U231">
            <v>0.74</v>
          </cell>
          <cell r="V231">
            <v>-2.1800000000000002</v>
          </cell>
          <cell r="W231">
            <v>71</v>
          </cell>
          <cell r="X231">
            <v>-6</v>
          </cell>
          <cell r="Y231">
            <v>81</v>
          </cell>
          <cell r="Z231">
            <v>-6</v>
          </cell>
          <cell r="AA231">
            <v>84.7</v>
          </cell>
          <cell r="AB231">
            <v>-26.3</v>
          </cell>
          <cell r="AC231">
            <v>0.1</v>
          </cell>
          <cell r="AD231">
            <v>-50</v>
          </cell>
        </row>
        <row r="232">
          <cell r="B232" t="str">
            <v>電気機械器具</v>
          </cell>
          <cell r="C232">
            <v>112.8</v>
          </cell>
          <cell r="D232">
            <v>-18.399999999999999</v>
          </cell>
          <cell r="E232">
            <v>117.3</v>
          </cell>
          <cell r="F232">
            <v>-1.3</v>
          </cell>
          <cell r="G232">
            <v>116.4</v>
          </cell>
          <cell r="H232">
            <v>-0.6</v>
          </cell>
          <cell r="I232">
            <v>104.4</v>
          </cell>
          <cell r="J232">
            <v>-4.5</v>
          </cell>
          <cell r="K232">
            <v>105.8</v>
          </cell>
          <cell r="L232">
            <v>-0.8</v>
          </cell>
          <cell r="M232">
            <v>86.3</v>
          </cell>
          <cell r="N232">
            <v>-40.6</v>
          </cell>
          <cell r="O232">
            <v>154.80000000000001</v>
          </cell>
          <cell r="P232">
            <v>6.4</v>
          </cell>
          <cell r="Q232" t="str">
            <v>-</v>
          </cell>
          <cell r="R232" t="str">
            <v>-</v>
          </cell>
          <cell r="S232">
            <v>3.09</v>
          </cell>
          <cell r="T232">
            <v>0.91</v>
          </cell>
          <cell r="U232">
            <v>1.03</v>
          </cell>
          <cell r="V232">
            <v>0.27</v>
          </cell>
          <cell r="W232">
            <v>107.3</v>
          </cell>
          <cell r="X232">
            <v>-21.6</v>
          </cell>
          <cell r="Y232">
            <v>111.6</v>
          </cell>
          <cell r="Z232">
            <v>-5</v>
          </cell>
          <cell r="AA232">
            <v>137.9</v>
          </cell>
          <cell r="AB232">
            <v>-11.7</v>
          </cell>
          <cell r="AC232">
            <v>28.4</v>
          </cell>
          <cell r="AD232">
            <v>-67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93.2</v>
          </cell>
          <cell r="D234">
            <v>5.2</v>
          </cell>
          <cell r="E234">
            <v>121.5</v>
          </cell>
          <cell r="F234">
            <v>5</v>
          </cell>
          <cell r="G234">
            <v>110.7</v>
          </cell>
          <cell r="H234">
            <v>2.8</v>
          </cell>
          <cell r="I234">
            <v>110.4</v>
          </cell>
          <cell r="J234">
            <v>3.3</v>
          </cell>
          <cell r="K234">
            <v>103.6</v>
          </cell>
          <cell r="L234">
            <v>1.1000000000000001</v>
          </cell>
          <cell r="M234">
            <v>191.8</v>
          </cell>
          <cell r="N234">
            <v>20.6</v>
          </cell>
          <cell r="O234">
            <v>84.2</v>
          </cell>
          <cell r="P234">
            <v>-2</v>
          </cell>
          <cell r="Q234" t="str">
            <v>-</v>
          </cell>
          <cell r="R234" t="str">
            <v>-</v>
          </cell>
          <cell r="S234">
            <v>6.46</v>
          </cell>
          <cell r="T234">
            <v>-0.47</v>
          </cell>
          <cell r="U234">
            <v>0.77</v>
          </cell>
          <cell r="V234">
            <v>-0.6</v>
          </cell>
          <cell r="W234">
            <v>88.7</v>
          </cell>
          <cell r="X234">
            <v>1.3</v>
          </cell>
          <cell r="Y234">
            <v>115.6</v>
          </cell>
          <cell r="Z234">
            <v>1</v>
          </cell>
          <cell r="AA234">
            <v>282.7</v>
          </cell>
          <cell r="AB234">
            <v>20.8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10.7</v>
          </cell>
          <cell r="E235">
            <v>130.30000000000001</v>
          </cell>
          <cell r="F235">
            <v>10.6</v>
          </cell>
          <cell r="G235">
            <v>122.6</v>
          </cell>
          <cell r="H235">
            <v>4.7</v>
          </cell>
          <cell r="I235">
            <v>117</v>
          </cell>
          <cell r="J235">
            <v>4.5</v>
          </cell>
          <cell r="K235">
            <v>107</v>
          </cell>
          <cell r="L235">
            <v>-2.1</v>
          </cell>
          <cell r="M235">
            <v>244.8</v>
          </cell>
          <cell r="N235">
            <v>68</v>
          </cell>
          <cell r="O235">
            <v>93.8</v>
          </cell>
          <cell r="P235">
            <v>4.3</v>
          </cell>
          <cell r="Q235" t="str">
            <v>-</v>
          </cell>
          <cell r="R235" t="str">
            <v>-</v>
          </cell>
          <cell r="S235">
            <v>1.7</v>
          </cell>
          <cell r="T235">
            <v>-1.46</v>
          </cell>
          <cell r="U235">
            <v>1.28</v>
          </cell>
          <cell r="V235">
            <v>0.15</v>
          </cell>
          <cell r="W235">
            <v>106.4</v>
          </cell>
          <cell r="X235">
            <v>6.5</v>
          </cell>
          <cell r="Y235">
            <v>124</v>
          </cell>
          <cell r="Z235">
            <v>6.4</v>
          </cell>
          <cell r="AA235">
            <v>233</v>
          </cell>
          <cell r="AB235">
            <v>83.8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88.2</v>
          </cell>
          <cell r="D236">
            <v>13.8</v>
          </cell>
          <cell r="E236">
            <v>105.6</v>
          </cell>
          <cell r="F236">
            <v>13.8</v>
          </cell>
          <cell r="G236">
            <v>103.5</v>
          </cell>
          <cell r="H236">
            <v>19.899999999999999</v>
          </cell>
          <cell r="I236">
            <v>104.8</v>
          </cell>
          <cell r="J236">
            <v>1.9</v>
          </cell>
          <cell r="K236">
            <v>103.9</v>
          </cell>
          <cell r="L236">
            <v>3.6</v>
          </cell>
          <cell r="M236">
            <v>116</v>
          </cell>
          <cell r="N236">
            <v>-13.2</v>
          </cell>
          <cell r="O236">
            <v>112.6</v>
          </cell>
          <cell r="P236">
            <v>0.1</v>
          </cell>
          <cell r="Q236" t="str">
            <v>-</v>
          </cell>
          <cell r="R236" t="str">
            <v>-</v>
          </cell>
          <cell r="S236">
            <v>5.65</v>
          </cell>
          <cell r="T236">
            <v>1.72</v>
          </cell>
          <cell r="U236">
            <v>1.9</v>
          </cell>
          <cell r="V236">
            <v>0.15</v>
          </cell>
          <cell r="W236">
            <v>83.9</v>
          </cell>
          <cell r="X236">
            <v>9.4</v>
          </cell>
          <cell r="Y236">
            <v>100.5</v>
          </cell>
          <cell r="Z236">
            <v>9.5</v>
          </cell>
          <cell r="AA236">
            <v>128.1</v>
          </cell>
          <cell r="AB236">
            <v>-21.4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91.6</v>
          </cell>
          <cell r="D239">
            <v>10.1</v>
          </cell>
          <cell r="E239">
            <v>110</v>
          </cell>
          <cell r="F239">
            <v>4.8</v>
          </cell>
          <cell r="G239">
            <v>106.1</v>
          </cell>
          <cell r="H239">
            <v>0.2</v>
          </cell>
          <cell r="I239">
            <v>108.3</v>
          </cell>
          <cell r="J239">
            <v>6.3</v>
          </cell>
          <cell r="K239">
            <v>103.3</v>
          </cell>
          <cell r="L239">
            <v>2.2000000000000002</v>
          </cell>
          <cell r="M239">
            <v>211.7</v>
          </cell>
          <cell r="N239">
            <v>79.099999999999994</v>
          </cell>
          <cell r="O239">
            <v>94.4</v>
          </cell>
          <cell r="P239">
            <v>-13.2</v>
          </cell>
          <cell r="Q239" t="str">
            <v>-</v>
          </cell>
          <cell r="R239" t="str">
            <v>-</v>
          </cell>
          <cell r="S239">
            <v>0.44</v>
          </cell>
          <cell r="T239">
            <v>-6.1</v>
          </cell>
          <cell r="U239">
            <v>3.42</v>
          </cell>
          <cell r="V239">
            <v>2.19</v>
          </cell>
          <cell r="W239">
            <v>87.2</v>
          </cell>
          <cell r="X239">
            <v>6</v>
          </cell>
          <cell r="Y239">
            <v>104.7</v>
          </cell>
          <cell r="Z239">
            <v>0.8</v>
          </cell>
          <cell r="AA239">
            <v>168</v>
          </cell>
          <cell r="AB239">
            <v>84.8</v>
          </cell>
          <cell r="AC239">
            <v>13.3</v>
          </cell>
          <cell r="AD239">
            <v>1008.3</v>
          </cell>
        </row>
        <row r="240">
          <cell r="B240" t="str">
            <v>小売業</v>
          </cell>
          <cell r="C240">
            <v>77.599999999999994</v>
          </cell>
          <cell r="D240">
            <v>0.6</v>
          </cell>
          <cell r="E240">
            <v>90.4</v>
          </cell>
          <cell r="F240">
            <v>0.7</v>
          </cell>
          <cell r="G240">
            <v>89.5</v>
          </cell>
          <cell r="H240">
            <v>4.3</v>
          </cell>
          <cell r="I240">
            <v>100.5</v>
          </cell>
          <cell r="J240">
            <v>-9.4</v>
          </cell>
          <cell r="K240">
            <v>94.4</v>
          </cell>
          <cell r="L240">
            <v>-10.199999999999999</v>
          </cell>
          <cell r="M240">
            <v>190.7</v>
          </cell>
          <cell r="N240">
            <v>-2.4</v>
          </cell>
          <cell r="O240">
            <v>72.900000000000006</v>
          </cell>
          <cell r="P240">
            <v>4.3</v>
          </cell>
          <cell r="Q240" t="str">
            <v>-</v>
          </cell>
          <cell r="R240" t="str">
            <v>-</v>
          </cell>
          <cell r="S240">
            <v>7.42</v>
          </cell>
          <cell r="T240">
            <v>0.28000000000000003</v>
          </cell>
          <cell r="U240">
            <v>3.22</v>
          </cell>
          <cell r="V240">
            <v>-0.04</v>
          </cell>
          <cell r="W240">
            <v>73.8</v>
          </cell>
          <cell r="X240">
            <v>-3.3</v>
          </cell>
          <cell r="Y240">
            <v>86</v>
          </cell>
          <cell r="Z240">
            <v>-3.2</v>
          </cell>
          <cell r="AA240">
            <v>102.5</v>
          </cell>
          <cell r="AB240">
            <v>-28</v>
          </cell>
          <cell r="AC240">
            <v>0</v>
          </cell>
          <cell r="AD240">
            <v>-100</v>
          </cell>
        </row>
        <row r="241">
          <cell r="B241" t="str">
            <v>宿泊業</v>
          </cell>
          <cell r="C241">
            <v>123.3</v>
          </cell>
          <cell r="D241">
            <v>15.8</v>
          </cell>
          <cell r="E241">
            <v>118.4</v>
          </cell>
          <cell r="F241">
            <v>3.6</v>
          </cell>
          <cell r="G241">
            <v>120.3</v>
          </cell>
          <cell r="H241">
            <v>2.2999999999999998</v>
          </cell>
          <cell r="I241">
            <v>114.3</v>
          </cell>
          <cell r="J241">
            <v>2.2000000000000002</v>
          </cell>
          <cell r="K241">
            <v>110.7</v>
          </cell>
          <cell r="L241">
            <v>2.1</v>
          </cell>
          <cell r="M241">
            <v>170.8</v>
          </cell>
          <cell r="N241">
            <v>3.4</v>
          </cell>
          <cell r="O241">
            <v>48.4</v>
          </cell>
          <cell r="P241">
            <v>3</v>
          </cell>
          <cell r="Q241" t="str">
            <v>-</v>
          </cell>
          <cell r="R241" t="str">
            <v>-</v>
          </cell>
          <cell r="S241">
            <v>2.3199999999999998</v>
          </cell>
          <cell r="T241">
            <v>1.18</v>
          </cell>
          <cell r="U241">
            <v>2.97</v>
          </cell>
          <cell r="V241">
            <v>0.5</v>
          </cell>
          <cell r="W241">
            <v>117.3</v>
          </cell>
          <cell r="X241">
            <v>11.4</v>
          </cell>
          <cell r="Y241">
            <v>112.7</v>
          </cell>
          <cell r="Z241">
            <v>-0.4</v>
          </cell>
          <cell r="AA241">
            <v>90.6</v>
          </cell>
          <cell r="AB241">
            <v>37.299999999999997</v>
          </cell>
          <cell r="AC241">
            <v>31.6</v>
          </cell>
          <cell r="AD241">
            <v>0</v>
          </cell>
        </row>
        <row r="242">
          <cell r="B242" t="str">
            <v>Ｍ一括分</v>
          </cell>
          <cell r="C242">
            <v>99</v>
          </cell>
          <cell r="D242">
            <v>-38.5</v>
          </cell>
          <cell r="E242">
            <v>107.4</v>
          </cell>
          <cell r="F242">
            <v>-38.5</v>
          </cell>
          <cell r="G242">
            <v>111.4</v>
          </cell>
          <cell r="H242">
            <v>-38.700000000000003</v>
          </cell>
          <cell r="I242">
            <v>86.5</v>
          </cell>
          <cell r="J242">
            <v>-20.7</v>
          </cell>
          <cell r="K242">
            <v>85.6</v>
          </cell>
          <cell r="L242">
            <v>-21.4</v>
          </cell>
          <cell r="M242">
            <v>94.1</v>
          </cell>
          <cell r="N242">
            <v>-15</v>
          </cell>
          <cell r="O242">
            <v>230.4</v>
          </cell>
          <cell r="P242">
            <v>188</v>
          </cell>
          <cell r="Q242" t="str">
            <v>-</v>
          </cell>
          <cell r="R242" t="str">
            <v>-</v>
          </cell>
          <cell r="S242">
            <v>5.95</v>
          </cell>
          <cell r="T242">
            <v>-8.25</v>
          </cell>
          <cell r="U242">
            <v>4.6500000000000004</v>
          </cell>
          <cell r="V242">
            <v>4.6500000000000004</v>
          </cell>
          <cell r="W242">
            <v>94.2</v>
          </cell>
          <cell r="X242">
            <v>-40.9</v>
          </cell>
          <cell r="Y242">
            <v>102.2</v>
          </cell>
          <cell r="Z242">
            <v>-40.9</v>
          </cell>
          <cell r="AA242">
            <v>87.5</v>
          </cell>
          <cell r="AB242">
            <v>-37.9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82.5</v>
          </cell>
          <cell r="D243">
            <v>-0.1</v>
          </cell>
          <cell r="E243">
            <v>100.2</v>
          </cell>
          <cell r="F243">
            <v>-0.1</v>
          </cell>
          <cell r="G243">
            <v>97</v>
          </cell>
          <cell r="H243">
            <v>1.8</v>
          </cell>
          <cell r="I243">
            <v>99.9</v>
          </cell>
          <cell r="J243">
            <v>-0.8</v>
          </cell>
          <cell r="K243">
            <v>99.4</v>
          </cell>
          <cell r="L243">
            <v>-0.2</v>
          </cell>
          <cell r="M243">
            <v>115.4</v>
          </cell>
          <cell r="N243">
            <v>-13</v>
          </cell>
          <cell r="O243">
            <v>80.599999999999994</v>
          </cell>
          <cell r="P243">
            <v>3.1</v>
          </cell>
          <cell r="Q243" t="str">
            <v>-</v>
          </cell>
          <cell r="R243" t="str">
            <v>-</v>
          </cell>
          <cell r="S243">
            <v>7.19</v>
          </cell>
          <cell r="T243">
            <v>1</v>
          </cell>
          <cell r="U243">
            <v>2.74</v>
          </cell>
          <cell r="V243">
            <v>0.9</v>
          </cell>
          <cell r="W243">
            <v>78.5</v>
          </cell>
          <cell r="X243">
            <v>-3.9</v>
          </cell>
          <cell r="Y243">
            <v>95.3</v>
          </cell>
          <cell r="Z243">
            <v>-3.9</v>
          </cell>
          <cell r="AA243">
            <v>197.7</v>
          </cell>
          <cell r="AB243">
            <v>-20.9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80.3</v>
          </cell>
          <cell r="D244">
            <v>-7.1</v>
          </cell>
          <cell r="E244">
            <v>102</v>
          </cell>
          <cell r="F244">
            <v>-6.9</v>
          </cell>
          <cell r="G244">
            <v>101.6</v>
          </cell>
          <cell r="H244">
            <v>-6.4</v>
          </cell>
          <cell r="I244">
            <v>101.2</v>
          </cell>
          <cell r="J244">
            <v>-0.3</v>
          </cell>
          <cell r="K244">
            <v>100.8</v>
          </cell>
          <cell r="L244">
            <v>0.7</v>
          </cell>
          <cell r="M244">
            <v>110.3</v>
          </cell>
          <cell r="N244">
            <v>-20</v>
          </cell>
          <cell r="O244">
            <v>92.8</v>
          </cell>
          <cell r="P244">
            <v>-10.3</v>
          </cell>
          <cell r="Q244" t="str">
            <v>-</v>
          </cell>
          <cell r="R244" t="str">
            <v>-</v>
          </cell>
          <cell r="S244">
            <v>7.38</v>
          </cell>
          <cell r="T244">
            <v>-10.56</v>
          </cell>
          <cell r="U244">
            <v>5.7</v>
          </cell>
          <cell r="V244">
            <v>-6.34</v>
          </cell>
          <cell r="W244">
            <v>76.400000000000006</v>
          </cell>
          <cell r="X244">
            <v>-10.6</v>
          </cell>
          <cell r="Y244">
            <v>97.1</v>
          </cell>
          <cell r="Z244">
            <v>-10.4</v>
          </cell>
          <cell r="AA244">
            <v>110.4</v>
          </cell>
          <cell r="AB244">
            <v>-14.6</v>
          </cell>
          <cell r="AC244">
            <v>0.2</v>
          </cell>
          <cell r="AD244">
            <v>-80</v>
          </cell>
        </row>
        <row r="245">
          <cell r="B245" t="str">
            <v>職業紹介・派遣業</v>
          </cell>
          <cell r="C245">
            <v>101.7</v>
          </cell>
          <cell r="D245">
            <v>4.5999999999999996</v>
          </cell>
          <cell r="E245">
            <v>103.9</v>
          </cell>
          <cell r="F245">
            <v>4.5</v>
          </cell>
          <cell r="G245">
            <v>104.7</v>
          </cell>
          <cell r="H245">
            <v>3.2</v>
          </cell>
          <cell r="I245">
            <v>108.1</v>
          </cell>
          <cell r="J245">
            <v>8.5</v>
          </cell>
          <cell r="K245">
            <v>108.9</v>
          </cell>
          <cell r="L245">
            <v>7.7</v>
          </cell>
          <cell r="M245">
            <v>95.8</v>
          </cell>
          <cell r="N245">
            <v>24.7</v>
          </cell>
          <cell r="O245">
            <v>130.9</v>
          </cell>
          <cell r="P245">
            <v>4.5999999999999996</v>
          </cell>
          <cell r="Q245" t="str">
            <v>-</v>
          </cell>
          <cell r="R245" t="str">
            <v>-</v>
          </cell>
          <cell r="S245">
            <v>7.78</v>
          </cell>
          <cell r="T245">
            <v>0.28999999999999998</v>
          </cell>
          <cell r="U245">
            <v>6.49</v>
          </cell>
          <cell r="V245">
            <v>-3.16</v>
          </cell>
          <cell r="W245">
            <v>96.8</v>
          </cell>
          <cell r="X245">
            <v>0.7</v>
          </cell>
          <cell r="Y245">
            <v>98.9</v>
          </cell>
          <cell r="Z245">
            <v>0.6</v>
          </cell>
          <cell r="AA245">
            <v>96</v>
          </cell>
          <cell r="AB245">
            <v>21.2</v>
          </cell>
          <cell r="AC245">
            <v>30.9</v>
          </cell>
          <cell r="AD245">
            <v>22.6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85.4</v>
          </cell>
          <cell r="D247">
            <v>3.3</v>
          </cell>
          <cell r="E247">
            <v>99.8</v>
          </cell>
          <cell r="F247">
            <v>4</v>
          </cell>
          <cell r="G247">
            <v>99.3</v>
          </cell>
          <cell r="H247">
            <v>5.8</v>
          </cell>
          <cell r="I247">
            <v>102.9</v>
          </cell>
          <cell r="J247">
            <v>1.6</v>
          </cell>
          <cell r="K247">
            <v>101.1</v>
          </cell>
          <cell r="L247">
            <v>0.4</v>
          </cell>
          <cell r="M247">
            <v>128.6</v>
          </cell>
          <cell r="N247">
            <v>16.399999999999999</v>
          </cell>
          <cell r="O247">
            <v>91.7</v>
          </cell>
          <cell r="P247">
            <v>-7.2</v>
          </cell>
          <cell r="Q247" t="str">
            <v>-</v>
          </cell>
          <cell r="R247" t="str">
            <v>-</v>
          </cell>
          <cell r="S247">
            <v>6.61</v>
          </cell>
          <cell r="T247">
            <v>2.12</v>
          </cell>
          <cell r="U247">
            <v>3.98</v>
          </cell>
          <cell r="V247">
            <v>-0.57999999999999996</v>
          </cell>
          <cell r="W247">
            <v>81.3</v>
          </cell>
          <cell r="X247">
            <v>-0.6</v>
          </cell>
          <cell r="Y247">
            <v>95</v>
          </cell>
          <cell r="Z247">
            <v>0</v>
          </cell>
          <cell r="AA247">
            <v>105.7</v>
          </cell>
          <cell r="AB247">
            <v>-12.5</v>
          </cell>
          <cell r="AC247">
            <v>0.9</v>
          </cell>
          <cell r="AD247">
            <v>-80.400000000000006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</v>
          </cell>
          <cell r="D262">
            <v>0.7</v>
          </cell>
          <cell r="E262">
            <v>101.6</v>
          </cell>
          <cell r="F262">
            <v>0.9</v>
          </cell>
          <cell r="G262">
            <v>101.9</v>
          </cell>
          <cell r="H262">
            <v>2.8</v>
          </cell>
          <cell r="I262">
            <v>98.9</v>
          </cell>
          <cell r="J262">
            <v>-1.7</v>
          </cell>
          <cell r="K262">
            <v>99.6</v>
          </cell>
          <cell r="L262">
            <v>-0.8</v>
          </cell>
          <cell r="M262">
            <v>77.3</v>
          </cell>
          <cell r="N262">
            <v>-32</v>
          </cell>
          <cell r="O262">
            <v>99.2</v>
          </cell>
          <cell r="P262">
            <v>1.5</v>
          </cell>
          <cell r="Q262" t="str">
            <v>-</v>
          </cell>
          <cell r="R262" t="str">
            <v>-</v>
          </cell>
          <cell r="S262">
            <v>5.07</v>
          </cell>
          <cell r="T262">
            <v>-0.89</v>
          </cell>
          <cell r="U262">
            <v>6.15</v>
          </cell>
          <cell r="V262">
            <v>0.27</v>
          </cell>
          <cell r="W262">
            <v>93.2</v>
          </cell>
          <cell r="X262">
            <v>-3.1</v>
          </cell>
          <cell r="Y262">
            <v>96.7</v>
          </cell>
          <cell r="Z262">
            <v>-2.9</v>
          </cell>
          <cell r="AA262">
            <v>88.7</v>
          </cell>
          <cell r="AB262">
            <v>-46</v>
          </cell>
          <cell r="AC262">
            <v>1.6</v>
          </cell>
          <cell r="AD262">
            <v>-80.7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102.8</v>
          </cell>
          <cell r="D264">
            <v>-26.7</v>
          </cell>
          <cell r="E264">
            <v>103.8</v>
          </cell>
          <cell r="F264">
            <v>-26.8</v>
          </cell>
          <cell r="G264">
            <v>102.4</v>
          </cell>
          <cell r="H264">
            <v>-22.9</v>
          </cell>
          <cell r="I264">
            <v>110.2</v>
          </cell>
          <cell r="J264">
            <v>-24.2</v>
          </cell>
          <cell r="K264">
            <v>109.6</v>
          </cell>
          <cell r="L264">
            <v>-20.9</v>
          </cell>
          <cell r="M264">
            <v>166.7</v>
          </cell>
          <cell r="N264">
            <v>-80.8</v>
          </cell>
          <cell r="O264">
            <v>53.3</v>
          </cell>
          <cell r="P264">
            <v>12.2</v>
          </cell>
          <cell r="Q264" t="str">
            <v>-</v>
          </cell>
          <cell r="R264" t="str">
            <v>-</v>
          </cell>
          <cell r="S264">
            <v>4.83</v>
          </cell>
          <cell r="T264">
            <v>-9.98</v>
          </cell>
          <cell r="U264">
            <v>9.66</v>
          </cell>
          <cell r="V264">
            <v>9.66</v>
          </cell>
          <cell r="W264">
            <v>97.8</v>
          </cell>
          <cell r="X264">
            <v>-29.5</v>
          </cell>
          <cell r="Y264">
            <v>98.8</v>
          </cell>
          <cell r="Z264">
            <v>-29.6</v>
          </cell>
          <cell r="AA264">
            <v>246.5</v>
          </cell>
          <cell r="AB264">
            <v>-76.400000000000006</v>
          </cell>
          <cell r="AC264">
            <v>7.3</v>
          </cell>
          <cell r="AD264">
            <v>2.8</v>
          </cell>
        </row>
        <row r="265">
          <cell r="B265" t="str">
            <v>製造業</v>
          </cell>
          <cell r="C265">
            <v>105.3</v>
          </cell>
          <cell r="D265">
            <v>3.1</v>
          </cell>
          <cell r="E265">
            <v>109.1</v>
          </cell>
          <cell r="F265">
            <v>3.3</v>
          </cell>
          <cell r="G265">
            <v>108.9</v>
          </cell>
          <cell r="H265">
            <v>5.0999999999999996</v>
          </cell>
          <cell r="I265">
            <v>99.2</v>
          </cell>
          <cell r="J265">
            <v>-1.4</v>
          </cell>
          <cell r="K265">
            <v>99.9</v>
          </cell>
          <cell r="L265">
            <v>-0.1</v>
          </cell>
          <cell r="M265">
            <v>82.7</v>
          </cell>
          <cell r="N265">
            <v>-25.8</v>
          </cell>
          <cell r="O265">
            <v>73.8</v>
          </cell>
          <cell r="P265">
            <v>-8.9</v>
          </cell>
          <cell r="Q265" t="str">
            <v>-</v>
          </cell>
          <cell r="R265" t="str">
            <v>-</v>
          </cell>
          <cell r="S265">
            <v>2.46</v>
          </cell>
          <cell r="T265">
            <v>-2.61</v>
          </cell>
          <cell r="U265">
            <v>2.75</v>
          </cell>
          <cell r="V265">
            <v>-5.4</v>
          </cell>
          <cell r="W265">
            <v>100.2</v>
          </cell>
          <cell r="X265">
            <v>-0.8</v>
          </cell>
          <cell r="Y265">
            <v>103.8</v>
          </cell>
          <cell r="Z265">
            <v>-0.7</v>
          </cell>
          <cell r="AA265">
            <v>116.8</v>
          </cell>
          <cell r="AB265">
            <v>-31.5</v>
          </cell>
          <cell r="AC265">
            <v>4.3</v>
          </cell>
          <cell r="AD265">
            <v>-54.7</v>
          </cell>
        </row>
        <row r="266">
          <cell r="B266" t="str">
            <v>電気・ガス・熱供給・水道業</v>
          </cell>
          <cell r="C266">
            <v>79</v>
          </cell>
          <cell r="D266">
            <v>-1.1000000000000001</v>
          </cell>
          <cell r="E266">
            <v>87.4</v>
          </cell>
          <cell r="F266">
            <v>0.2</v>
          </cell>
          <cell r="G266">
            <v>87.4</v>
          </cell>
          <cell r="H266">
            <v>0.5</v>
          </cell>
          <cell r="I266">
            <v>98.6</v>
          </cell>
          <cell r="J266">
            <v>1.1000000000000001</v>
          </cell>
          <cell r="K266">
            <v>98.8</v>
          </cell>
          <cell r="L266">
            <v>1</v>
          </cell>
          <cell r="M266">
            <v>25</v>
          </cell>
          <cell r="N266">
            <v>0</v>
          </cell>
          <cell r="O266">
            <v>68.8</v>
          </cell>
          <cell r="P266">
            <v>-28.6</v>
          </cell>
          <cell r="Q266" t="str">
            <v>-</v>
          </cell>
          <cell r="R266" t="str">
            <v>-</v>
          </cell>
          <cell r="S266">
            <v>42.06</v>
          </cell>
          <cell r="T266">
            <v>24.52</v>
          </cell>
          <cell r="U266">
            <v>19.84</v>
          </cell>
          <cell r="V266">
            <v>-2.5299999999999998</v>
          </cell>
          <cell r="W266">
            <v>75.2</v>
          </cell>
          <cell r="X266">
            <v>-4.8</v>
          </cell>
          <cell r="Y266">
            <v>83.2</v>
          </cell>
          <cell r="Z266">
            <v>-3.6</v>
          </cell>
          <cell r="AA266">
            <v>82.5</v>
          </cell>
          <cell r="AB266">
            <v>-36.4</v>
          </cell>
          <cell r="AC266">
            <v>0</v>
          </cell>
          <cell r="AD266">
            <v>-100</v>
          </cell>
        </row>
        <row r="267">
          <cell r="B267" t="str">
            <v>情報通信業</v>
          </cell>
          <cell r="C267">
            <v>108.4</v>
          </cell>
          <cell r="D267">
            <v>15.4</v>
          </cell>
          <cell r="E267">
            <v>102.4</v>
          </cell>
          <cell r="F267">
            <v>9.4</v>
          </cell>
          <cell r="G267">
            <v>103.9</v>
          </cell>
          <cell r="H267">
            <v>27.3</v>
          </cell>
          <cell r="I267">
            <v>96.8</v>
          </cell>
          <cell r="J267">
            <v>12.4</v>
          </cell>
          <cell r="K267">
            <v>95.5</v>
          </cell>
          <cell r="L267">
            <v>24.3</v>
          </cell>
          <cell r="M267">
            <v>185.7</v>
          </cell>
          <cell r="N267">
            <v>-72.900000000000006</v>
          </cell>
          <cell r="O267">
            <v>11.5</v>
          </cell>
          <cell r="P267">
            <v>-39.5</v>
          </cell>
          <cell r="Q267" t="str">
            <v>-</v>
          </cell>
          <cell r="R267" t="str">
            <v>-</v>
          </cell>
          <cell r="S267">
            <v>5.15</v>
          </cell>
          <cell r="T267">
            <v>-17.48</v>
          </cell>
          <cell r="U267">
            <v>8.09</v>
          </cell>
          <cell r="V267">
            <v>-1.38</v>
          </cell>
          <cell r="W267">
            <v>103.1</v>
          </cell>
          <cell r="X267">
            <v>11</v>
          </cell>
          <cell r="Y267">
            <v>97.4</v>
          </cell>
          <cell r="Z267">
            <v>5.2</v>
          </cell>
          <cell r="AA267">
            <v>42.8</v>
          </cell>
          <cell r="AB267">
            <v>-92.6</v>
          </cell>
          <cell r="AC267">
            <v>127.7</v>
          </cell>
          <cell r="AD267">
            <v>261.8</v>
          </cell>
        </row>
        <row r="268">
          <cell r="B268" t="str">
            <v>運輸業，郵便業</v>
          </cell>
          <cell r="C268">
            <v>82.6</v>
          </cell>
          <cell r="D268">
            <v>-10.5</v>
          </cell>
          <cell r="E268">
            <v>85</v>
          </cell>
          <cell r="F268">
            <v>-10.4</v>
          </cell>
          <cell r="G268">
            <v>91.8</v>
          </cell>
          <cell r="H268">
            <v>-6.5</v>
          </cell>
          <cell r="I268">
            <v>60.6</v>
          </cell>
          <cell r="J268">
            <v>-25</v>
          </cell>
          <cell r="K268">
            <v>63.7</v>
          </cell>
          <cell r="L268">
            <v>-21.6</v>
          </cell>
          <cell r="M268">
            <v>2</v>
          </cell>
          <cell r="N268">
            <v>-97.2</v>
          </cell>
          <cell r="O268">
            <v>88.6</v>
          </cell>
          <cell r="P268">
            <v>43.1</v>
          </cell>
          <cell r="Q268" t="str">
            <v>-</v>
          </cell>
          <cell r="R268" t="str">
            <v>-</v>
          </cell>
          <cell r="S268">
            <v>0</v>
          </cell>
          <cell r="T268">
            <v>-2.02</v>
          </cell>
          <cell r="U268">
            <v>10.97</v>
          </cell>
          <cell r="V268">
            <v>0.87</v>
          </cell>
          <cell r="W268">
            <v>78.599999999999994</v>
          </cell>
          <cell r="X268">
            <v>-13.9</v>
          </cell>
          <cell r="Y268">
            <v>80.900000000000006</v>
          </cell>
          <cell r="Z268">
            <v>-13.8</v>
          </cell>
          <cell r="AA268">
            <v>3</v>
          </cell>
          <cell r="AB268">
            <v>-94.5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107.9</v>
          </cell>
          <cell r="D269">
            <v>15</v>
          </cell>
          <cell r="E269">
            <v>109.7</v>
          </cell>
          <cell r="F269">
            <v>14.9</v>
          </cell>
          <cell r="G269">
            <v>109.8</v>
          </cell>
          <cell r="H269">
            <v>15</v>
          </cell>
          <cell r="I269">
            <v>100.2</v>
          </cell>
          <cell r="J269">
            <v>9.5</v>
          </cell>
          <cell r="K269">
            <v>100.5</v>
          </cell>
          <cell r="L269">
            <v>10.3</v>
          </cell>
          <cell r="M269">
            <v>90</v>
          </cell>
          <cell r="N269">
            <v>-21.7</v>
          </cell>
          <cell r="O269">
            <v>129.6</v>
          </cell>
          <cell r="P269">
            <v>-1.3</v>
          </cell>
          <cell r="Q269" t="str">
            <v>-</v>
          </cell>
          <cell r="R269" t="str">
            <v>-</v>
          </cell>
          <cell r="S269">
            <v>3</v>
          </cell>
          <cell r="T269">
            <v>-5.05</v>
          </cell>
          <cell r="U269">
            <v>2.54</v>
          </cell>
          <cell r="V269">
            <v>0.81</v>
          </cell>
          <cell r="W269">
            <v>102.7</v>
          </cell>
          <cell r="X269">
            <v>10.7</v>
          </cell>
          <cell r="Y269">
            <v>104.4</v>
          </cell>
          <cell r="Z269">
            <v>10.5</v>
          </cell>
          <cell r="AA269">
            <v>102.8</v>
          </cell>
          <cell r="AB269">
            <v>12</v>
          </cell>
          <cell r="AC269">
            <v>2.5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126.8</v>
          </cell>
          <cell r="D271">
            <v>14.1</v>
          </cell>
          <cell r="E271">
            <v>128</v>
          </cell>
          <cell r="F271">
            <v>14.1</v>
          </cell>
          <cell r="G271">
            <v>132.30000000000001</v>
          </cell>
          <cell r="H271">
            <v>16.100000000000001</v>
          </cell>
          <cell r="I271">
            <v>86.6</v>
          </cell>
          <cell r="J271">
            <v>-11.9</v>
          </cell>
          <cell r="K271">
            <v>88.8</v>
          </cell>
          <cell r="L271">
            <v>-10.7</v>
          </cell>
          <cell r="M271">
            <v>0</v>
          </cell>
          <cell r="N271">
            <v>-100</v>
          </cell>
          <cell r="O271">
            <v>78.099999999999994</v>
          </cell>
          <cell r="P271">
            <v>-31.1</v>
          </cell>
          <cell r="Q271" t="str">
            <v>-</v>
          </cell>
          <cell r="R271" t="str">
            <v>-</v>
          </cell>
          <cell r="S271">
            <v>1.21</v>
          </cell>
          <cell r="T271">
            <v>-1.0900000000000001</v>
          </cell>
          <cell r="U271">
            <v>12.42</v>
          </cell>
          <cell r="V271">
            <v>8.0399999999999991</v>
          </cell>
          <cell r="W271">
            <v>120.6</v>
          </cell>
          <cell r="X271">
            <v>9.6999999999999993</v>
          </cell>
          <cell r="Y271">
            <v>121.8</v>
          </cell>
          <cell r="Z271">
            <v>9.6999999999999993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62.4</v>
          </cell>
          <cell r="D272">
            <v>-41.8</v>
          </cell>
          <cell r="E272">
            <v>67.2</v>
          </cell>
          <cell r="F272">
            <v>-41.8</v>
          </cell>
          <cell r="G272">
            <v>70</v>
          </cell>
          <cell r="H272">
            <v>-40</v>
          </cell>
          <cell r="I272">
            <v>75</v>
          </cell>
          <cell r="J272">
            <v>-26.9</v>
          </cell>
          <cell r="K272">
            <v>79.3</v>
          </cell>
          <cell r="L272">
            <v>-21.1</v>
          </cell>
          <cell r="M272">
            <v>0</v>
          </cell>
          <cell r="N272">
            <v>-100</v>
          </cell>
          <cell r="O272">
            <v>26.8</v>
          </cell>
          <cell r="P272">
            <v>-52.4</v>
          </cell>
          <cell r="Q272" t="str">
            <v>-</v>
          </cell>
          <cell r="R272" t="str">
            <v>-</v>
          </cell>
          <cell r="S272">
            <v>8.42</v>
          </cell>
          <cell r="T272">
            <v>0.42</v>
          </cell>
          <cell r="U272">
            <v>5.26</v>
          </cell>
          <cell r="V272">
            <v>0.26</v>
          </cell>
          <cell r="W272">
            <v>59.4</v>
          </cell>
          <cell r="X272">
            <v>-44</v>
          </cell>
          <cell r="Y272">
            <v>63.9</v>
          </cell>
          <cell r="Z272">
            <v>-44</v>
          </cell>
          <cell r="AA272">
            <v>0.7</v>
          </cell>
          <cell r="AB272">
            <v>-99.2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101.4</v>
          </cell>
          <cell r="D273">
            <v>-3.2</v>
          </cell>
          <cell r="E273">
            <v>101.6</v>
          </cell>
          <cell r="F273">
            <v>-3.1</v>
          </cell>
          <cell r="G273">
            <v>100.6</v>
          </cell>
          <cell r="H273">
            <v>-3.1</v>
          </cell>
          <cell r="I273">
            <v>100.4</v>
          </cell>
          <cell r="J273">
            <v>-3</v>
          </cell>
          <cell r="K273">
            <v>99.3</v>
          </cell>
          <cell r="L273">
            <v>-2.2999999999999998</v>
          </cell>
          <cell r="M273">
            <v>161.5</v>
          </cell>
          <cell r="N273">
            <v>-25</v>
          </cell>
          <cell r="O273">
            <v>90.2</v>
          </cell>
          <cell r="P273">
            <v>-7.1</v>
          </cell>
          <cell r="Q273" t="str">
            <v>-</v>
          </cell>
          <cell r="R273" t="str">
            <v>-</v>
          </cell>
          <cell r="S273">
            <v>2.4300000000000002</v>
          </cell>
          <cell r="T273">
            <v>0.15</v>
          </cell>
          <cell r="U273">
            <v>10.01</v>
          </cell>
          <cell r="V273">
            <v>0.28000000000000003</v>
          </cell>
          <cell r="W273">
            <v>96.5</v>
          </cell>
          <cell r="X273">
            <v>-6.9</v>
          </cell>
          <cell r="Y273">
            <v>96.7</v>
          </cell>
          <cell r="Z273">
            <v>-6.8</v>
          </cell>
          <cell r="AA273">
            <v>155.30000000000001</v>
          </cell>
          <cell r="AB273">
            <v>-7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</v>
          </cell>
          <cell r="D274">
            <v>17.399999999999999</v>
          </cell>
          <cell r="E274">
            <v>87.1</v>
          </cell>
          <cell r="F274">
            <v>17.399999999999999</v>
          </cell>
          <cell r="G274">
            <v>90.5</v>
          </cell>
          <cell r="H274">
            <v>16.8</v>
          </cell>
          <cell r="I274">
            <v>98.1</v>
          </cell>
          <cell r="J274">
            <v>16.600000000000001</v>
          </cell>
          <cell r="K274">
            <v>92.3</v>
          </cell>
          <cell r="L274">
            <v>9.4</v>
          </cell>
          <cell r="M274">
            <v>1366.7</v>
          </cell>
          <cell r="N274">
            <v>0</v>
          </cell>
          <cell r="O274">
            <v>42</v>
          </cell>
          <cell r="P274">
            <v>-18.100000000000001</v>
          </cell>
          <cell r="Q274" t="str">
            <v>-</v>
          </cell>
          <cell r="R274" t="str">
            <v>-</v>
          </cell>
          <cell r="S274">
            <v>3.39</v>
          </cell>
          <cell r="T274">
            <v>2.58</v>
          </cell>
          <cell r="U274">
            <v>7.58</v>
          </cell>
          <cell r="V274">
            <v>3.17</v>
          </cell>
          <cell r="W274">
            <v>82.8</v>
          </cell>
          <cell r="X274">
            <v>13</v>
          </cell>
          <cell r="Y274">
            <v>82.9</v>
          </cell>
          <cell r="Z274">
            <v>12.9</v>
          </cell>
          <cell r="AA274">
            <v>27.8</v>
          </cell>
          <cell r="AB274">
            <v>59.8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142.4</v>
          </cell>
          <cell r="D275">
            <v>0.1</v>
          </cell>
          <cell r="E275">
            <v>145.80000000000001</v>
          </cell>
          <cell r="F275">
            <v>0.1</v>
          </cell>
          <cell r="G275">
            <v>146.1</v>
          </cell>
          <cell r="H275">
            <v>0.2</v>
          </cell>
          <cell r="I275">
            <v>172.9</v>
          </cell>
          <cell r="J275">
            <v>-7.5</v>
          </cell>
          <cell r="K275">
            <v>174</v>
          </cell>
          <cell r="L275">
            <v>-7.4</v>
          </cell>
          <cell r="M275">
            <v>100</v>
          </cell>
          <cell r="N275">
            <v>-16.7</v>
          </cell>
          <cell r="O275">
            <v>89.1</v>
          </cell>
          <cell r="P275">
            <v>11</v>
          </cell>
          <cell r="Q275" t="str">
            <v>-</v>
          </cell>
          <cell r="R275" t="str">
            <v>-</v>
          </cell>
          <cell r="S275">
            <v>17</v>
          </cell>
          <cell r="T275">
            <v>0.66</v>
          </cell>
          <cell r="U275">
            <v>15.4</v>
          </cell>
          <cell r="V275">
            <v>3.4</v>
          </cell>
          <cell r="W275">
            <v>135.5</v>
          </cell>
          <cell r="X275">
            <v>-3.7</v>
          </cell>
          <cell r="Y275">
            <v>138.69999999999999</v>
          </cell>
          <cell r="Z275">
            <v>-3.7</v>
          </cell>
          <cell r="AA275">
            <v>110.9</v>
          </cell>
          <cell r="AB275">
            <v>-7.7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76.3</v>
          </cell>
          <cell r="D276">
            <v>-7.1</v>
          </cell>
          <cell r="E276">
            <v>83.2</v>
          </cell>
          <cell r="F276">
            <v>-7</v>
          </cell>
          <cell r="G276">
            <v>82.2</v>
          </cell>
          <cell r="H276">
            <v>-2.8</v>
          </cell>
          <cell r="I276">
            <v>92</v>
          </cell>
          <cell r="J276">
            <v>-6.2</v>
          </cell>
          <cell r="K276">
            <v>92</v>
          </cell>
          <cell r="L276">
            <v>-6.1</v>
          </cell>
          <cell r="M276">
            <v>90</v>
          </cell>
          <cell r="N276">
            <v>-18.2</v>
          </cell>
          <cell r="O276">
            <v>111.5</v>
          </cell>
          <cell r="P276">
            <v>13.5</v>
          </cell>
          <cell r="Q276" t="str">
            <v>-</v>
          </cell>
          <cell r="R276" t="str">
            <v>-</v>
          </cell>
          <cell r="S276">
            <v>4.8099999999999996</v>
          </cell>
          <cell r="T276">
            <v>0.96</v>
          </cell>
          <cell r="U276">
            <v>4.09</v>
          </cell>
          <cell r="V276">
            <v>-1.31</v>
          </cell>
          <cell r="W276">
            <v>72.599999999999994</v>
          </cell>
          <cell r="X276">
            <v>-10.6</v>
          </cell>
          <cell r="Y276">
            <v>79.2</v>
          </cell>
          <cell r="Z276">
            <v>-10.5</v>
          </cell>
          <cell r="AA276">
            <v>143</v>
          </cell>
          <cell r="AB276">
            <v>-62.5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</v>
          </cell>
          <cell r="D277">
            <v>-8.6</v>
          </cell>
          <cell r="E277">
            <v>80</v>
          </cell>
          <cell r="F277">
            <v>-8.6</v>
          </cell>
          <cell r="G277">
            <v>83.7</v>
          </cell>
          <cell r="H277">
            <v>-3.7</v>
          </cell>
          <cell r="I277">
            <v>86.3</v>
          </cell>
          <cell r="J277">
            <v>-0.7</v>
          </cell>
          <cell r="K277">
            <v>89.9</v>
          </cell>
          <cell r="L277">
            <v>2.2000000000000002</v>
          </cell>
          <cell r="M277">
            <v>2.1</v>
          </cell>
          <cell r="N277">
            <v>-96.5</v>
          </cell>
          <cell r="O277">
            <v>132.80000000000001</v>
          </cell>
          <cell r="P277">
            <v>154.9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70.400000000000006</v>
          </cell>
          <cell r="X277">
            <v>-12.1</v>
          </cell>
          <cell r="Y277">
            <v>76.099999999999994</v>
          </cell>
          <cell r="Z277">
            <v>-12</v>
          </cell>
          <cell r="AA277">
            <v>3.8</v>
          </cell>
          <cell r="AB277">
            <v>-96.2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92.8</v>
          </cell>
          <cell r="D278">
            <v>-12.9</v>
          </cell>
          <cell r="E278">
            <v>94.6</v>
          </cell>
          <cell r="F278">
            <v>-10.9</v>
          </cell>
          <cell r="G278">
            <v>95.5</v>
          </cell>
          <cell r="H278">
            <v>-9.6</v>
          </cell>
          <cell r="I278">
            <v>89.4</v>
          </cell>
          <cell r="J278">
            <v>-11.1</v>
          </cell>
          <cell r="K278">
            <v>90.3</v>
          </cell>
          <cell r="L278">
            <v>-10</v>
          </cell>
          <cell r="M278">
            <v>61.3</v>
          </cell>
          <cell r="N278">
            <v>-40.6</v>
          </cell>
          <cell r="O278">
            <v>99.5</v>
          </cell>
          <cell r="P278">
            <v>5.5</v>
          </cell>
          <cell r="Q278" t="str">
            <v>-</v>
          </cell>
          <cell r="R278" t="str">
            <v>-</v>
          </cell>
          <cell r="S278">
            <v>10.69</v>
          </cell>
          <cell r="T278">
            <v>3.72</v>
          </cell>
          <cell r="U278">
            <v>10.96</v>
          </cell>
          <cell r="V278">
            <v>3.65</v>
          </cell>
          <cell r="W278">
            <v>88.3</v>
          </cell>
          <cell r="X278">
            <v>-16.2</v>
          </cell>
          <cell r="Y278">
            <v>90</v>
          </cell>
          <cell r="Z278">
            <v>-14.3</v>
          </cell>
          <cell r="AA278">
            <v>72.2</v>
          </cell>
          <cell r="AB278">
            <v>-40.799999999999997</v>
          </cell>
          <cell r="AC278">
            <v>2.6</v>
          </cell>
          <cell r="AD278">
            <v>-97.9</v>
          </cell>
        </row>
        <row r="279">
          <cell r="B279" t="str">
            <v>食料品・たばこ</v>
          </cell>
          <cell r="C279">
            <v>93.8</v>
          </cell>
          <cell r="D279">
            <v>-3.1</v>
          </cell>
          <cell r="E279">
            <v>97.2</v>
          </cell>
          <cell r="F279">
            <v>-2.7</v>
          </cell>
          <cell r="G279">
            <v>99.1</v>
          </cell>
          <cell r="H279">
            <v>0.1</v>
          </cell>
          <cell r="I279">
            <v>89.8</v>
          </cell>
          <cell r="J279">
            <v>-4.4000000000000004</v>
          </cell>
          <cell r="K279">
            <v>92</v>
          </cell>
          <cell r="L279">
            <v>-2.9</v>
          </cell>
          <cell r="M279">
            <v>57.1</v>
          </cell>
          <cell r="N279">
            <v>-31.3</v>
          </cell>
          <cell r="O279">
            <v>71.099999999999994</v>
          </cell>
          <cell r="P279">
            <v>-26.3</v>
          </cell>
          <cell r="Q279" t="str">
            <v>-</v>
          </cell>
          <cell r="R279" t="str">
            <v>-</v>
          </cell>
          <cell r="S279">
            <v>0.75</v>
          </cell>
          <cell r="T279">
            <v>-3.78</v>
          </cell>
          <cell r="U279">
            <v>2.71</v>
          </cell>
          <cell r="V279">
            <v>-4.2699999999999996</v>
          </cell>
          <cell r="W279">
            <v>89.2</v>
          </cell>
          <cell r="X279">
            <v>-6.8</v>
          </cell>
          <cell r="Y279">
            <v>92.5</v>
          </cell>
          <cell r="Z279">
            <v>-6.4</v>
          </cell>
          <cell r="AA279">
            <v>51.1</v>
          </cell>
          <cell r="AB279">
            <v>-58.1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128.9</v>
          </cell>
          <cell r="D280">
            <v>72.599999999999994</v>
          </cell>
          <cell r="E280">
            <v>133.9</v>
          </cell>
          <cell r="F280">
            <v>72.599999999999994</v>
          </cell>
          <cell r="G280">
            <v>131.80000000000001</v>
          </cell>
          <cell r="H280">
            <v>67.7</v>
          </cell>
          <cell r="I280">
            <v>104.6</v>
          </cell>
          <cell r="J280">
            <v>43.9</v>
          </cell>
          <cell r="K280">
            <v>103.2</v>
          </cell>
          <cell r="L280">
            <v>40.799999999999997</v>
          </cell>
          <cell r="M280">
            <v>250</v>
          </cell>
          <cell r="N280">
            <v>0</v>
          </cell>
          <cell r="O280">
            <v>80.7</v>
          </cell>
          <cell r="P280">
            <v>80.099999999999994</v>
          </cell>
          <cell r="Q280" t="str">
            <v>-</v>
          </cell>
          <cell r="R280" t="str">
            <v>-</v>
          </cell>
          <cell r="S280">
            <v>3.68</v>
          </cell>
          <cell r="T280">
            <v>0.42</v>
          </cell>
          <cell r="U280">
            <v>7.98</v>
          </cell>
          <cell r="V280">
            <v>-1.8</v>
          </cell>
          <cell r="W280">
            <v>122.6</v>
          </cell>
          <cell r="X280">
            <v>65.900000000000006</v>
          </cell>
          <cell r="Y280">
            <v>127.4</v>
          </cell>
          <cell r="Z280">
            <v>65.900000000000006</v>
          </cell>
          <cell r="AA280">
            <v>268.8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159.9</v>
          </cell>
          <cell r="D281">
            <v>-0.1</v>
          </cell>
          <cell r="E281">
            <v>158.69999999999999</v>
          </cell>
          <cell r="F281">
            <v>-4.8</v>
          </cell>
          <cell r="G281">
            <v>155</v>
          </cell>
          <cell r="H281">
            <v>-7</v>
          </cell>
          <cell r="I281">
            <v>126.4</v>
          </cell>
          <cell r="J281">
            <v>-10.4</v>
          </cell>
          <cell r="K281">
            <v>128.9</v>
          </cell>
          <cell r="L281">
            <v>-8.3000000000000007</v>
          </cell>
          <cell r="M281">
            <v>7.1</v>
          </cell>
          <cell r="N281">
            <v>-95.7</v>
          </cell>
          <cell r="O281">
            <v>91.6</v>
          </cell>
          <cell r="P281">
            <v>176.7</v>
          </cell>
          <cell r="Q281" t="str">
            <v>-</v>
          </cell>
          <cell r="R281" t="str">
            <v>-</v>
          </cell>
          <cell r="S281">
            <v>3.7</v>
          </cell>
          <cell r="T281">
            <v>3.7</v>
          </cell>
          <cell r="U281">
            <v>0</v>
          </cell>
          <cell r="V281">
            <v>-15</v>
          </cell>
          <cell r="W281">
            <v>152.1</v>
          </cell>
          <cell r="X281">
            <v>-4</v>
          </cell>
          <cell r="Y281">
            <v>151</v>
          </cell>
          <cell r="Z281">
            <v>-8.4</v>
          </cell>
          <cell r="AA281">
            <v>293.5</v>
          </cell>
          <cell r="AB281">
            <v>69.900000000000006</v>
          </cell>
          <cell r="AC281">
            <v>62.8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88</v>
          </cell>
          <cell r="D284">
            <v>-4</v>
          </cell>
          <cell r="E284">
            <v>105.1</v>
          </cell>
          <cell r="F284">
            <v>-3.9</v>
          </cell>
          <cell r="G284">
            <v>108.1</v>
          </cell>
          <cell r="H284">
            <v>-2.8</v>
          </cell>
          <cell r="I284">
            <v>93.1</v>
          </cell>
          <cell r="J284">
            <v>-2.4</v>
          </cell>
          <cell r="K284">
            <v>95.6</v>
          </cell>
          <cell r="L284">
            <v>-1.1000000000000001</v>
          </cell>
          <cell r="M284">
            <v>12.5</v>
          </cell>
          <cell r="N284">
            <v>-77.3</v>
          </cell>
          <cell r="O284">
            <v>79.7</v>
          </cell>
          <cell r="P284">
            <v>10.8</v>
          </cell>
          <cell r="Q284" t="str">
            <v>-</v>
          </cell>
          <cell r="R284" t="str">
            <v>-</v>
          </cell>
          <cell r="S284">
            <v>4.08</v>
          </cell>
          <cell r="T284">
            <v>4.08</v>
          </cell>
          <cell r="U284">
            <v>0</v>
          </cell>
          <cell r="V284">
            <v>0</v>
          </cell>
          <cell r="W284">
            <v>83.7</v>
          </cell>
          <cell r="X284">
            <v>-7.7</v>
          </cell>
          <cell r="Y284">
            <v>100</v>
          </cell>
          <cell r="Z284">
            <v>-7.6</v>
          </cell>
          <cell r="AA284">
            <v>12.1</v>
          </cell>
          <cell r="AB284">
            <v>-78.400000000000006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102.8</v>
          </cell>
          <cell r="D285">
            <v>87.9</v>
          </cell>
          <cell r="E285">
            <v>116.1</v>
          </cell>
          <cell r="F285">
            <v>88.2</v>
          </cell>
          <cell r="G285">
            <v>119.3</v>
          </cell>
          <cell r="H285">
            <v>90</v>
          </cell>
          <cell r="I285">
            <v>134.9</v>
          </cell>
          <cell r="J285">
            <v>47.6</v>
          </cell>
          <cell r="K285">
            <v>136.1</v>
          </cell>
          <cell r="L285">
            <v>49.7</v>
          </cell>
          <cell r="M285">
            <v>33.299999999999997</v>
          </cell>
          <cell r="N285">
            <v>-68.8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-16.670000000000002</v>
          </cell>
          <cell r="U285">
            <v>0</v>
          </cell>
          <cell r="V285">
            <v>-13.89</v>
          </cell>
          <cell r="W285">
            <v>97.8</v>
          </cell>
          <cell r="X285">
            <v>80.8</v>
          </cell>
          <cell r="Y285">
            <v>110.5</v>
          </cell>
          <cell r="Z285">
            <v>81.099999999999994</v>
          </cell>
          <cell r="AA285">
            <v>51</v>
          </cell>
          <cell r="AB285">
            <v>25.9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132.6</v>
          </cell>
          <cell r="D286">
            <v>-32.200000000000003</v>
          </cell>
          <cell r="E286">
            <v>141.1</v>
          </cell>
          <cell r="F286">
            <v>-30.9</v>
          </cell>
          <cell r="G286">
            <v>139</v>
          </cell>
          <cell r="H286">
            <v>-25</v>
          </cell>
          <cell r="I286">
            <v>165.3</v>
          </cell>
          <cell r="J286">
            <v>-24.5</v>
          </cell>
          <cell r="K286">
            <v>164.7</v>
          </cell>
          <cell r="L286">
            <v>-21.3</v>
          </cell>
          <cell r="M286">
            <v>216.7</v>
          </cell>
          <cell r="N286">
            <v>-84.5</v>
          </cell>
          <cell r="O286">
            <v>440.2</v>
          </cell>
          <cell r="P286">
            <v>610</v>
          </cell>
          <cell r="Q286" t="str">
            <v>-</v>
          </cell>
          <cell r="R286" t="str">
            <v>-</v>
          </cell>
          <cell r="S286">
            <v>3.54</v>
          </cell>
          <cell r="T286">
            <v>-5.89</v>
          </cell>
          <cell r="U286">
            <v>0.76</v>
          </cell>
          <cell r="V286">
            <v>0.76</v>
          </cell>
          <cell r="W286">
            <v>126.2</v>
          </cell>
          <cell r="X286">
            <v>-34.799999999999997</v>
          </cell>
          <cell r="Y286">
            <v>134.30000000000001</v>
          </cell>
          <cell r="Z286">
            <v>-33.5</v>
          </cell>
          <cell r="AA286">
            <v>396.9</v>
          </cell>
          <cell r="AB286">
            <v>-84.9</v>
          </cell>
          <cell r="AC286">
            <v>0</v>
          </cell>
          <cell r="AD286">
            <v>-100</v>
          </cell>
        </row>
        <row r="287">
          <cell r="B287" t="str">
            <v>ゴム製品</v>
          </cell>
          <cell r="C287">
            <v>124.3</v>
          </cell>
          <cell r="D287">
            <v>0.2</v>
          </cell>
          <cell r="E287">
            <v>138.6</v>
          </cell>
          <cell r="F287">
            <v>0.1</v>
          </cell>
          <cell r="G287">
            <v>137.9</v>
          </cell>
          <cell r="H287">
            <v>0.2</v>
          </cell>
          <cell r="I287">
            <v>111</v>
          </cell>
          <cell r="J287">
            <v>1.3</v>
          </cell>
          <cell r="K287">
            <v>110.1</v>
          </cell>
          <cell r="L287">
            <v>1.5</v>
          </cell>
          <cell r="M287">
            <v>187.5</v>
          </cell>
          <cell r="N287">
            <v>-11.8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118.3</v>
          </cell>
          <cell r="X287">
            <v>-3.6</v>
          </cell>
          <cell r="Y287">
            <v>131.9</v>
          </cell>
          <cell r="Z287">
            <v>-3.7</v>
          </cell>
          <cell r="AA287">
            <v>179.1</v>
          </cell>
          <cell r="AB287">
            <v>-6.8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</v>
          </cell>
          <cell r="D288">
            <v>1</v>
          </cell>
          <cell r="E288">
            <v>115.7</v>
          </cell>
          <cell r="F288">
            <v>1</v>
          </cell>
          <cell r="G288">
            <v>117.1</v>
          </cell>
          <cell r="H288">
            <v>0.1</v>
          </cell>
          <cell r="I288">
            <v>111.1</v>
          </cell>
          <cell r="J288">
            <v>-0.4</v>
          </cell>
          <cell r="K288">
            <v>112.1</v>
          </cell>
          <cell r="L288">
            <v>-1.1000000000000001</v>
          </cell>
          <cell r="M288">
            <v>73.900000000000006</v>
          </cell>
          <cell r="N288">
            <v>89</v>
          </cell>
          <cell r="O288">
            <v>204.2</v>
          </cell>
          <cell r="P288">
            <v>-3.9</v>
          </cell>
          <cell r="Q288" t="str">
            <v>-</v>
          </cell>
          <cell r="R288" t="str">
            <v>-</v>
          </cell>
          <cell r="S288">
            <v>0</v>
          </cell>
          <cell r="T288">
            <v>-5.88</v>
          </cell>
          <cell r="U288">
            <v>0</v>
          </cell>
          <cell r="V288">
            <v>-5.88</v>
          </cell>
          <cell r="W288">
            <v>105.6</v>
          </cell>
          <cell r="X288">
            <v>-2.9</v>
          </cell>
          <cell r="Y288">
            <v>110.1</v>
          </cell>
          <cell r="Z288">
            <v>-2.9</v>
          </cell>
          <cell r="AA288">
            <v>68.599999999999994</v>
          </cell>
          <cell r="AB288">
            <v>94.9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183</v>
          </cell>
          <cell r="D291">
            <v>40.299999999999997</v>
          </cell>
          <cell r="E291">
            <v>187.9</v>
          </cell>
          <cell r="F291">
            <v>40.200000000000003</v>
          </cell>
          <cell r="G291">
            <v>165.4</v>
          </cell>
          <cell r="H291">
            <v>42.8</v>
          </cell>
          <cell r="I291">
            <v>158.9</v>
          </cell>
          <cell r="J291">
            <v>2.2000000000000002</v>
          </cell>
          <cell r="K291">
            <v>138.30000000000001</v>
          </cell>
          <cell r="L291">
            <v>-0.9</v>
          </cell>
          <cell r="M291">
            <v>7466.7</v>
          </cell>
          <cell r="N291">
            <v>28</v>
          </cell>
          <cell r="O291">
            <v>185.9</v>
          </cell>
          <cell r="P291">
            <v>11.7</v>
          </cell>
          <cell r="Q291" t="str">
            <v>-</v>
          </cell>
          <cell r="R291" t="str">
            <v>-</v>
          </cell>
          <cell r="S291">
            <v>19.350000000000001</v>
          </cell>
          <cell r="T291">
            <v>8.2899999999999991</v>
          </cell>
          <cell r="U291">
            <v>9.68</v>
          </cell>
          <cell r="V291">
            <v>5.66</v>
          </cell>
          <cell r="W291">
            <v>174.1</v>
          </cell>
          <cell r="X291">
            <v>35</v>
          </cell>
          <cell r="Y291">
            <v>178.8</v>
          </cell>
          <cell r="Z291">
            <v>34.9</v>
          </cell>
          <cell r="AA291">
            <v>1582.7</v>
          </cell>
          <cell r="AB291">
            <v>26.1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101.5</v>
          </cell>
          <cell r="D294">
            <v>-19.2</v>
          </cell>
          <cell r="E294">
            <v>110.7</v>
          </cell>
          <cell r="F294">
            <v>-19.2</v>
          </cell>
          <cell r="G294">
            <v>109.7</v>
          </cell>
          <cell r="H294">
            <v>-15.3</v>
          </cell>
          <cell r="I294">
            <v>117.3</v>
          </cell>
          <cell r="J294">
            <v>8.4</v>
          </cell>
          <cell r="K294">
            <v>116.5</v>
          </cell>
          <cell r="L294">
            <v>13.3</v>
          </cell>
          <cell r="M294">
            <v>0</v>
          </cell>
          <cell r="N294">
            <v>0</v>
          </cell>
          <cell r="O294">
            <v>37.1</v>
          </cell>
          <cell r="P294">
            <v>-52.1</v>
          </cell>
          <cell r="Q294" t="str">
            <v>-</v>
          </cell>
          <cell r="R294" t="str">
            <v>-</v>
          </cell>
          <cell r="S294">
            <v>4.08</v>
          </cell>
          <cell r="T294">
            <v>-17.16</v>
          </cell>
          <cell r="U294">
            <v>10.199999999999999</v>
          </cell>
          <cell r="V294">
            <v>-25.2</v>
          </cell>
          <cell r="W294">
            <v>96.6</v>
          </cell>
          <cell r="X294">
            <v>-22.2</v>
          </cell>
          <cell r="Y294">
            <v>105.3</v>
          </cell>
          <cell r="Z294">
            <v>-22.3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107.8</v>
          </cell>
          <cell r="D295">
            <v>11.9</v>
          </cell>
          <cell r="E295">
            <v>112.5</v>
          </cell>
          <cell r="F295">
            <v>11.9</v>
          </cell>
          <cell r="G295">
            <v>115</v>
          </cell>
          <cell r="H295">
            <v>12.5</v>
          </cell>
          <cell r="I295">
            <v>94.5</v>
          </cell>
          <cell r="J295">
            <v>-9</v>
          </cell>
          <cell r="K295">
            <v>96.2</v>
          </cell>
          <cell r="L295">
            <v>-8.6999999999999993</v>
          </cell>
          <cell r="M295">
            <v>10.5</v>
          </cell>
          <cell r="N295">
            <v>-66.8</v>
          </cell>
          <cell r="O295">
            <v>301.5</v>
          </cell>
          <cell r="P295">
            <v>7.3</v>
          </cell>
          <cell r="Q295" t="str">
            <v>-</v>
          </cell>
          <cell r="R295" t="str">
            <v>-</v>
          </cell>
          <cell r="S295">
            <v>0</v>
          </cell>
          <cell r="T295">
            <v>-3.61</v>
          </cell>
          <cell r="U295">
            <v>0</v>
          </cell>
          <cell r="V295">
            <v>-1.03</v>
          </cell>
          <cell r="W295">
            <v>102.6</v>
          </cell>
          <cell r="X295">
            <v>7.7</v>
          </cell>
          <cell r="Y295">
            <v>107</v>
          </cell>
          <cell r="Z295">
            <v>7.6</v>
          </cell>
          <cell r="AA295">
            <v>9.6</v>
          </cell>
          <cell r="AB295">
            <v>-66.900000000000006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106.7</v>
          </cell>
          <cell r="D296">
            <v>57.4</v>
          </cell>
          <cell r="E296">
            <v>106.9</v>
          </cell>
          <cell r="F296">
            <v>57.4</v>
          </cell>
          <cell r="G296">
            <v>107.2</v>
          </cell>
          <cell r="H296">
            <v>58.6</v>
          </cell>
          <cell r="I296">
            <v>100.3</v>
          </cell>
          <cell r="J296">
            <v>42.1</v>
          </cell>
          <cell r="K296">
            <v>100.5</v>
          </cell>
          <cell r="L296">
            <v>42.8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-1.49</v>
          </cell>
          <cell r="U296">
            <v>0</v>
          </cell>
          <cell r="V296">
            <v>-26.87</v>
          </cell>
          <cell r="W296">
            <v>101.5</v>
          </cell>
          <cell r="X296">
            <v>51.3</v>
          </cell>
          <cell r="Y296">
            <v>101.7</v>
          </cell>
          <cell r="Z296">
            <v>51.3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88.6</v>
          </cell>
          <cell r="D298">
            <v>41.3</v>
          </cell>
          <cell r="E298">
            <v>92.2</v>
          </cell>
          <cell r="F298">
            <v>41.4</v>
          </cell>
          <cell r="G298">
            <v>94</v>
          </cell>
          <cell r="H298">
            <v>41.6</v>
          </cell>
          <cell r="I298">
            <v>87.3</v>
          </cell>
          <cell r="J298">
            <v>20.9</v>
          </cell>
          <cell r="K298">
            <v>89</v>
          </cell>
          <cell r="L298">
            <v>20.9</v>
          </cell>
          <cell r="M298">
            <v>0</v>
          </cell>
          <cell r="N298">
            <v>-100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-37.93</v>
          </cell>
          <cell r="W298">
            <v>84.3</v>
          </cell>
          <cell r="X298">
            <v>36</v>
          </cell>
          <cell r="Y298">
            <v>87.7</v>
          </cell>
          <cell r="Z298">
            <v>36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110</v>
          </cell>
          <cell r="D299">
            <v>3.1</v>
          </cell>
          <cell r="E299">
            <v>112.2</v>
          </cell>
          <cell r="F299">
            <v>3</v>
          </cell>
          <cell r="G299">
            <v>114.8</v>
          </cell>
          <cell r="H299">
            <v>3.1</v>
          </cell>
          <cell r="I299">
            <v>97.3</v>
          </cell>
          <cell r="J299">
            <v>-10.3</v>
          </cell>
          <cell r="K299">
            <v>98.6</v>
          </cell>
          <cell r="L299">
            <v>-10.3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104.7</v>
          </cell>
          <cell r="X299">
            <v>-0.8</v>
          </cell>
          <cell r="Y299">
            <v>106.8</v>
          </cell>
          <cell r="Z299">
            <v>-0.8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93</v>
          </cell>
          <cell r="D300">
            <v>-18.2</v>
          </cell>
          <cell r="E300">
            <v>101.1</v>
          </cell>
          <cell r="F300">
            <v>-18.2</v>
          </cell>
          <cell r="G300">
            <v>101.3</v>
          </cell>
          <cell r="H300">
            <v>-16.600000000000001</v>
          </cell>
          <cell r="I300">
            <v>95.7</v>
          </cell>
          <cell r="J300">
            <v>-21.9</v>
          </cell>
          <cell r="K300">
            <v>95.8</v>
          </cell>
          <cell r="L300">
            <v>-19.8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-14.29</v>
          </cell>
          <cell r="U300">
            <v>0</v>
          </cell>
          <cell r="V300">
            <v>-14.29</v>
          </cell>
          <cell r="W300">
            <v>88.5</v>
          </cell>
          <cell r="X300">
            <v>-21.3</v>
          </cell>
          <cell r="Y300">
            <v>96.2</v>
          </cell>
          <cell r="Z300">
            <v>-21.3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79.8</v>
          </cell>
          <cell r="E303">
            <v>232.4</v>
          </cell>
          <cell r="F303">
            <v>79.3</v>
          </cell>
          <cell r="G303">
            <v>238</v>
          </cell>
          <cell r="H303">
            <v>88.3</v>
          </cell>
          <cell r="I303">
            <v>174.5</v>
          </cell>
          <cell r="J303">
            <v>44</v>
          </cell>
          <cell r="K303">
            <v>177.6</v>
          </cell>
          <cell r="L303">
            <v>49.4</v>
          </cell>
          <cell r="M303">
            <v>16.7</v>
          </cell>
          <cell r="N303">
            <v>-93</v>
          </cell>
          <cell r="O303">
            <v>142.5</v>
          </cell>
          <cell r="P303">
            <v>45.7</v>
          </cell>
          <cell r="Q303" t="str">
            <v>-</v>
          </cell>
          <cell r="R303" t="str">
            <v>-</v>
          </cell>
          <cell r="S303">
            <v>0</v>
          </cell>
          <cell r="T303">
            <v>-2.58</v>
          </cell>
          <cell r="U303">
            <v>2.37</v>
          </cell>
          <cell r="V303">
            <v>-1.84</v>
          </cell>
          <cell r="W303">
            <v>213.3</v>
          </cell>
          <cell r="X303">
            <v>73</v>
          </cell>
          <cell r="Y303">
            <v>221.1</v>
          </cell>
          <cell r="Z303">
            <v>72.5</v>
          </cell>
          <cell r="AA303">
            <v>18.7</v>
          </cell>
          <cell r="AB303">
            <v>-92.6</v>
          </cell>
          <cell r="AC303">
            <v>5.7</v>
          </cell>
          <cell r="AD303">
            <v>0</v>
          </cell>
        </row>
        <row r="304">
          <cell r="B304" t="str">
            <v>小売業</v>
          </cell>
          <cell r="C304">
            <v>100</v>
          </cell>
          <cell r="D304">
            <v>8.6</v>
          </cell>
          <cell r="E304">
            <v>101.6</v>
          </cell>
          <cell r="F304">
            <v>8.5</v>
          </cell>
          <cell r="G304">
            <v>101.5</v>
          </cell>
          <cell r="H304">
            <v>8.1999999999999993</v>
          </cell>
          <cell r="I304">
            <v>94.8</v>
          </cell>
          <cell r="J304">
            <v>5.6</v>
          </cell>
          <cell r="K304">
            <v>94.8</v>
          </cell>
          <cell r="L304">
            <v>6</v>
          </cell>
          <cell r="M304">
            <v>95</v>
          </cell>
          <cell r="N304">
            <v>-13.6</v>
          </cell>
          <cell r="O304">
            <v>129.9</v>
          </cell>
          <cell r="P304">
            <v>-3.8</v>
          </cell>
          <cell r="Q304" t="str">
            <v>-</v>
          </cell>
          <cell r="R304" t="str">
            <v>-</v>
          </cell>
          <cell r="S304">
            <v>3.25</v>
          </cell>
          <cell r="T304">
            <v>-5.13</v>
          </cell>
          <cell r="U304">
            <v>2.56</v>
          </cell>
          <cell r="V304">
            <v>0.98</v>
          </cell>
          <cell r="W304">
            <v>95.1</v>
          </cell>
          <cell r="X304">
            <v>4.4000000000000004</v>
          </cell>
          <cell r="Y304">
            <v>96.7</v>
          </cell>
          <cell r="Z304">
            <v>4.4000000000000004</v>
          </cell>
          <cell r="AA304">
            <v>113.2</v>
          </cell>
          <cell r="AB304">
            <v>44.8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149.30000000000001</v>
          </cell>
          <cell r="D305">
            <v>2.9</v>
          </cell>
          <cell r="E305">
            <v>150.30000000000001</v>
          </cell>
          <cell r="F305">
            <v>2.9</v>
          </cell>
          <cell r="G305">
            <v>148.5</v>
          </cell>
          <cell r="H305">
            <v>3.3</v>
          </cell>
          <cell r="I305">
            <v>162.80000000000001</v>
          </cell>
          <cell r="J305">
            <v>10.1</v>
          </cell>
          <cell r="K305">
            <v>159.1</v>
          </cell>
          <cell r="L305">
            <v>10.6</v>
          </cell>
          <cell r="M305">
            <v>316.7</v>
          </cell>
          <cell r="N305">
            <v>-2.6</v>
          </cell>
          <cell r="O305">
            <v>95.2</v>
          </cell>
          <cell r="P305">
            <v>0.4</v>
          </cell>
          <cell r="Q305" t="str">
            <v>-</v>
          </cell>
          <cell r="R305" t="str">
            <v>-</v>
          </cell>
          <cell r="S305">
            <v>4.2300000000000004</v>
          </cell>
          <cell r="T305">
            <v>0.79</v>
          </cell>
          <cell r="U305">
            <v>7.17</v>
          </cell>
          <cell r="V305">
            <v>5.49</v>
          </cell>
          <cell r="W305">
            <v>142.1</v>
          </cell>
          <cell r="X305">
            <v>-1</v>
          </cell>
          <cell r="Y305">
            <v>143</v>
          </cell>
          <cell r="Z305">
            <v>-1</v>
          </cell>
          <cell r="AA305">
            <v>239</v>
          </cell>
          <cell r="AB305">
            <v>-6.8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86.7</v>
          </cell>
          <cell r="D306">
            <v>-7.3</v>
          </cell>
          <cell r="E306">
            <v>86.7</v>
          </cell>
          <cell r="F306">
            <v>-7.3</v>
          </cell>
          <cell r="G306">
            <v>86</v>
          </cell>
          <cell r="H306">
            <v>-7.2</v>
          </cell>
          <cell r="I306">
            <v>82.5</v>
          </cell>
          <cell r="J306">
            <v>-10.199999999999999</v>
          </cell>
          <cell r="K306">
            <v>82.2</v>
          </cell>
          <cell r="L306">
            <v>-9.1</v>
          </cell>
          <cell r="M306">
            <v>100</v>
          </cell>
          <cell r="N306">
            <v>-44</v>
          </cell>
          <cell r="O306">
            <v>88.7</v>
          </cell>
          <cell r="P306">
            <v>-9.5</v>
          </cell>
          <cell r="Q306" t="str">
            <v>-</v>
          </cell>
          <cell r="R306" t="str">
            <v>-</v>
          </cell>
          <cell r="S306">
            <v>1.8</v>
          </cell>
          <cell r="T306">
            <v>-0.13</v>
          </cell>
          <cell r="U306">
            <v>11</v>
          </cell>
          <cell r="V306">
            <v>-1.1399999999999999</v>
          </cell>
          <cell r="W306">
            <v>82.5</v>
          </cell>
          <cell r="X306">
            <v>-10.8</v>
          </cell>
          <cell r="Y306">
            <v>82.5</v>
          </cell>
          <cell r="Z306">
            <v>-10.8</v>
          </cell>
          <cell r="AA306">
            <v>123.5</v>
          </cell>
          <cell r="AB306">
            <v>-10.199999999999999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71.599999999999994</v>
          </cell>
          <cell r="D307">
            <v>3.2</v>
          </cell>
          <cell r="E307">
            <v>78.900000000000006</v>
          </cell>
          <cell r="F307">
            <v>3.1</v>
          </cell>
          <cell r="G307">
            <v>77.599999999999994</v>
          </cell>
          <cell r="H307">
            <v>9.4</v>
          </cell>
          <cell r="I307">
            <v>97.4</v>
          </cell>
          <cell r="J307">
            <v>-1</v>
          </cell>
          <cell r="K307">
            <v>97.5</v>
          </cell>
          <cell r="L307">
            <v>-1.3</v>
          </cell>
          <cell r="M307">
            <v>88.9</v>
          </cell>
          <cell r="N307">
            <v>14.3</v>
          </cell>
          <cell r="O307">
            <v>76.400000000000006</v>
          </cell>
          <cell r="P307">
            <v>-14.4</v>
          </cell>
          <cell r="Q307" t="str">
            <v>-</v>
          </cell>
          <cell r="R307" t="str">
            <v>-</v>
          </cell>
          <cell r="S307">
            <v>3.21</v>
          </cell>
          <cell r="T307">
            <v>1.45</v>
          </cell>
          <cell r="U307">
            <v>4.01</v>
          </cell>
          <cell r="V307">
            <v>2.4500000000000002</v>
          </cell>
          <cell r="W307">
            <v>68.099999999999994</v>
          </cell>
          <cell r="X307">
            <v>-0.7</v>
          </cell>
          <cell r="Y307">
            <v>75.099999999999994</v>
          </cell>
          <cell r="Z307">
            <v>-0.8</v>
          </cell>
          <cell r="AA307">
            <v>132.5</v>
          </cell>
          <cell r="AB307">
            <v>-54.5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84.7</v>
          </cell>
          <cell r="D308">
            <v>-12</v>
          </cell>
          <cell r="E308">
            <v>90.8</v>
          </cell>
          <cell r="F308">
            <v>-11.8</v>
          </cell>
          <cell r="G308">
            <v>90.2</v>
          </cell>
          <cell r="H308">
            <v>-11.7</v>
          </cell>
          <cell r="I308">
            <v>85.7</v>
          </cell>
          <cell r="J308">
            <v>-6.2</v>
          </cell>
          <cell r="K308">
            <v>85.6</v>
          </cell>
          <cell r="L308">
            <v>-6.1</v>
          </cell>
          <cell r="M308">
            <v>150</v>
          </cell>
          <cell r="N308">
            <v>-25</v>
          </cell>
          <cell r="O308">
            <v>160.9</v>
          </cell>
          <cell r="P308">
            <v>69.400000000000006</v>
          </cell>
          <cell r="Q308" t="str">
            <v>-</v>
          </cell>
          <cell r="R308" t="str">
            <v>-</v>
          </cell>
          <cell r="S308">
            <v>6.48</v>
          </cell>
          <cell r="T308">
            <v>-1.34</v>
          </cell>
          <cell r="U308">
            <v>4.17</v>
          </cell>
          <cell r="V308">
            <v>-8.5500000000000007</v>
          </cell>
          <cell r="W308">
            <v>80.599999999999994</v>
          </cell>
          <cell r="X308">
            <v>-15.3</v>
          </cell>
          <cell r="Y308">
            <v>86.4</v>
          </cell>
          <cell r="Z308">
            <v>-15.1</v>
          </cell>
          <cell r="AA308">
            <v>460.8</v>
          </cell>
          <cell r="AB308">
            <v>-25.4</v>
          </cell>
          <cell r="AC308">
            <v>0.2</v>
          </cell>
          <cell r="AD308">
            <v>-90.5</v>
          </cell>
        </row>
        <row r="309">
          <cell r="B309" t="str">
            <v>職業紹介・派遣業</v>
          </cell>
          <cell r="C309">
            <v>110.8</v>
          </cell>
          <cell r="D309">
            <v>6.1</v>
          </cell>
          <cell r="E309">
            <v>111.1</v>
          </cell>
          <cell r="F309">
            <v>6.5</v>
          </cell>
          <cell r="G309">
            <v>111.5</v>
          </cell>
          <cell r="H309">
            <v>6.6</v>
          </cell>
          <cell r="I309">
            <v>100.6</v>
          </cell>
          <cell r="J309">
            <v>3.2</v>
          </cell>
          <cell r="K309">
            <v>100.3</v>
          </cell>
          <cell r="L309">
            <v>3</v>
          </cell>
          <cell r="M309">
            <v>107.4</v>
          </cell>
          <cell r="N309">
            <v>11.5</v>
          </cell>
          <cell r="O309">
            <v>90.2</v>
          </cell>
          <cell r="P309">
            <v>-27.4</v>
          </cell>
          <cell r="Q309" t="str">
            <v>-</v>
          </cell>
          <cell r="R309" t="str">
            <v>-</v>
          </cell>
          <cell r="S309">
            <v>11.79</v>
          </cell>
          <cell r="T309">
            <v>-0.86</v>
          </cell>
          <cell r="U309">
            <v>10.48</v>
          </cell>
          <cell r="V309">
            <v>7.0000000000000007E-2</v>
          </cell>
          <cell r="W309">
            <v>105.4</v>
          </cell>
          <cell r="X309">
            <v>2</v>
          </cell>
          <cell r="Y309">
            <v>105.7</v>
          </cell>
          <cell r="Z309">
            <v>2.4</v>
          </cell>
          <cell r="AA309">
            <v>100.8</v>
          </cell>
          <cell r="AB309">
            <v>3.2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-15</v>
          </cell>
          <cell r="E311">
            <v>92.1</v>
          </cell>
          <cell r="F311">
            <v>-12.6</v>
          </cell>
          <cell r="G311">
            <v>93</v>
          </cell>
          <cell r="H311">
            <v>-11.1</v>
          </cell>
          <cell r="I311">
            <v>87.8</v>
          </cell>
          <cell r="J311">
            <v>-12.4</v>
          </cell>
          <cell r="K311">
            <v>88.9</v>
          </cell>
          <cell r="L311">
            <v>-11.1</v>
          </cell>
          <cell r="M311">
            <v>58.1</v>
          </cell>
          <cell r="N311">
            <v>-45.4</v>
          </cell>
          <cell r="O311">
            <v>100.8</v>
          </cell>
          <cell r="P311">
            <v>12.9</v>
          </cell>
          <cell r="Q311" t="str">
            <v>-</v>
          </cell>
          <cell r="R311" t="str">
            <v>-</v>
          </cell>
          <cell r="S311">
            <v>10.54</v>
          </cell>
          <cell r="T311">
            <v>4.8099999999999996</v>
          </cell>
          <cell r="U311">
            <v>11.03</v>
          </cell>
          <cell r="V311">
            <v>4.3899999999999997</v>
          </cell>
          <cell r="W311">
            <v>85.6</v>
          </cell>
          <cell r="X311">
            <v>-18.2</v>
          </cell>
          <cell r="Y311">
            <v>87.6</v>
          </cell>
          <cell r="Z311">
            <v>-16</v>
          </cell>
          <cell r="AA311">
            <v>67.099999999999994</v>
          </cell>
          <cell r="AB311">
            <v>-47.2</v>
          </cell>
          <cell r="AC311">
            <v>1.5</v>
          </cell>
          <cell r="AD311">
            <v>-98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89.1</v>
          </cell>
          <cell r="D518">
            <v>-0.3</v>
          </cell>
          <cell r="E518">
            <v>103.7</v>
          </cell>
          <cell r="F518">
            <v>2</v>
          </cell>
          <cell r="G518">
            <v>103.2</v>
          </cell>
          <cell r="H518">
            <v>2.2999999999999998</v>
          </cell>
          <cell r="I518">
            <v>102.4</v>
          </cell>
          <cell r="J518">
            <v>1.5</v>
          </cell>
          <cell r="K518">
            <v>101.1</v>
          </cell>
          <cell r="L518">
            <v>1.4</v>
          </cell>
          <cell r="M518">
            <v>119.8</v>
          </cell>
          <cell r="N518">
            <v>2.2999999999999998</v>
          </cell>
          <cell r="O518">
            <v>97.8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5.22</v>
          </cell>
          <cell r="T518">
            <v>-0.66</v>
          </cell>
          <cell r="U518">
            <v>3.68</v>
          </cell>
          <cell r="V518">
            <v>-0.47</v>
          </cell>
          <cell r="W518">
            <v>84.8</v>
          </cell>
          <cell r="X518">
            <v>-4.0999999999999996</v>
          </cell>
          <cell r="Y518">
            <v>98.7</v>
          </cell>
          <cell r="Z518">
            <v>-1.9</v>
          </cell>
          <cell r="AA518">
            <v>111.1</v>
          </cell>
          <cell r="AB518">
            <v>-1.6</v>
          </cell>
          <cell r="AC518">
            <v>13.2</v>
          </cell>
          <cell r="AD518">
            <v>-47.6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80.2</v>
          </cell>
          <cell r="D520">
            <v>-19</v>
          </cell>
          <cell r="E520">
            <v>90.8</v>
          </cell>
          <cell r="F520">
            <v>0</v>
          </cell>
          <cell r="G520">
            <v>91.6</v>
          </cell>
          <cell r="H520">
            <v>-0.1</v>
          </cell>
          <cell r="I520">
            <v>100.2</v>
          </cell>
          <cell r="J520">
            <v>-0.1</v>
          </cell>
          <cell r="K520">
            <v>101.3</v>
          </cell>
          <cell r="L520">
            <v>1.4</v>
          </cell>
          <cell r="M520">
            <v>79.8</v>
          </cell>
          <cell r="N520">
            <v>-25.2</v>
          </cell>
          <cell r="O520">
            <v>93.7</v>
          </cell>
          <cell r="P520">
            <v>3</v>
          </cell>
          <cell r="Q520" t="str">
            <v>-</v>
          </cell>
          <cell r="R520" t="str">
            <v>-</v>
          </cell>
          <cell r="S520">
            <v>2.2200000000000002</v>
          </cell>
          <cell r="T520">
            <v>0.08</v>
          </cell>
          <cell r="U520">
            <v>0.97</v>
          </cell>
          <cell r="V520">
            <v>-1.33</v>
          </cell>
          <cell r="W520">
            <v>76.3</v>
          </cell>
          <cell r="X520">
            <v>-22.1</v>
          </cell>
          <cell r="Y520">
            <v>86.4</v>
          </cell>
          <cell r="Z520">
            <v>-3.8</v>
          </cell>
          <cell r="AA520">
            <v>77.099999999999994</v>
          </cell>
          <cell r="AB520">
            <v>3.5</v>
          </cell>
          <cell r="AC520">
            <v>25.3</v>
          </cell>
          <cell r="AD520">
            <v>-77.900000000000006</v>
          </cell>
        </row>
        <row r="521">
          <cell r="B521" t="str">
            <v>製造業</v>
          </cell>
          <cell r="C521">
            <v>94.2</v>
          </cell>
          <cell r="D521">
            <v>-6.3</v>
          </cell>
          <cell r="E521">
            <v>110</v>
          </cell>
          <cell r="F521">
            <v>-0.3</v>
          </cell>
          <cell r="G521">
            <v>107.4</v>
          </cell>
          <cell r="H521">
            <v>0</v>
          </cell>
          <cell r="I521">
            <v>103.8</v>
          </cell>
          <cell r="J521">
            <v>0.9</v>
          </cell>
          <cell r="K521">
            <v>102</v>
          </cell>
          <cell r="L521">
            <v>0.6</v>
          </cell>
          <cell r="M521">
            <v>125.2</v>
          </cell>
          <cell r="N521">
            <v>3.4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2.82</v>
          </cell>
          <cell r="T521">
            <v>-0.17</v>
          </cell>
          <cell r="U521">
            <v>1.8</v>
          </cell>
          <cell r="V521">
            <v>-0.5</v>
          </cell>
          <cell r="W521">
            <v>89.6</v>
          </cell>
          <cell r="X521">
            <v>-9.9</v>
          </cell>
          <cell r="Y521">
            <v>104.7</v>
          </cell>
          <cell r="Z521">
            <v>-4</v>
          </cell>
          <cell r="AA521">
            <v>138.19999999999999</v>
          </cell>
          <cell r="AB521">
            <v>-2.1</v>
          </cell>
          <cell r="AC521">
            <v>15.7</v>
          </cell>
          <cell r="AD521">
            <v>-69.900000000000006</v>
          </cell>
        </row>
        <row r="522">
          <cell r="B522" t="str">
            <v>電気・ガス・熱供給・水道業</v>
          </cell>
          <cell r="C522">
            <v>102.4</v>
          </cell>
          <cell r="D522">
            <v>10.9</v>
          </cell>
          <cell r="E522">
            <v>128.9</v>
          </cell>
          <cell r="F522">
            <v>10.5</v>
          </cell>
          <cell r="G522">
            <v>119</v>
          </cell>
          <cell r="H522">
            <v>3.8</v>
          </cell>
          <cell r="I522">
            <v>106.5</v>
          </cell>
          <cell r="J522">
            <v>6.5</v>
          </cell>
          <cell r="K522">
            <v>102.7</v>
          </cell>
          <cell r="L522">
            <v>2.6</v>
          </cell>
          <cell r="M522">
            <v>155</v>
          </cell>
          <cell r="N522">
            <v>57.8</v>
          </cell>
          <cell r="O522">
            <v>214.1</v>
          </cell>
          <cell r="P522">
            <v>1.2</v>
          </cell>
          <cell r="Q522" t="str">
            <v>-</v>
          </cell>
          <cell r="R522" t="str">
            <v>-</v>
          </cell>
          <cell r="S522">
            <v>9.8699999999999992</v>
          </cell>
          <cell r="T522">
            <v>-3.24</v>
          </cell>
          <cell r="U522">
            <v>4.28</v>
          </cell>
          <cell r="V522">
            <v>-5.43</v>
          </cell>
          <cell r="W522">
            <v>97.4</v>
          </cell>
          <cell r="X522">
            <v>6.7</v>
          </cell>
          <cell r="Y522">
            <v>122.6</v>
          </cell>
          <cell r="Z522">
            <v>6.2</v>
          </cell>
          <cell r="AA522">
            <v>248.5</v>
          </cell>
          <cell r="AB522">
            <v>73.900000000000006</v>
          </cell>
          <cell r="AC522">
            <v>2.8</v>
          </cell>
          <cell r="AD522">
            <v>180</v>
          </cell>
        </row>
        <row r="523">
          <cell r="B523" t="str">
            <v>情報通信業</v>
          </cell>
          <cell r="C523">
            <v>106.9</v>
          </cell>
          <cell r="D523">
            <v>-7</v>
          </cell>
          <cell r="E523">
            <v>128.5</v>
          </cell>
          <cell r="F523">
            <v>-8.6999999999999993</v>
          </cell>
          <cell r="G523">
            <v>125.4</v>
          </cell>
          <cell r="H523">
            <v>-8.5</v>
          </cell>
          <cell r="I523">
            <v>104.5</v>
          </cell>
          <cell r="J523">
            <v>3.2</v>
          </cell>
          <cell r="K523">
            <v>105.9</v>
          </cell>
          <cell r="L523">
            <v>3.1</v>
          </cell>
          <cell r="M523">
            <v>90.2</v>
          </cell>
          <cell r="N523">
            <v>4.4000000000000004</v>
          </cell>
          <cell r="O523">
            <v>107.8</v>
          </cell>
          <cell r="P523">
            <v>-2.7</v>
          </cell>
          <cell r="Q523" t="str">
            <v>-</v>
          </cell>
          <cell r="R523" t="str">
            <v>-</v>
          </cell>
          <cell r="S523">
            <v>2.81</v>
          </cell>
          <cell r="T523">
            <v>0.54</v>
          </cell>
          <cell r="U523">
            <v>1.57</v>
          </cell>
          <cell r="V523">
            <v>-1.08</v>
          </cell>
          <cell r="W523">
            <v>101.7</v>
          </cell>
          <cell r="X523">
            <v>-10.6</v>
          </cell>
          <cell r="Y523">
            <v>122.3</v>
          </cell>
          <cell r="Z523">
            <v>-12.1</v>
          </cell>
          <cell r="AA523">
            <v>170.7</v>
          </cell>
          <cell r="AB523">
            <v>-9.3000000000000007</v>
          </cell>
          <cell r="AC523">
            <v>11</v>
          </cell>
          <cell r="AD523">
            <v>1275</v>
          </cell>
        </row>
        <row r="524">
          <cell r="B524" t="str">
            <v>運輸業，郵便業</v>
          </cell>
          <cell r="C524">
            <v>75.400000000000006</v>
          </cell>
          <cell r="D524">
            <v>-6.1</v>
          </cell>
          <cell r="E524">
            <v>85.5</v>
          </cell>
          <cell r="F524">
            <v>-5.9</v>
          </cell>
          <cell r="G524">
            <v>88.5</v>
          </cell>
          <cell r="H524">
            <v>-2.9</v>
          </cell>
          <cell r="I524">
            <v>93</v>
          </cell>
          <cell r="J524">
            <v>-4</v>
          </cell>
          <cell r="K524">
            <v>95.9</v>
          </cell>
          <cell r="L524">
            <v>-2.5</v>
          </cell>
          <cell r="M524">
            <v>81.8</v>
          </cell>
          <cell r="N524">
            <v>-10.3</v>
          </cell>
          <cell r="O524">
            <v>112.1</v>
          </cell>
          <cell r="P524">
            <v>2.7</v>
          </cell>
          <cell r="Q524" t="str">
            <v>-</v>
          </cell>
          <cell r="R524" t="str">
            <v>-</v>
          </cell>
          <cell r="S524">
            <v>1.59</v>
          </cell>
          <cell r="T524">
            <v>0.51</v>
          </cell>
          <cell r="U524">
            <v>1.51</v>
          </cell>
          <cell r="V524">
            <v>-0.47</v>
          </cell>
          <cell r="W524">
            <v>71.7</v>
          </cell>
          <cell r="X524">
            <v>-9.6999999999999993</v>
          </cell>
          <cell r="Y524">
            <v>81.400000000000006</v>
          </cell>
          <cell r="Z524">
            <v>-9.5</v>
          </cell>
          <cell r="AA524">
            <v>72.7</v>
          </cell>
          <cell r="AB524">
            <v>-19</v>
          </cell>
          <cell r="AC524">
            <v>0.4</v>
          </cell>
          <cell r="AD524">
            <v>-80</v>
          </cell>
        </row>
        <row r="525">
          <cell r="B525" t="str">
            <v>卸売業，小売業</v>
          </cell>
          <cell r="C525">
            <v>97.8</v>
          </cell>
          <cell r="D525">
            <v>5.4</v>
          </cell>
          <cell r="E525">
            <v>108</v>
          </cell>
          <cell r="F525">
            <v>5</v>
          </cell>
          <cell r="G525">
            <v>107.1</v>
          </cell>
          <cell r="H525">
            <v>3.6</v>
          </cell>
          <cell r="I525">
            <v>99.8</v>
          </cell>
          <cell r="J525">
            <v>5.8</v>
          </cell>
          <cell r="K525">
            <v>98.5</v>
          </cell>
          <cell r="L525">
            <v>3.4</v>
          </cell>
          <cell r="M525">
            <v>119.1</v>
          </cell>
          <cell r="N525">
            <v>50.6</v>
          </cell>
          <cell r="O525">
            <v>92.8</v>
          </cell>
          <cell r="P525">
            <v>-5.3</v>
          </cell>
          <cell r="Q525" t="str">
            <v>-</v>
          </cell>
          <cell r="R525" t="str">
            <v>-</v>
          </cell>
          <cell r="S525">
            <v>3.47</v>
          </cell>
          <cell r="T525">
            <v>-1.91</v>
          </cell>
          <cell r="U525">
            <v>2.91</v>
          </cell>
          <cell r="V525">
            <v>1.19</v>
          </cell>
          <cell r="W525">
            <v>93.1</v>
          </cell>
          <cell r="X525">
            <v>1.4</v>
          </cell>
          <cell r="Y525">
            <v>102.8</v>
          </cell>
          <cell r="Z525">
            <v>1</v>
          </cell>
          <cell r="AA525">
            <v>122.4</v>
          </cell>
          <cell r="AB525">
            <v>29.5</v>
          </cell>
          <cell r="AC525">
            <v>25.7</v>
          </cell>
          <cell r="AD525">
            <v>21.2</v>
          </cell>
        </row>
        <row r="526">
          <cell r="B526" t="str">
            <v>金融業，保険業</v>
          </cell>
          <cell r="C526">
            <v>95.2</v>
          </cell>
          <cell r="D526">
            <v>26.6</v>
          </cell>
          <cell r="E526">
            <v>118.1</v>
          </cell>
          <cell r="F526">
            <v>25.8</v>
          </cell>
          <cell r="G526">
            <v>118.6</v>
          </cell>
          <cell r="H526">
            <v>23.2</v>
          </cell>
          <cell r="I526">
            <v>101.6</v>
          </cell>
          <cell r="J526">
            <v>14.5</v>
          </cell>
          <cell r="K526">
            <v>100.6</v>
          </cell>
          <cell r="L526">
            <v>11.5</v>
          </cell>
          <cell r="M526">
            <v>127.3</v>
          </cell>
          <cell r="N526">
            <v>159.30000000000001</v>
          </cell>
          <cell r="O526">
            <v>86.4</v>
          </cell>
          <cell r="P526">
            <v>-10.3</v>
          </cell>
          <cell r="Q526" t="str">
            <v>-</v>
          </cell>
          <cell r="R526" t="str">
            <v>-</v>
          </cell>
          <cell r="S526">
            <v>3.4</v>
          </cell>
          <cell r="T526">
            <v>-1.45</v>
          </cell>
          <cell r="U526">
            <v>2.44</v>
          </cell>
          <cell r="V526">
            <v>-1.6</v>
          </cell>
          <cell r="W526">
            <v>90.6</v>
          </cell>
          <cell r="X526">
            <v>21.8</v>
          </cell>
          <cell r="Y526">
            <v>112.4</v>
          </cell>
          <cell r="Z526">
            <v>21</v>
          </cell>
          <cell r="AA526">
            <v>107.7</v>
          </cell>
          <cell r="AB526">
            <v>165.9</v>
          </cell>
          <cell r="AC526">
            <v>3.3</v>
          </cell>
          <cell r="AD526">
            <v>0</v>
          </cell>
        </row>
        <row r="527">
          <cell r="B527" t="str">
            <v>不動産業，物品賃貸業</v>
          </cell>
          <cell r="C527">
            <v>87.3</v>
          </cell>
          <cell r="D527">
            <v>-2</v>
          </cell>
          <cell r="E527">
            <v>103.7</v>
          </cell>
          <cell r="F527">
            <v>-1.9</v>
          </cell>
          <cell r="G527">
            <v>107.2</v>
          </cell>
          <cell r="H527">
            <v>3.4</v>
          </cell>
          <cell r="I527">
            <v>107.1</v>
          </cell>
          <cell r="J527">
            <v>4.8</v>
          </cell>
          <cell r="K527">
            <v>107.9</v>
          </cell>
          <cell r="L527">
            <v>8.1999999999999993</v>
          </cell>
          <cell r="M527">
            <v>93.3</v>
          </cell>
          <cell r="N527">
            <v>-35.4</v>
          </cell>
          <cell r="O527">
            <v>84.4</v>
          </cell>
          <cell r="P527">
            <v>-35</v>
          </cell>
          <cell r="Q527" t="str">
            <v>-</v>
          </cell>
          <cell r="R527" t="str">
            <v>-</v>
          </cell>
          <cell r="S527">
            <v>18.239999999999998</v>
          </cell>
          <cell r="T527">
            <v>14.28</v>
          </cell>
          <cell r="U527">
            <v>5.35</v>
          </cell>
          <cell r="V527">
            <v>3.77</v>
          </cell>
          <cell r="W527">
            <v>83.1</v>
          </cell>
          <cell r="X527">
            <v>-5.7</v>
          </cell>
          <cell r="Y527">
            <v>98.7</v>
          </cell>
          <cell r="Z527">
            <v>-5.6</v>
          </cell>
          <cell r="AA527">
            <v>45.9</v>
          </cell>
          <cell r="AB527">
            <v>-66.900000000000006</v>
          </cell>
          <cell r="AC527">
            <v>2.5</v>
          </cell>
          <cell r="AD527">
            <v>-26.5</v>
          </cell>
        </row>
        <row r="528">
          <cell r="B528" t="str">
            <v>学術研究，専門・技術サービス業</v>
          </cell>
          <cell r="C528">
            <v>96.7</v>
          </cell>
          <cell r="D528">
            <v>19.2</v>
          </cell>
          <cell r="E528">
            <v>106.4</v>
          </cell>
          <cell r="F528">
            <v>3.1</v>
          </cell>
          <cell r="G528">
            <v>105.3</v>
          </cell>
          <cell r="H528">
            <v>1.8</v>
          </cell>
          <cell r="I528">
            <v>104.1</v>
          </cell>
          <cell r="J528">
            <v>1.5</v>
          </cell>
          <cell r="K528">
            <v>105.7</v>
          </cell>
          <cell r="L528">
            <v>4.7</v>
          </cell>
          <cell r="M528">
            <v>79.2</v>
          </cell>
          <cell r="N528">
            <v>-38.200000000000003</v>
          </cell>
          <cell r="O528">
            <v>120.7</v>
          </cell>
          <cell r="P528">
            <v>19.7</v>
          </cell>
          <cell r="Q528" t="str">
            <v>-</v>
          </cell>
          <cell r="R528" t="str">
            <v>-</v>
          </cell>
          <cell r="S528">
            <v>4.63</v>
          </cell>
          <cell r="T528">
            <v>1.1000000000000001</v>
          </cell>
          <cell r="U528">
            <v>3.93</v>
          </cell>
          <cell r="V528">
            <v>1.22</v>
          </cell>
          <cell r="W528">
            <v>92</v>
          </cell>
          <cell r="X528">
            <v>14.7</v>
          </cell>
          <cell r="Y528">
            <v>101.2</v>
          </cell>
          <cell r="Z528">
            <v>-0.9</v>
          </cell>
          <cell r="AA528">
            <v>129.4</v>
          </cell>
          <cell r="AB528">
            <v>29.8</v>
          </cell>
          <cell r="AC528">
            <v>50.9</v>
          </cell>
          <cell r="AD528">
            <v>50800</v>
          </cell>
        </row>
        <row r="529">
          <cell r="B529" t="str">
            <v>宿泊業，飲食サービス業</v>
          </cell>
          <cell r="C529">
            <v>88.2</v>
          </cell>
          <cell r="D529">
            <v>-1.3</v>
          </cell>
          <cell r="E529">
            <v>90.4</v>
          </cell>
          <cell r="F529">
            <v>-4.7</v>
          </cell>
          <cell r="G529">
            <v>89.7</v>
          </cell>
          <cell r="H529">
            <v>-9.6</v>
          </cell>
          <cell r="I529">
            <v>93</v>
          </cell>
          <cell r="J529">
            <v>-13.6</v>
          </cell>
          <cell r="K529">
            <v>94.7</v>
          </cell>
          <cell r="L529">
            <v>-15.5</v>
          </cell>
          <cell r="M529">
            <v>68.5</v>
          </cell>
          <cell r="N529">
            <v>50.9</v>
          </cell>
          <cell r="O529">
            <v>89.8</v>
          </cell>
          <cell r="P529">
            <v>-2.8</v>
          </cell>
          <cell r="Q529" t="str">
            <v>-</v>
          </cell>
          <cell r="R529" t="str">
            <v>-</v>
          </cell>
          <cell r="S529">
            <v>1.06</v>
          </cell>
          <cell r="T529">
            <v>0.32</v>
          </cell>
          <cell r="U529">
            <v>1.08</v>
          </cell>
          <cell r="V529">
            <v>0.53</v>
          </cell>
          <cell r="W529">
            <v>83.9</v>
          </cell>
          <cell r="X529">
            <v>-5.0999999999999996</v>
          </cell>
          <cell r="Y529">
            <v>86</v>
          </cell>
          <cell r="Z529">
            <v>-8.4</v>
          </cell>
          <cell r="AA529">
            <v>100.8</v>
          </cell>
          <cell r="AB529">
            <v>200.9</v>
          </cell>
          <cell r="AC529">
            <v>35.700000000000003</v>
          </cell>
          <cell r="AD529">
            <v>35600</v>
          </cell>
        </row>
        <row r="530">
          <cell r="B530" t="str">
            <v>生活関連サービス業，娯楽業</v>
          </cell>
          <cell r="C530">
            <v>89.4</v>
          </cell>
          <cell r="D530">
            <v>4</v>
          </cell>
          <cell r="E530">
            <v>96.5</v>
          </cell>
          <cell r="F530">
            <v>4</v>
          </cell>
          <cell r="G530">
            <v>100.7</v>
          </cell>
          <cell r="H530">
            <v>3.7</v>
          </cell>
          <cell r="I530">
            <v>97.6</v>
          </cell>
          <cell r="J530">
            <v>3.6</v>
          </cell>
          <cell r="K530">
            <v>103.8</v>
          </cell>
          <cell r="L530">
            <v>5.3</v>
          </cell>
          <cell r="M530">
            <v>37.299999999999997</v>
          </cell>
          <cell r="N530">
            <v>-28.1</v>
          </cell>
          <cell r="O530">
            <v>116.3</v>
          </cell>
          <cell r="P530">
            <v>-2.8</v>
          </cell>
          <cell r="Q530" t="str">
            <v>-</v>
          </cell>
          <cell r="R530" t="str">
            <v>-</v>
          </cell>
          <cell r="S530">
            <v>8.1199999999999992</v>
          </cell>
          <cell r="T530">
            <v>-1.56</v>
          </cell>
          <cell r="U530">
            <v>3.22</v>
          </cell>
          <cell r="V530">
            <v>-3.77</v>
          </cell>
          <cell r="W530">
            <v>85.1</v>
          </cell>
          <cell r="X530">
            <v>0</v>
          </cell>
          <cell r="Y530">
            <v>91.8</v>
          </cell>
          <cell r="Z530">
            <v>0</v>
          </cell>
          <cell r="AA530">
            <v>44.8</v>
          </cell>
          <cell r="AB530">
            <v>16.7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81.599999999999994</v>
          </cell>
          <cell r="D531">
            <v>-3.9</v>
          </cell>
          <cell r="E531">
            <v>101.1</v>
          </cell>
          <cell r="F531">
            <v>-2.1</v>
          </cell>
          <cell r="G531">
            <v>99.6</v>
          </cell>
          <cell r="H531">
            <v>-1.3</v>
          </cell>
          <cell r="I531">
            <v>118.3</v>
          </cell>
          <cell r="J531">
            <v>2.5</v>
          </cell>
          <cell r="K531">
            <v>102.7</v>
          </cell>
          <cell r="L531">
            <v>3</v>
          </cell>
          <cell r="M531">
            <v>381.8</v>
          </cell>
          <cell r="N531">
            <v>0.3</v>
          </cell>
          <cell r="O531">
            <v>111.4</v>
          </cell>
          <cell r="P531">
            <v>-0.3</v>
          </cell>
          <cell r="Q531" t="str">
            <v>-</v>
          </cell>
          <cell r="R531" t="str">
            <v>-</v>
          </cell>
          <cell r="S531">
            <v>14.37</v>
          </cell>
          <cell r="T531">
            <v>4.2300000000000004</v>
          </cell>
          <cell r="U531">
            <v>11.7</v>
          </cell>
          <cell r="V531">
            <v>3.49</v>
          </cell>
          <cell r="W531">
            <v>77.599999999999994</v>
          </cell>
          <cell r="X531">
            <v>-7.6</v>
          </cell>
          <cell r="Y531">
            <v>96.2</v>
          </cell>
          <cell r="Z531">
            <v>-5.9</v>
          </cell>
          <cell r="AA531">
            <v>177.9</v>
          </cell>
          <cell r="AB531">
            <v>-21.3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86.6</v>
          </cell>
          <cell r="D532">
            <v>3.8</v>
          </cell>
          <cell r="E532">
            <v>104.3</v>
          </cell>
          <cell r="F532">
            <v>3.1</v>
          </cell>
          <cell r="G532">
            <v>103.2</v>
          </cell>
          <cell r="H532">
            <v>3.9</v>
          </cell>
          <cell r="I532">
            <v>102.8</v>
          </cell>
          <cell r="J532">
            <v>1.3</v>
          </cell>
          <cell r="K532">
            <v>102.8</v>
          </cell>
          <cell r="L532">
            <v>1.6</v>
          </cell>
          <cell r="M532">
            <v>103.9</v>
          </cell>
          <cell r="N532">
            <v>-5.4</v>
          </cell>
          <cell r="O532">
            <v>95.3</v>
          </cell>
          <cell r="P532">
            <v>1.1000000000000001</v>
          </cell>
          <cell r="Q532" t="str">
            <v>-</v>
          </cell>
          <cell r="R532" t="str">
            <v>-</v>
          </cell>
          <cell r="S532">
            <v>5.43</v>
          </cell>
          <cell r="T532">
            <v>-4.2300000000000004</v>
          </cell>
          <cell r="U532">
            <v>3.54</v>
          </cell>
          <cell r="V532">
            <v>-2.71</v>
          </cell>
          <cell r="W532">
            <v>82.4</v>
          </cell>
          <cell r="X532">
            <v>-0.1</v>
          </cell>
          <cell r="Y532">
            <v>99.2</v>
          </cell>
          <cell r="Z532">
            <v>-0.9</v>
          </cell>
          <cell r="AA532">
            <v>135.1</v>
          </cell>
          <cell r="AB532">
            <v>-11.5</v>
          </cell>
          <cell r="AC532">
            <v>3.9</v>
          </cell>
          <cell r="AD532">
            <v>550</v>
          </cell>
        </row>
        <row r="533">
          <cell r="B533" t="str">
            <v>複合サービス事業</v>
          </cell>
          <cell r="C533">
            <v>82.2</v>
          </cell>
          <cell r="D533">
            <v>3.5</v>
          </cell>
          <cell r="E533">
            <v>99.5</v>
          </cell>
          <cell r="F533">
            <v>4.5</v>
          </cell>
          <cell r="G533">
            <v>102.2</v>
          </cell>
          <cell r="H533">
            <v>5.9</v>
          </cell>
          <cell r="I533">
            <v>105.8</v>
          </cell>
          <cell r="J533">
            <v>5.9</v>
          </cell>
          <cell r="K533">
            <v>107.6</v>
          </cell>
          <cell r="L533">
            <v>6.6</v>
          </cell>
          <cell r="M533">
            <v>73.599999999999994</v>
          </cell>
          <cell r="N533">
            <v>-11.1</v>
          </cell>
          <cell r="O533">
            <v>96.6</v>
          </cell>
          <cell r="P533">
            <v>-0.8</v>
          </cell>
          <cell r="Q533" t="str">
            <v>-</v>
          </cell>
          <cell r="R533" t="str">
            <v>-</v>
          </cell>
          <cell r="S533">
            <v>13.09</v>
          </cell>
          <cell r="T533">
            <v>3.74</v>
          </cell>
          <cell r="U533">
            <v>6.26</v>
          </cell>
          <cell r="V533">
            <v>-3.74</v>
          </cell>
          <cell r="W533">
            <v>78.2</v>
          </cell>
          <cell r="X533">
            <v>-0.4</v>
          </cell>
          <cell r="Y533">
            <v>94.7</v>
          </cell>
          <cell r="Z533">
            <v>0.5</v>
          </cell>
          <cell r="AA533">
            <v>54.3</v>
          </cell>
          <cell r="AB533">
            <v>-26.1</v>
          </cell>
          <cell r="AC533">
            <v>1.7</v>
          </cell>
          <cell r="AD533">
            <v>-69.599999999999994</v>
          </cell>
        </row>
        <row r="534">
          <cell r="B534" t="str">
            <v>サービス業（他に分類されないもの）</v>
          </cell>
          <cell r="C534">
            <v>84.7</v>
          </cell>
          <cell r="D534">
            <v>6.7</v>
          </cell>
          <cell r="E534">
            <v>94.1</v>
          </cell>
          <cell r="F534">
            <v>3.3</v>
          </cell>
          <cell r="G534">
            <v>96.2</v>
          </cell>
          <cell r="H534">
            <v>4.5999999999999996</v>
          </cell>
          <cell r="I534">
            <v>98.6</v>
          </cell>
          <cell r="J534">
            <v>-2.1</v>
          </cell>
          <cell r="K534">
            <v>99.1</v>
          </cell>
          <cell r="L534">
            <v>-2.8</v>
          </cell>
          <cell r="M534">
            <v>91.4</v>
          </cell>
          <cell r="N534">
            <v>9.3000000000000007</v>
          </cell>
          <cell r="O534">
            <v>95.5</v>
          </cell>
          <cell r="P534">
            <v>-5.6</v>
          </cell>
          <cell r="Q534" t="str">
            <v>-</v>
          </cell>
          <cell r="R534" t="str">
            <v>-</v>
          </cell>
          <cell r="S534">
            <v>6.95</v>
          </cell>
          <cell r="T534">
            <v>1.94</v>
          </cell>
          <cell r="U534">
            <v>5.96</v>
          </cell>
          <cell r="V534">
            <v>1.42</v>
          </cell>
          <cell r="W534">
            <v>80.599999999999994</v>
          </cell>
          <cell r="X534">
            <v>2.7</v>
          </cell>
          <cell r="Y534">
            <v>89.5</v>
          </cell>
          <cell r="Z534">
            <v>-0.7</v>
          </cell>
          <cell r="AA534">
            <v>72.2</v>
          </cell>
          <cell r="AB534">
            <v>-12.1</v>
          </cell>
          <cell r="AC534">
            <v>24.1</v>
          </cell>
          <cell r="AD534">
            <v>630.29999999999995</v>
          </cell>
        </row>
        <row r="535">
          <cell r="B535" t="str">
            <v>食料品・たばこ</v>
          </cell>
          <cell r="C535">
            <v>83.1</v>
          </cell>
          <cell r="D535">
            <v>-32.6</v>
          </cell>
          <cell r="E535">
            <v>101</v>
          </cell>
          <cell r="F535">
            <v>-13.2</v>
          </cell>
          <cell r="G535">
            <v>97.5</v>
          </cell>
          <cell r="H535">
            <v>-15.2</v>
          </cell>
          <cell r="I535">
            <v>102.8</v>
          </cell>
          <cell r="J535">
            <v>1.8</v>
          </cell>
          <cell r="K535">
            <v>100.8</v>
          </cell>
          <cell r="L535">
            <v>0</v>
          </cell>
          <cell r="M535">
            <v>126.9</v>
          </cell>
          <cell r="N535">
            <v>22.3</v>
          </cell>
          <cell r="O535">
            <v>94.9</v>
          </cell>
          <cell r="P535">
            <v>-4.8</v>
          </cell>
          <cell r="Q535" t="str">
            <v>-</v>
          </cell>
          <cell r="R535" t="str">
            <v>-</v>
          </cell>
          <cell r="S535">
            <v>3.3</v>
          </cell>
          <cell r="T535">
            <v>0.84</v>
          </cell>
          <cell r="U535">
            <v>3.13</v>
          </cell>
          <cell r="V535">
            <v>2.2000000000000002</v>
          </cell>
          <cell r="W535">
            <v>79.099999999999994</v>
          </cell>
          <cell r="X535">
            <v>-35.200000000000003</v>
          </cell>
          <cell r="Y535">
            <v>96.1</v>
          </cell>
          <cell r="Z535">
            <v>-16.5</v>
          </cell>
          <cell r="AA535">
            <v>143.30000000000001</v>
          </cell>
          <cell r="AB535">
            <v>8.1999999999999993</v>
          </cell>
          <cell r="AC535">
            <v>0.1</v>
          </cell>
          <cell r="AD535">
            <v>-99.9</v>
          </cell>
        </row>
        <row r="536">
          <cell r="B536" t="str">
            <v>繊維工業</v>
          </cell>
          <cell r="C536">
            <v>118.9</v>
          </cell>
          <cell r="D536">
            <v>6.1</v>
          </cell>
          <cell r="E536">
            <v>133.69999999999999</v>
          </cell>
          <cell r="F536">
            <v>6.4</v>
          </cell>
          <cell r="G536">
            <v>123.5</v>
          </cell>
          <cell r="H536">
            <v>0.7</v>
          </cell>
          <cell r="I536">
            <v>100.1</v>
          </cell>
          <cell r="J536">
            <v>15.5</v>
          </cell>
          <cell r="K536">
            <v>96.6</v>
          </cell>
          <cell r="L536">
            <v>11.5</v>
          </cell>
          <cell r="M536">
            <v>165.9</v>
          </cell>
          <cell r="N536">
            <v>88.1</v>
          </cell>
          <cell r="O536">
            <v>96.9</v>
          </cell>
          <cell r="P536">
            <v>11.6</v>
          </cell>
          <cell r="Q536" t="str">
            <v>-</v>
          </cell>
          <cell r="R536" t="str">
            <v>-</v>
          </cell>
          <cell r="S536">
            <v>2.2599999999999998</v>
          </cell>
          <cell r="T536">
            <v>-0.25</v>
          </cell>
          <cell r="U536">
            <v>2.5299999999999998</v>
          </cell>
          <cell r="V536">
            <v>0.36</v>
          </cell>
          <cell r="W536">
            <v>113.1</v>
          </cell>
          <cell r="X536">
            <v>2</v>
          </cell>
          <cell r="Y536">
            <v>127.2</v>
          </cell>
          <cell r="Z536">
            <v>2.4</v>
          </cell>
          <cell r="AA536">
            <v>334.7</v>
          </cell>
          <cell r="AB536">
            <v>82.1</v>
          </cell>
          <cell r="AC536">
            <v>1.6</v>
          </cell>
          <cell r="AD536">
            <v>-64.400000000000006</v>
          </cell>
        </row>
        <row r="537">
          <cell r="B537" t="str">
            <v>木材・木製品</v>
          </cell>
          <cell r="C537">
            <v>105.7</v>
          </cell>
          <cell r="D537">
            <v>8.9</v>
          </cell>
          <cell r="E537">
            <v>121.3</v>
          </cell>
          <cell r="F537">
            <v>7.6</v>
          </cell>
          <cell r="G537">
            <v>126.4</v>
          </cell>
          <cell r="H537">
            <v>14.5</v>
          </cell>
          <cell r="I537">
            <v>86.5</v>
          </cell>
          <cell r="J537">
            <v>-18.3</v>
          </cell>
          <cell r="K537">
            <v>87</v>
          </cell>
          <cell r="L537">
            <v>-16.100000000000001</v>
          </cell>
          <cell r="M537">
            <v>81.3</v>
          </cell>
          <cell r="N537">
            <v>-37</v>
          </cell>
          <cell r="O537">
            <v>84.2</v>
          </cell>
          <cell r="P537">
            <v>-15</v>
          </cell>
          <cell r="Q537" t="str">
            <v>-</v>
          </cell>
          <cell r="R537" t="str">
            <v>-</v>
          </cell>
          <cell r="S537">
            <v>1.63</v>
          </cell>
          <cell r="T537">
            <v>-1.04</v>
          </cell>
          <cell r="U537">
            <v>0.3</v>
          </cell>
          <cell r="V537">
            <v>-1.74</v>
          </cell>
          <cell r="W537">
            <v>100.6</v>
          </cell>
          <cell r="X537">
            <v>4.8</v>
          </cell>
          <cell r="Y537">
            <v>115.4</v>
          </cell>
          <cell r="Z537">
            <v>3.5</v>
          </cell>
          <cell r="AA537">
            <v>74.3</v>
          </cell>
          <cell r="AB537">
            <v>-44.3</v>
          </cell>
          <cell r="AC537">
            <v>10.1</v>
          </cell>
          <cell r="AD537">
            <v>140.5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71.5</v>
          </cell>
          <cell r="D539">
            <v>0.1</v>
          </cell>
          <cell r="E539">
            <v>94.8</v>
          </cell>
          <cell r="F539">
            <v>0.3</v>
          </cell>
          <cell r="G539">
            <v>98.5</v>
          </cell>
          <cell r="H539">
            <v>3.4</v>
          </cell>
          <cell r="I539">
            <v>118.3</v>
          </cell>
          <cell r="J539">
            <v>4.2</v>
          </cell>
          <cell r="K539">
            <v>122.5</v>
          </cell>
          <cell r="L539">
            <v>5.7</v>
          </cell>
          <cell r="M539">
            <v>83.9</v>
          </cell>
          <cell r="N539">
            <v>-10.6</v>
          </cell>
          <cell r="O539">
            <v>115.1</v>
          </cell>
          <cell r="P539">
            <v>4.4000000000000004</v>
          </cell>
          <cell r="Q539" t="str">
            <v>-</v>
          </cell>
          <cell r="R539" t="str">
            <v>-</v>
          </cell>
          <cell r="S539">
            <v>2.56</v>
          </cell>
          <cell r="T539">
            <v>1.64</v>
          </cell>
          <cell r="U539">
            <v>0.51</v>
          </cell>
          <cell r="V539">
            <v>-0.41</v>
          </cell>
          <cell r="W539">
            <v>68</v>
          </cell>
          <cell r="X539">
            <v>-3.7</v>
          </cell>
          <cell r="Y539">
            <v>90.2</v>
          </cell>
          <cell r="Z539">
            <v>-3.5</v>
          </cell>
          <cell r="AA539">
            <v>70.599999999999994</v>
          </cell>
          <cell r="AB539">
            <v>-21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100.1</v>
          </cell>
          <cell r="D540">
            <v>-20.5</v>
          </cell>
          <cell r="E540">
            <v>109.6</v>
          </cell>
          <cell r="F540">
            <v>-20.5</v>
          </cell>
          <cell r="G540">
            <v>106.6</v>
          </cell>
          <cell r="H540">
            <v>-18</v>
          </cell>
          <cell r="I540">
            <v>102.8</v>
          </cell>
          <cell r="J540">
            <v>4.8</v>
          </cell>
          <cell r="K540">
            <v>103.1</v>
          </cell>
          <cell r="L540">
            <v>3.5</v>
          </cell>
          <cell r="M540">
            <v>95.9</v>
          </cell>
          <cell r="N540">
            <v>42.9</v>
          </cell>
          <cell r="O540">
            <v>103.7</v>
          </cell>
          <cell r="P540">
            <v>3.3</v>
          </cell>
          <cell r="Q540" t="str">
            <v>-</v>
          </cell>
          <cell r="R540" t="str">
            <v>-</v>
          </cell>
          <cell r="S540">
            <v>1.85</v>
          </cell>
          <cell r="T540">
            <v>-1.65</v>
          </cell>
          <cell r="U540">
            <v>1.23</v>
          </cell>
          <cell r="V540">
            <v>0.45</v>
          </cell>
          <cell r="W540">
            <v>95.2</v>
          </cell>
          <cell r="X540">
            <v>-23.5</v>
          </cell>
          <cell r="Y540">
            <v>104.3</v>
          </cell>
          <cell r="Z540">
            <v>-23.5</v>
          </cell>
          <cell r="AA540">
            <v>172.5</v>
          </cell>
          <cell r="AB540">
            <v>-41.9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90.4</v>
          </cell>
          <cell r="D541">
            <v>5.6</v>
          </cell>
          <cell r="E541">
            <v>114.1</v>
          </cell>
          <cell r="F541">
            <v>1.9</v>
          </cell>
          <cell r="G541">
            <v>116</v>
          </cell>
          <cell r="H541">
            <v>5.7</v>
          </cell>
          <cell r="I541">
            <v>98.8</v>
          </cell>
          <cell r="J541">
            <v>-2.4</v>
          </cell>
          <cell r="K541">
            <v>98</v>
          </cell>
          <cell r="L541">
            <v>-1.3</v>
          </cell>
          <cell r="M541">
            <v>105.7</v>
          </cell>
          <cell r="N541">
            <v>-10.6</v>
          </cell>
          <cell r="O541">
            <v>101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1.21</v>
          </cell>
          <cell r="T541">
            <v>-1.85</v>
          </cell>
          <cell r="U541">
            <v>1.06</v>
          </cell>
          <cell r="V541">
            <v>-0.83</v>
          </cell>
          <cell r="W541">
            <v>86</v>
          </cell>
          <cell r="X541">
            <v>1.5</v>
          </cell>
          <cell r="Y541">
            <v>108.6</v>
          </cell>
          <cell r="Z541">
            <v>-2</v>
          </cell>
          <cell r="AA541">
            <v>102.6</v>
          </cell>
          <cell r="AB541">
            <v>-18.8</v>
          </cell>
          <cell r="AC541">
            <v>7.2</v>
          </cell>
          <cell r="AD541">
            <v>1340</v>
          </cell>
        </row>
        <row r="542">
          <cell r="B542" t="str">
            <v>プラスチック製品</v>
          </cell>
          <cell r="C542">
            <v>112.8</v>
          </cell>
          <cell r="D542">
            <v>5.3</v>
          </cell>
          <cell r="E542">
            <v>124.1</v>
          </cell>
          <cell r="F542">
            <v>5.7</v>
          </cell>
          <cell r="G542">
            <v>118.2</v>
          </cell>
          <cell r="H542">
            <v>6.1</v>
          </cell>
          <cell r="I542">
            <v>109</v>
          </cell>
          <cell r="J542">
            <v>-1.8</v>
          </cell>
          <cell r="K542">
            <v>105.5</v>
          </cell>
          <cell r="L542">
            <v>-1.7</v>
          </cell>
          <cell r="M542">
            <v>160.6</v>
          </cell>
          <cell r="N542">
            <v>-2.2999999999999998</v>
          </cell>
          <cell r="O542">
            <v>130</v>
          </cell>
          <cell r="P542">
            <v>-45.5</v>
          </cell>
          <cell r="Q542" t="str">
            <v>-</v>
          </cell>
          <cell r="R542" t="str">
            <v>-</v>
          </cell>
          <cell r="S542">
            <v>0.64</v>
          </cell>
          <cell r="T542">
            <v>-2.85</v>
          </cell>
          <cell r="U542">
            <v>0.5</v>
          </cell>
          <cell r="V542">
            <v>-0.56999999999999995</v>
          </cell>
          <cell r="W542">
            <v>107.3</v>
          </cell>
          <cell r="X542">
            <v>1.3</v>
          </cell>
          <cell r="Y542">
            <v>118.1</v>
          </cell>
          <cell r="Z542">
            <v>1.7</v>
          </cell>
          <cell r="AA542">
            <v>197</v>
          </cell>
          <cell r="AB542">
            <v>2.8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92.4</v>
          </cell>
          <cell r="D543">
            <v>-3.4</v>
          </cell>
          <cell r="E543">
            <v>119</v>
          </cell>
          <cell r="F543">
            <v>-3.5</v>
          </cell>
          <cell r="G543">
            <v>112.7</v>
          </cell>
          <cell r="H543">
            <v>-0.8</v>
          </cell>
          <cell r="I543">
            <v>107.5</v>
          </cell>
          <cell r="J543">
            <v>-1.1000000000000001</v>
          </cell>
          <cell r="K543">
            <v>103.3</v>
          </cell>
          <cell r="L543">
            <v>1.3</v>
          </cell>
          <cell r="M543">
            <v>151.80000000000001</v>
          </cell>
          <cell r="N543">
            <v>-15.6</v>
          </cell>
          <cell r="O543">
            <v>100.6</v>
          </cell>
          <cell r="P543">
            <v>0.1</v>
          </cell>
          <cell r="Q543" t="str">
            <v>-</v>
          </cell>
          <cell r="R543" t="str">
            <v>-</v>
          </cell>
          <cell r="S543">
            <v>2.5099999999999998</v>
          </cell>
          <cell r="T543">
            <v>-0.66</v>
          </cell>
          <cell r="U543">
            <v>0.3</v>
          </cell>
          <cell r="V543">
            <v>-0.5</v>
          </cell>
          <cell r="W543">
            <v>87.9</v>
          </cell>
          <cell r="X543">
            <v>-7.2</v>
          </cell>
          <cell r="Y543">
            <v>113.2</v>
          </cell>
          <cell r="Z543">
            <v>-7.2</v>
          </cell>
          <cell r="AA543">
            <v>155</v>
          </cell>
          <cell r="AB543">
            <v>-13.2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104.1</v>
          </cell>
          <cell r="D544">
            <v>4.3</v>
          </cell>
          <cell r="E544">
            <v>120</v>
          </cell>
          <cell r="F544">
            <v>4.3</v>
          </cell>
          <cell r="G544">
            <v>119.6</v>
          </cell>
          <cell r="H544">
            <v>4.7</v>
          </cell>
          <cell r="I544">
            <v>107.2</v>
          </cell>
          <cell r="J544">
            <v>7.7</v>
          </cell>
          <cell r="K544">
            <v>106.6</v>
          </cell>
          <cell r="L544">
            <v>6.4</v>
          </cell>
          <cell r="M544">
            <v>121.1</v>
          </cell>
          <cell r="N544">
            <v>45.7</v>
          </cell>
          <cell r="O544">
            <v>109.2</v>
          </cell>
          <cell r="P544">
            <v>2.1</v>
          </cell>
          <cell r="Q544" t="str">
            <v>-</v>
          </cell>
          <cell r="R544" t="str">
            <v>-</v>
          </cell>
          <cell r="S544">
            <v>4.09</v>
          </cell>
          <cell r="T544">
            <v>3.92</v>
          </cell>
          <cell r="U544">
            <v>2.0099999999999998</v>
          </cell>
          <cell r="V544">
            <v>-0.7</v>
          </cell>
          <cell r="W544">
            <v>99</v>
          </cell>
          <cell r="X544">
            <v>0.3</v>
          </cell>
          <cell r="Y544">
            <v>114.2</v>
          </cell>
          <cell r="Z544">
            <v>0.4</v>
          </cell>
          <cell r="AA544">
            <v>128.80000000000001</v>
          </cell>
          <cell r="AB544">
            <v>-3.1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149.6</v>
          </cell>
          <cell r="D545">
            <v>3.7</v>
          </cell>
          <cell r="E545">
            <v>160.69999999999999</v>
          </cell>
          <cell r="F545">
            <v>3.7</v>
          </cell>
          <cell r="G545">
            <v>135.1</v>
          </cell>
          <cell r="H545">
            <v>4.7</v>
          </cell>
          <cell r="I545">
            <v>110.1</v>
          </cell>
          <cell r="J545">
            <v>-8.4</v>
          </cell>
          <cell r="K545">
            <v>96.7</v>
          </cell>
          <cell r="L545">
            <v>-6.3</v>
          </cell>
          <cell r="M545">
            <v>2150</v>
          </cell>
          <cell r="N545">
            <v>-21</v>
          </cell>
          <cell r="O545">
            <v>740</v>
          </cell>
          <cell r="P545">
            <v>5</v>
          </cell>
          <cell r="Q545" t="str">
            <v>-</v>
          </cell>
          <cell r="R545" t="str">
            <v>-</v>
          </cell>
          <cell r="S545">
            <v>5.21</v>
          </cell>
          <cell r="T545">
            <v>4.1399999999999997</v>
          </cell>
          <cell r="U545">
            <v>2.4300000000000002</v>
          </cell>
          <cell r="V545">
            <v>1.72</v>
          </cell>
          <cell r="W545">
            <v>142.30000000000001</v>
          </cell>
          <cell r="X545">
            <v>-0.2</v>
          </cell>
          <cell r="Y545">
            <v>152.9</v>
          </cell>
          <cell r="Z545">
            <v>-0.2</v>
          </cell>
          <cell r="AA545">
            <v>5227.1000000000004</v>
          </cell>
          <cell r="AB545">
            <v>-1.3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145.5</v>
          </cell>
          <cell r="D547">
            <v>89.7</v>
          </cell>
          <cell r="E547">
            <v>107.9</v>
          </cell>
          <cell r="F547">
            <v>26.1</v>
          </cell>
          <cell r="G547">
            <v>108.6</v>
          </cell>
          <cell r="H547">
            <v>28.4</v>
          </cell>
          <cell r="I547">
            <v>105.4</v>
          </cell>
          <cell r="J547">
            <v>-2.9</v>
          </cell>
          <cell r="K547">
            <v>104.4</v>
          </cell>
          <cell r="L547">
            <v>-5.6</v>
          </cell>
          <cell r="M547">
            <v>116.9</v>
          </cell>
          <cell r="N547">
            <v>42</v>
          </cell>
          <cell r="O547">
            <v>244.3</v>
          </cell>
          <cell r="P547">
            <v>5.7</v>
          </cell>
          <cell r="Q547" t="str">
            <v>-</v>
          </cell>
          <cell r="R547" t="str">
            <v>-</v>
          </cell>
          <cell r="S547">
            <v>1.35</v>
          </cell>
          <cell r="T547">
            <v>-0.83</v>
          </cell>
          <cell r="U547">
            <v>0.45</v>
          </cell>
          <cell r="V547">
            <v>-0.16</v>
          </cell>
          <cell r="W547">
            <v>138.4</v>
          </cell>
          <cell r="X547">
            <v>82.3</v>
          </cell>
          <cell r="Y547">
            <v>102.7</v>
          </cell>
          <cell r="Z547">
            <v>21.3</v>
          </cell>
          <cell r="AA547">
            <v>96.2</v>
          </cell>
          <cell r="AB547">
            <v>-6.3</v>
          </cell>
          <cell r="AC547">
            <v>118.3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91.2</v>
          </cell>
          <cell r="D550">
            <v>26.8</v>
          </cell>
          <cell r="E550">
            <v>111.4</v>
          </cell>
          <cell r="F550">
            <v>26.9</v>
          </cell>
          <cell r="G550">
            <v>111.8</v>
          </cell>
          <cell r="H550">
            <v>29.1</v>
          </cell>
          <cell r="I550">
            <v>103.8</v>
          </cell>
          <cell r="J550">
            <v>5.0999999999999996</v>
          </cell>
          <cell r="K550">
            <v>103.8</v>
          </cell>
          <cell r="L550">
            <v>8.5</v>
          </cell>
          <cell r="M550">
            <v>103.4</v>
          </cell>
          <cell r="N550">
            <v>-31.1</v>
          </cell>
          <cell r="O550">
            <v>107</v>
          </cell>
          <cell r="P550">
            <v>2.7</v>
          </cell>
          <cell r="Q550" t="str">
            <v>-</v>
          </cell>
          <cell r="R550" t="str">
            <v>-</v>
          </cell>
          <cell r="S550">
            <v>4.0199999999999996</v>
          </cell>
          <cell r="T550">
            <v>-3.42</v>
          </cell>
          <cell r="U550">
            <v>2.59</v>
          </cell>
          <cell r="V550">
            <v>-17.34</v>
          </cell>
          <cell r="W550">
            <v>86.8</v>
          </cell>
          <cell r="X550">
            <v>22.1</v>
          </cell>
          <cell r="Y550">
            <v>106</v>
          </cell>
          <cell r="Z550">
            <v>22.1</v>
          </cell>
          <cell r="AA550">
            <v>106.8</v>
          </cell>
          <cell r="AB550">
            <v>6.2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74.5</v>
          </cell>
          <cell r="D551">
            <v>-2.4</v>
          </cell>
          <cell r="E551">
            <v>85.2</v>
          </cell>
          <cell r="F551">
            <v>-2.4</v>
          </cell>
          <cell r="G551">
            <v>85.1</v>
          </cell>
          <cell r="H551">
            <v>1.7</v>
          </cell>
          <cell r="I551">
            <v>100.7</v>
          </cell>
          <cell r="J551">
            <v>-2.2000000000000002</v>
          </cell>
          <cell r="K551">
            <v>102.3</v>
          </cell>
          <cell r="L551">
            <v>1.3</v>
          </cell>
          <cell r="M551">
            <v>84.6</v>
          </cell>
          <cell r="N551">
            <v>-30.7</v>
          </cell>
          <cell r="O551">
            <v>73.3</v>
          </cell>
          <cell r="P551">
            <v>-0.3</v>
          </cell>
          <cell r="Q551" t="str">
            <v>-</v>
          </cell>
          <cell r="R551" t="str">
            <v>-</v>
          </cell>
          <cell r="S551">
            <v>0.87</v>
          </cell>
          <cell r="T551">
            <v>-2.77</v>
          </cell>
          <cell r="U551">
            <v>0.74</v>
          </cell>
          <cell r="V551">
            <v>-2.1800000000000002</v>
          </cell>
          <cell r="W551">
            <v>70.900000000000006</v>
          </cell>
          <cell r="X551">
            <v>-6.1</v>
          </cell>
          <cell r="Y551">
            <v>81.099999999999994</v>
          </cell>
          <cell r="Z551">
            <v>-6.1</v>
          </cell>
          <cell r="AA551">
            <v>86.1</v>
          </cell>
          <cell r="AB551">
            <v>-26.3</v>
          </cell>
          <cell r="AC551">
            <v>0.1</v>
          </cell>
          <cell r="AD551">
            <v>-50</v>
          </cell>
        </row>
        <row r="552">
          <cell r="B552" t="str">
            <v>電気機械器具</v>
          </cell>
          <cell r="C552">
            <v>123</v>
          </cell>
          <cell r="D552">
            <v>-21.9</v>
          </cell>
          <cell r="E552">
            <v>124.8</v>
          </cell>
          <cell r="F552">
            <v>-4.4000000000000004</v>
          </cell>
          <cell r="G552">
            <v>122.9</v>
          </cell>
          <cell r="H552">
            <v>-4.5</v>
          </cell>
          <cell r="I552">
            <v>111.7</v>
          </cell>
          <cell r="J552">
            <v>-0.5</v>
          </cell>
          <cell r="K552">
            <v>111.8</v>
          </cell>
          <cell r="L552">
            <v>2.1</v>
          </cell>
          <cell r="M552">
            <v>112.2</v>
          </cell>
          <cell r="N552">
            <v>-29.4</v>
          </cell>
          <cell r="O552">
            <v>119.4</v>
          </cell>
          <cell r="P552">
            <v>-17.5</v>
          </cell>
          <cell r="Q552" t="str">
            <v>-</v>
          </cell>
          <cell r="R552" t="str">
            <v>-</v>
          </cell>
          <cell r="S552">
            <v>3.09</v>
          </cell>
          <cell r="T552">
            <v>1.41</v>
          </cell>
          <cell r="U552">
            <v>1.03</v>
          </cell>
          <cell r="V552">
            <v>0.44</v>
          </cell>
          <cell r="W552">
            <v>117</v>
          </cell>
          <cell r="X552">
            <v>-24.9</v>
          </cell>
          <cell r="Y552">
            <v>118.7</v>
          </cell>
          <cell r="Z552">
            <v>-8.1</v>
          </cell>
          <cell r="AA552">
            <v>179</v>
          </cell>
          <cell r="AB552">
            <v>-1.3</v>
          </cell>
          <cell r="AC552">
            <v>36.6</v>
          </cell>
          <cell r="AD552">
            <v>-69.400000000000006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93.2</v>
          </cell>
          <cell r="D554">
            <v>5.2</v>
          </cell>
          <cell r="E554">
            <v>121.5</v>
          </cell>
          <cell r="F554">
            <v>5</v>
          </cell>
          <cell r="G554">
            <v>110.7</v>
          </cell>
          <cell r="H554">
            <v>2.8</v>
          </cell>
          <cell r="I554">
            <v>110.4</v>
          </cell>
          <cell r="J554">
            <v>3.3</v>
          </cell>
          <cell r="K554">
            <v>103.6</v>
          </cell>
          <cell r="L554">
            <v>1.1000000000000001</v>
          </cell>
          <cell r="M554">
            <v>191.8</v>
          </cell>
          <cell r="N554">
            <v>20.6</v>
          </cell>
          <cell r="O554">
            <v>83.7</v>
          </cell>
          <cell r="P554">
            <v>-2.1</v>
          </cell>
          <cell r="Q554" t="str">
            <v>-</v>
          </cell>
          <cell r="R554" t="str">
            <v>-</v>
          </cell>
          <cell r="S554">
            <v>6.46</v>
          </cell>
          <cell r="T554">
            <v>-0.47</v>
          </cell>
          <cell r="U554">
            <v>0.77</v>
          </cell>
          <cell r="V554">
            <v>-0.6</v>
          </cell>
          <cell r="W554">
            <v>88.7</v>
          </cell>
          <cell r="X554">
            <v>1.3</v>
          </cell>
          <cell r="Y554">
            <v>115.6</v>
          </cell>
          <cell r="Z554">
            <v>1</v>
          </cell>
          <cell r="AA554">
            <v>282.7</v>
          </cell>
          <cell r="AB554">
            <v>20.8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112.5</v>
          </cell>
          <cell r="D555">
            <v>31.9</v>
          </cell>
          <cell r="E555">
            <v>131.19999999999999</v>
          </cell>
          <cell r="F555">
            <v>31.9</v>
          </cell>
          <cell r="G555">
            <v>123.2</v>
          </cell>
          <cell r="H555">
            <v>22.5</v>
          </cell>
          <cell r="I555">
            <v>116.4</v>
          </cell>
          <cell r="J555">
            <v>5.6</v>
          </cell>
          <cell r="K555">
            <v>106.3</v>
          </cell>
          <cell r="L555">
            <v>-1.6</v>
          </cell>
          <cell r="M555">
            <v>247</v>
          </cell>
          <cell r="N555">
            <v>77.599999999999994</v>
          </cell>
          <cell r="O555">
            <v>82.7</v>
          </cell>
          <cell r="P555">
            <v>-40.5</v>
          </cell>
          <cell r="Q555" t="str">
            <v>-</v>
          </cell>
          <cell r="R555" t="str">
            <v>-</v>
          </cell>
          <cell r="S555">
            <v>1.7</v>
          </cell>
          <cell r="T555">
            <v>-0.09</v>
          </cell>
          <cell r="U555">
            <v>1.28</v>
          </cell>
          <cell r="V555">
            <v>0.64</v>
          </cell>
          <cell r="W555">
            <v>107</v>
          </cell>
          <cell r="X555">
            <v>26.8</v>
          </cell>
          <cell r="Y555">
            <v>124.8</v>
          </cell>
          <cell r="Z555">
            <v>26.8</v>
          </cell>
          <cell r="AA555">
            <v>239.6</v>
          </cell>
          <cell r="AB555">
            <v>184.6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103</v>
          </cell>
          <cell r="D556">
            <v>21.3</v>
          </cell>
          <cell r="E556">
            <v>117.8</v>
          </cell>
          <cell r="F556">
            <v>21.3</v>
          </cell>
          <cell r="G556">
            <v>111.6</v>
          </cell>
          <cell r="H556">
            <v>27.5</v>
          </cell>
          <cell r="I556">
            <v>111.6</v>
          </cell>
          <cell r="J556">
            <v>3.5</v>
          </cell>
          <cell r="K556">
            <v>106.6</v>
          </cell>
          <cell r="L556">
            <v>4.0999999999999996</v>
          </cell>
          <cell r="M556">
            <v>201.2</v>
          </cell>
          <cell r="N556">
            <v>-2.2999999999999998</v>
          </cell>
          <cell r="O556">
            <v>118.4</v>
          </cell>
          <cell r="P556">
            <v>31.7</v>
          </cell>
          <cell r="Q556" t="str">
            <v>-</v>
          </cell>
          <cell r="R556" t="str">
            <v>-</v>
          </cell>
          <cell r="S556">
            <v>4.25</v>
          </cell>
          <cell r="T556">
            <v>0.32</v>
          </cell>
          <cell r="U556">
            <v>1.43</v>
          </cell>
          <cell r="V556">
            <v>-0.32</v>
          </cell>
          <cell r="W556">
            <v>98</v>
          </cell>
          <cell r="X556">
            <v>16.7</v>
          </cell>
          <cell r="Y556">
            <v>112.1</v>
          </cell>
          <cell r="Z556">
            <v>16.8</v>
          </cell>
          <cell r="AA556">
            <v>225.6</v>
          </cell>
          <cell r="AB556">
            <v>-14.5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98.5</v>
          </cell>
          <cell r="D559">
            <v>3</v>
          </cell>
          <cell r="E559">
            <v>111.7</v>
          </cell>
          <cell r="F559">
            <v>1.5</v>
          </cell>
          <cell r="G559">
            <v>108.3</v>
          </cell>
          <cell r="H559">
            <v>-2.2999999999999998</v>
          </cell>
          <cell r="I559">
            <v>104.4</v>
          </cell>
          <cell r="J559">
            <v>11.3</v>
          </cell>
          <cell r="K559">
            <v>102.1</v>
          </cell>
          <cell r="L559">
            <v>5.7</v>
          </cell>
          <cell r="M559">
            <v>145.19999999999999</v>
          </cell>
          <cell r="N559">
            <v>237.7</v>
          </cell>
          <cell r="O559">
            <v>98.2</v>
          </cell>
          <cell r="P559">
            <v>-1</v>
          </cell>
          <cell r="Q559" t="str">
            <v>-</v>
          </cell>
          <cell r="R559" t="str">
            <v>-</v>
          </cell>
          <cell r="S559">
            <v>2.91</v>
          </cell>
          <cell r="T559">
            <v>-1.05</v>
          </cell>
          <cell r="U559">
            <v>5.45</v>
          </cell>
          <cell r="V559">
            <v>4.78</v>
          </cell>
          <cell r="W559">
            <v>93.7</v>
          </cell>
          <cell r="X559">
            <v>-1</v>
          </cell>
          <cell r="Y559">
            <v>106.3</v>
          </cell>
          <cell r="Z559">
            <v>-2.2999999999999998</v>
          </cell>
          <cell r="AA559">
            <v>209.5</v>
          </cell>
          <cell r="AB559">
            <v>155.5</v>
          </cell>
          <cell r="AC559">
            <v>8.5</v>
          </cell>
          <cell r="AD559">
            <v>431.3</v>
          </cell>
        </row>
        <row r="560">
          <cell r="B560" t="str">
            <v>小売業</v>
          </cell>
          <cell r="C560">
            <v>98.2</v>
          </cell>
          <cell r="D560">
            <v>6.5</v>
          </cell>
          <cell r="E560">
            <v>106.1</v>
          </cell>
          <cell r="F560">
            <v>6.6</v>
          </cell>
          <cell r="G560">
            <v>107.3</v>
          </cell>
          <cell r="H560">
            <v>7.5</v>
          </cell>
          <cell r="I560">
            <v>96.5</v>
          </cell>
          <cell r="J560">
            <v>2.1</v>
          </cell>
          <cell r="K560">
            <v>96</v>
          </cell>
          <cell r="L560">
            <v>1.5</v>
          </cell>
          <cell r="M560">
            <v>103.2</v>
          </cell>
          <cell r="N560">
            <v>11.3</v>
          </cell>
          <cell r="O560">
            <v>88.6</v>
          </cell>
          <cell r="P560">
            <v>-7.9</v>
          </cell>
          <cell r="Q560" t="str">
            <v>-</v>
          </cell>
          <cell r="R560" t="str">
            <v>-</v>
          </cell>
          <cell r="S560">
            <v>3.84</v>
          </cell>
          <cell r="T560">
            <v>-2.39</v>
          </cell>
          <cell r="U560">
            <v>1.18</v>
          </cell>
          <cell r="V560">
            <v>-1.17</v>
          </cell>
          <cell r="W560">
            <v>93.4</v>
          </cell>
          <cell r="X560">
            <v>2.4</v>
          </cell>
          <cell r="Y560">
            <v>101</v>
          </cell>
          <cell r="Z560">
            <v>2.6</v>
          </cell>
          <cell r="AA560">
            <v>91</v>
          </cell>
          <cell r="AB560">
            <v>-4.5</v>
          </cell>
          <cell r="AC560">
            <v>37.5</v>
          </cell>
          <cell r="AD560">
            <v>2.5</v>
          </cell>
        </row>
        <row r="561">
          <cell r="B561" t="str">
            <v>宿泊業</v>
          </cell>
          <cell r="C561">
            <v>107.8</v>
          </cell>
          <cell r="D561">
            <v>2.7</v>
          </cell>
          <cell r="E561">
            <v>106.8</v>
          </cell>
          <cell r="F561">
            <v>-5.2</v>
          </cell>
          <cell r="G561">
            <v>108.6</v>
          </cell>
          <cell r="H561">
            <v>-5.7</v>
          </cell>
          <cell r="I561">
            <v>100.6</v>
          </cell>
          <cell r="J561">
            <v>-4.9000000000000004</v>
          </cell>
          <cell r="K561">
            <v>98.6</v>
          </cell>
          <cell r="L561">
            <v>-5.2</v>
          </cell>
          <cell r="M561">
            <v>142.5</v>
          </cell>
          <cell r="N561">
            <v>1</v>
          </cell>
          <cell r="O561">
            <v>64.7</v>
          </cell>
          <cell r="P561">
            <v>8.9</v>
          </cell>
          <cell r="Q561" t="str">
            <v>-</v>
          </cell>
          <cell r="R561" t="str">
            <v>-</v>
          </cell>
          <cell r="S561">
            <v>1.51</v>
          </cell>
          <cell r="T561">
            <v>0.73</v>
          </cell>
          <cell r="U561">
            <v>1.93</v>
          </cell>
          <cell r="V561">
            <v>0.23</v>
          </cell>
          <cell r="W561">
            <v>102.6</v>
          </cell>
          <cell r="X561">
            <v>-1.3</v>
          </cell>
          <cell r="Y561">
            <v>101.6</v>
          </cell>
          <cell r="Z561">
            <v>-8.9</v>
          </cell>
          <cell r="AA561">
            <v>73.5</v>
          </cell>
          <cell r="AB561">
            <v>8.9</v>
          </cell>
          <cell r="AC561">
            <v>20.2</v>
          </cell>
          <cell r="AD561">
            <v>0</v>
          </cell>
        </row>
        <row r="562">
          <cell r="B562" t="str">
            <v>Ｍ一括分</v>
          </cell>
          <cell r="C562">
            <v>76.3</v>
          </cell>
          <cell r="D562">
            <v>-3.8</v>
          </cell>
          <cell r="E562">
            <v>79.400000000000006</v>
          </cell>
          <cell r="F562">
            <v>-4.8</v>
          </cell>
          <cell r="G562">
            <v>78.099999999999994</v>
          </cell>
          <cell r="H562">
            <v>-12</v>
          </cell>
          <cell r="I562">
            <v>87.4</v>
          </cell>
          <cell r="J562">
            <v>-17.5</v>
          </cell>
          <cell r="K562">
            <v>92</v>
          </cell>
          <cell r="L562">
            <v>-19.7</v>
          </cell>
          <cell r="M562">
            <v>39.9</v>
          </cell>
          <cell r="N562">
            <v>146.30000000000001</v>
          </cell>
          <cell r="O562">
            <v>119.7</v>
          </cell>
          <cell r="P562">
            <v>-8.1</v>
          </cell>
          <cell r="Q562" t="str">
            <v>-</v>
          </cell>
          <cell r="R562" t="str">
            <v>-</v>
          </cell>
          <cell r="S562">
            <v>0.87</v>
          </cell>
          <cell r="T562">
            <v>0.15</v>
          </cell>
          <cell r="U562">
            <v>0.7</v>
          </cell>
          <cell r="V562">
            <v>0.67</v>
          </cell>
          <cell r="W562">
            <v>72.599999999999994</v>
          </cell>
          <cell r="X562">
            <v>-7.4</v>
          </cell>
          <cell r="Y562">
            <v>75.5</v>
          </cell>
          <cell r="Z562">
            <v>-8.5</v>
          </cell>
          <cell r="AA562">
            <v>93.8</v>
          </cell>
          <cell r="AB562">
            <v>376.1</v>
          </cell>
          <cell r="AC562">
            <v>10.7</v>
          </cell>
          <cell r="AD562">
            <v>5250</v>
          </cell>
        </row>
        <row r="563">
          <cell r="B563" t="str">
            <v>医療業</v>
          </cell>
          <cell r="C563">
            <v>86.4</v>
          </cell>
          <cell r="D563">
            <v>5.2</v>
          </cell>
          <cell r="E563">
            <v>104.5</v>
          </cell>
          <cell r="F563">
            <v>5.3</v>
          </cell>
          <cell r="G563">
            <v>102.3</v>
          </cell>
          <cell r="H563">
            <v>7.2</v>
          </cell>
          <cell r="I563">
            <v>102</v>
          </cell>
          <cell r="J563">
            <v>0.2</v>
          </cell>
          <cell r="K563">
            <v>101.7</v>
          </cell>
          <cell r="L563">
            <v>0.5</v>
          </cell>
          <cell r="M563">
            <v>111.5</v>
          </cell>
          <cell r="N563">
            <v>-8</v>
          </cell>
          <cell r="O563">
            <v>84.9</v>
          </cell>
          <cell r="P563">
            <v>3.8</v>
          </cell>
          <cell r="Q563" t="str">
            <v>-</v>
          </cell>
          <cell r="R563" t="str">
            <v>-</v>
          </cell>
          <cell r="S563">
            <v>6.26</v>
          </cell>
          <cell r="T563">
            <v>-1.75</v>
          </cell>
          <cell r="U563">
            <v>3.08</v>
          </cell>
          <cell r="V563">
            <v>0.55000000000000004</v>
          </cell>
          <cell r="W563">
            <v>82.2</v>
          </cell>
          <cell r="X563">
            <v>1.2</v>
          </cell>
          <cell r="Y563">
            <v>99.4</v>
          </cell>
          <cell r="Z563">
            <v>1.3</v>
          </cell>
          <cell r="AA563">
            <v>171.5</v>
          </cell>
          <cell r="AB563">
            <v>-19.2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90.9</v>
          </cell>
          <cell r="D564">
            <v>1.7</v>
          </cell>
          <cell r="E564">
            <v>109</v>
          </cell>
          <cell r="F564">
            <v>0.1</v>
          </cell>
          <cell r="G564">
            <v>109.3</v>
          </cell>
          <cell r="H564">
            <v>0</v>
          </cell>
          <cell r="I564">
            <v>104.1</v>
          </cell>
          <cell r="J564">
            <v>2.2000000000000002</v>
          </cell>
          <cell r="K564">
            <v>104.3</v>
          </cell>
          <cell r="L564">
            <v>2.5</v>
          </cell>
          <cell r="M564">
            <v>96</v>
          </cell>
          <cell r="N564">
            <v>-5.9</v>
          </cell>
          <cell r="O564">
            <v>108.8</v>
          </cell>
          <cell r="P564">
            <v>-1.3</v>
          </cell>
          <cell r="Q564" t="str">
            <v>-</v>
          </cell>
          <cell r="R564" t="str">
            <v>-</v>
          </cell>
          <cell r="S564">
            <v>4.6900000000000004</v>
          </cell>
          <cell r="T564">
            <v>-6.37</v>
          </cell>
          <cell r="U564">
            <v>3.96</v>
          </cell>
          <cell r="V564">
            <v>-5.47</v>
          </cell>
          <cell r="W564">
            <v>86.5</v>
          </cell>
          <cell r="X564">
            <v>-2.1</v>
          </cell>
          <cell r="Y564">
            <v>103.7</v>
          </cell>
          <cell r="Z564">
            <v>-3.7</v>
          </cell>
          <cell r="AA564">
            <v>100.2</v>
          </cell>
          <cell r="AB564">
            <v>1.9</v>
          </cell>
          <cell r="AC564">
            <v>8.6</v>
          </cell>
          <cell r="AD564">
            <v>975</v>
          </cell>
        </row>
        <row r="565">
          <cell r="B565" t="str">
            <v>職業紹介・派遣業</v>
          </cell>
          <cell r="C565">
            <v>102</v>
          </cell>
          <cell r="D565">
            <v>7.1</v>
          </cell>
          <cell r="E565">
            <v>104.1</v>
          </cell>
          <cell r="F565">
            <v>7.1</v>
          </cell>
          <cell r="G565">
            <v>105</v>
          </cell>
          <cell r="H565">
            <v>6.4</v>
          </cell>
          <cell r="I565">
            <v>107.1</v>
          </cell>
          <cell r="J565">
            <v>5.4</v>
          </cell>
          <cell r="K565">
            <v>107.9</v>
          </cell>
          <cell r="L565">
            <v>4.5999999999999996</v>
          </cell>
          <cell r="M565">
            <v>94.4</v>
          </cell>
          <cell r="N565">
            <v>21.8</v>
          </cell>
          <cell r="O565">
            <v>136.69999999999999</v>
          </cell>
          <cell r="P565">
            <v>8.4</v>
          </cell>
          <cell r="Q565" t="str">
            <v>-</v>
          </cell>
          <cell r="R565" t="str">
            <v>-</v>
          </cell>
          <cell r="S565">
            <v>6.74</v>
          </cell>
          <cell r="T565">
            <v>-1.46</v>
          </cell>
          <cell r="U565">
            <v>7.3</v>
          </cell>
          <cell r="V565">
            <v>-1.92</v>
          </cell>
          <cell r="W565">
            <v>97.1</v>
          </cell>
          <cell r="X565">
            <v>3.1</v>
          </cell>
          <cell r="Y565">
            <v>99</v>
          </cell>
          <cell r="Z565">
            <v>3</v>
          </cell>
          <cell r="AA565">
            <v>94.5</v>
          </cell>
          <cell r="AB565">
            <v>15.5</v>
          </cell>
          <cell r="AC565">
            <v>28.3</v>
          </cell>
          <cell r="AD565">
            <v>7.2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83.8</v>
          </cell>
          <cell r="D567">
            <v>7.2</v>
          </cell>
          <cell r="E567">
            <v>93.6</v>
          </cell>
          <cell r="F567">
            <v>3</v>
          </cell>
          <cell r="G567">
            <v>96</v>
          </cell>
          <cell r="H567">
            <v>4.7</v>
          </cell>
          <cell r="I567">
            <v>97.5</v>
          </cell>
          <cell r="J567">
            <v>-3.4</v>
          </cell>
          <cell r="K567">
            <v>97.9</v>
          </cell>
          <cell r="L567">
            <v>-4.0999999999999996</v>
          </cell>
          <cell r="M567">
            <v>92.5</v>
          </cell>
          <cell r="N567">
            <v>8.8000000000000007</v>
          </cell>
          <cell r="O567">
            <v>89.4</v>
          </cell>
          <cell r="P567">
            <v>-8.3000000000000007</v>
          </cell>
          <cell r="Q567" t="str">
            <v>-</v>
          </cell>
          <cell r="R567" t="str">
            <v>-</v>
          </cell>
          <cell r="S567">
            <v>6.99</v>
          </cell>
          <cell r="T567">
            <v>2.59</v>
          </cell>
          <cell r="U567">
            <v>5.66</v>
          </cell>
          <cell r="V567">
            <v>2.0099999999999998</v>
          </cell>
          <cell r="W567">
            <v>79.7</v>
          </cell>
          <cell r="X567">
            <v>3.1</v>
          </cell>
          <cell r="Y567">
            <v>89.1</v>
          </cell>
          <cell r="Z567">
            <v>-0.9</v>
          </cell>
          <cell r="AA567">
            <v>69.5</v>
          </cell>
          <cell r="AB567">
            <v>-16.2</v>
          </cell>
          <cell r="AC567">
            <v>25.4</v>
          </cell>
          <cell r="AD567">
            <v>807.1</v>
          </cell>
        </row>
        <row r="568">
          <cell r="B568" t="str">
            <v>特掲産業１</v>
          </cell>
          <cell r="C568">
            <v>72.3</v>
          </cell>
          <cell r="D568">
            <v>-11.4</v>
          </cell>
          <cell r="E568">
            <v>79.099999999999994</v>
          </cell>
          <cell r="F568">
            <v>-11.2</v>
          </cell>
          <cell r="G568">
            <v>80</v>
          </cell>
          <cell r="H568">
            <v>-13.4</v>
          </cell>
          <cell r="I568">
            <v>110.4</v>
          </cell>
          <cell r="J568">
            <v>5.3</v>
          </cell>
          <cell r="K568">
            <v>111.3</v>
          </cell>
          <cell r="L568">
            <v>5.7</v>
          </cell>
          <cell r="M568">
            <v>84.9</v>
          </cell>
          <cell r="N568">
            <v>-6.3</v>
          </cell>
          <cell r="O568">
            <v>123.8</v>
          </cell>
          <cell r="P568">
            <v>-18.100000000000001</v>
          </cell>
          <cell r="Q568" t="str">
            <v>-</v>
          </cell>
          <cell r="R568" t="str">
            <v>-</v>
          </cell>
          <cell r="S568">
            <v>33.49</v>
          </cell>
          <cell r="T568">
            <v>23.56</v>
          </cell>
          <cell r="U568">
            <v>1.06</v>
          </cell>
          <cell r="V568">
            <v>-5.16</v>
          </cell>
          <cell r="W568">
            <v>68.8</v>
          </cell>
          <cell r="X568">
            <v>-14.7</v>
          </cell>
          <cell r="Y568">
            <v>75.3</v>
          </cell>
          <cell r="Z568">
            <v>-14.5</v>
          </cell>
          <cell r="AA568">
            <v>67.400000000000006</v>
          </cell>
          <cell r="AB568">
            <v>49.1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88.8</v>
          </cell>
          <cell r="D569">
            <v>-0.8</v>
          </cell>
          <cell r="E569">
            <v>108.8</v>
          </cell>
          <cell r="F569">
            <v>-0.7</v>
          </cell>
          <cell r="G569">
            <v>132.5</v>
          </cell>
          <cell r="H569">
            <v>8.4</v>
          </cell>
          <cell r="I569">
            <v>79.3</v>
          </cell>
          <cell r="J569">
            <v>-12.8</v>
          </cell>
          <cell r="K569">
            <v>88.1</v>
          </cell>
          <cell r="L569">
            <v>-8.8000000000000007</v>
          </cell>
          <cell r="M569">
            <v>19.399999999999999</v>
          </cell>
          <cell r="N569">
            <v>-62.8</v>
          </cell>
          <cell r="O569">
            <v>95.5</v>
          </cell>
          <cell r="P569">
            <v>-11.2</v>
          </cell>
          <cell r="Q569" t="str">
            <v>-</v>
          </cell>
          <cell r="R569" t="str">
            <v>-</v>
          </cell>
          <cell r="S569">
            <v>0</v>
          </cell>
          <cell r="T569">
            <v>-0.23</v>
          </cell>
          <cell r="U569">
            <v>0.19</v>
          </cell>
          <cell r="V569">
            <v>-0.04</v>
          </cell>
          <cell r="W569">
            <v>84.5</v>
          </cell>
          <cell r="X569">
            <v>-4.5</v>
          </cell>
          <cell r="Y569">
            <v>103.5</v>
          </cell>
          <cell r="Z569">
            <v>-4.5</v>
          </cell>
          <cell r="AA569">
            <v>11.8</v>
          </cell>
          <cell r="AB569">
            <v>-79.8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101.5</v>
          </cell>
          <cell r="D582">
            <v>-5.6</v>
          </cell>
          <cell r="E582">
            <v>104.1</v>
          </cell>
          <cell r="F582">
            <v>-6</v>
          </cell>
          <cell r="G582">
            <v>104</v>
          </cell>
          <cell r="H582">
            <v>-5.3</v>
          </cell>
          <cell r="I582">
            <v>98.6</v>
          </cell>
          <cell r="J582">
            <v>-7.9</v>
          </cell>
          <cell r="K582">
            <v>98.3</v>
          </cell>
          <cell r="L582">
            <v>-8</v>
          </cell>
          <cell r="M582">
            <v>117.6</v>
          </cell>
          <cell r="N582">
            <v>0</v>
          </cell>
          <cell r="O582">
            <v>100.5</v>
          </cell>
          <cell r="P582">
            <v>9.6999999999999993</v>
          </cell>
          <cell r="Q582" t="str">
            <v>-</v>
          </cell>
          <cell r="R582" t="str">
            <v>-</v>
          </cell>
          <cell r="S582">
            <v>3.3</v>
          </cell>
          <cell r="T582">
            <v>-2.38</v>
          </cell>
          <cell r="U582">
            <v>5.5</v>
          </cell>
          <cell r="V582">
            <v>-0.24</v>
          </cell>
          <cell r="W582">
            <v>96.6</v>
          </cell>
          <cell r="X582">
            <v>-9.1</v>
          </cell>
          <cell r="Y582">
            <v>99</v>
          </cell>
          <cell r="Z582">
            <v>-9.6</v>
          </cell>
          <cell r="AA582">
            <v>112</v>
          </cell>
          <cell r="AB582">
            <v>-27.7</v>
          </cell>
          <cell r="AC582">
            <v>22.8</v>
          </cell>
          <cell r="AD582">
            <v>91.6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122.3</v>
          </cell>
          <cell r="D584">
            <v>5.5</v>
          </cell>
          <cell r="E584">
            <v>108</v>
          </cell>
          <cell r="F584">
            <v>-7.8</v>
          </cell>
          <cell r="G584">
            <v>108.2</v>
          </cell>
          <cell r="H584">
            <v>-6.1</v>
          </cell>
          <cell r="I584">
            <v>109</v>
          </cell>
          <cell r="J584">
            <v>-4.0999999999999996</v>
          </cell>
          <cell r="K584">
            <v>109.2</v>
          </cell>
          <cell r="L584">
            <v>-2.6</v>
          </cell>
          <cell r="M584">
            <v>66.7</v>
          </cell>
          <cell r="N584">
            <v>-87.5</v>
          </cell>
          <cell r="O584">
            <v>50.2</v>
          </cell>
          <cell r="P584">
            <v>59.4</v>
          </cell>
          <cell r="Q584" t="str">
            <v>-</v>
          </cell>
          <cell r="R584" t="str">
            <v>-</v>
          </cell>
          <cell r="S584">
            <v>0.74</v>
          </cell>
          <cell r="T584">
            <v>-2.0499999999999998</v>
          </cell>
          <cell r="U584">
            <v>1.48</v>
          </cell>
          <cell r="V584">
            <v>1.48</v>
          </cell>
          <cell r="W584">
            <v>116.4</v>
          </cell>
          <cell r="X584">
            <v>1.6</v>
          </cell>
          <cell r="Y584">
            <v>102.8</v>
          </cell>
          <cell r="Z584">
            <v>-11.3</v>
          </cell>
          <cell r="AA584">
            <v>73.7</v>
          </cell>
          <cell r="AB584">
            <v>-82.2</v>
          </cell>
          <cell r="AC584">
            <v>317.39999999999998</v>
          </cell>
          <cell r="AD584">
            <v>8252.6</v>
          </cell>
        </row>
        <row r="585">
          <cell r="B585" t="str">
            <v>製造業</v>
          </cell>
          <cell r="C585">
            <v>114</v>
          </cell>
          <cell r="D585">
            <v>6.3</v>
          </cell>
          <cell r="E585">
            <v>118.6</v>
          </cell>
          <cell r="F585">
            <v>6.5</v>
          </cell>
          <cell r="G585">
            <v>118.3</v>
          </cell>
          <cell r="H585">
            <v>7.5</v>
          </cell>
          <cell r="I585">
            <v>112.2</v>
          </cell>
          <cell r="J585">
            <v>6.9</v>
          </cell>
          <cell r="K585">
            <v>112.4</v>
          </cell>
          <cell r="L585">
            <v>7.3</v>
          </cell>
          <cell r="M585">
            <v>102.9</v>
          </cell>
          <cell r="N585">
            <v>-5.4</v>
          </cell>
          <cell r="O585">
            <v>101.2</v>
          </cell>
          <cell r="P585">
            <v>22.1</v>
          </cell>
          <cell r="Q585" t="str">
            <v>-</v>
          </cell>
          <cell r="R585" t="str">
            <v>-</v>
          </cell>
          <cell r="S585">
            <v>3.82</v>
          </cell>
          <cell r="T585">
            <v>-1.45</v>
          </cell>
          <cell r="U585">
            <v>1.38</v>
          </cell>
          <cell r="V585">
            <v>-3.75</v>
          </cell>
          <cell r="W585">
            <v>108.5</v>
          </cell>
          <cell r="X585">
            <v>2.4</v>
          </cell>
          <cell r="Y585">
            <v>112.8</v>
          </cell>
          <cell r="Z585">
            <v>2.4</v>
          </cell>
          <cell r="AA585">
            <v>130.80000000000001</v>
          </cell>
          <cell r="AB585">
            <v>-22.9</v>
          </cell>
          <cell r="AC585">
            <v>1.9</v>
          </cell>
          <cell r="AD585">
            <v>-67.2</v>
          </cell>
        </row>
        <row r="586">
          <cell r="B586" t="str">
            <v>電気・ガス・熱供給・水道業</v>
          </cell>
          <cell r="C586">
            <v>79</v>
          </cell>
          <cell r="D586">
            <v>-1.3</v>
          </cell>
          <cell r="E586">
            <v>87.4</v>
          </cell>
          <cell r="F586">
            <v>0</v>
          </cell>
          <cell r="G586">
            <v>87.4</v>
          </cell>
          <cell r="H586">
            <v>0.2</v>
          </cell>
          <cell r="I586">
            <v>98.6</v>
          </cell>
          <cell r="J586">
            <v>0.8</v>
          </cell>
          <cell r="K586">
            <v>98.8</v>
          </cell>
          <cell r="L586">
            <v>0.9</v>
          </cell>
          <cell r="M586">
            <v>25</v>
          </cell>
          <cell r="N586">
            <v>-50</v>
          </cell>
          <cell r="O586">
            <v>162.1</v>
          </cell>
          <cell r="P586">
            <v>-30.9</v>
          </cell>
          <cell r="Q586" t="str">
            <v>-</v>
          </cell>
          <cell r="R586" t="str">
            <v>-</v>
          </cell>
          <cell r="S586">
            <v>42.06</v>
          </cell>
          <cell r="T586">
            <v>24.19</v>
          </cell>
          <cell r="U586">
            <v>19.84</v>
          </cell>
          <cell r="V586">
            <v>-2.71</v>
          </cell>
          <cell r="W586">
            <v>75.2</v>
          </cell>
          <cell r="X586">
            <v>-4.9000000000000004</v>
          </cell>
          <cell r="Y586">
            <v>83.2</v>
          </cell>
          <cell r="Z586">
            <v>-3.7</v>
          </cell>
          <cell r="AA586">
            <v>82.5</v>
          </cell>
          <cell r="AB586">
            <v>-34.299999999999997</v>
          </cell>
          <cell r="AC586">
            <v>0</v>
          </cell>
          <cell r="AD586">
            <v>-100</v>
          </cell>
        </row>
        <row r="587">
          <cell r="B587" t="str">
            <v>情報通信業</v>
          </cell>
          <cell r="C587">
            <v>100.5</v>
          </cell>
          <cell r="D587">
            <v>12</v>
          </cell>
          <cell r="E587">
            <v>97.3</v>
          </cell>
          <cell r="F587">
            <v>7.9</v>
          </cell>
          <cell r="G587">
            <v>98.7</v>
          </cell>
          <cell r="H587">
            <v>26.1</v>
          </cell>
          <cell r="I587">
            <v>93.4</v>
          </cell>
          <cell r="J587">
            <v>11.9</v>
          </cell>
          <cell r="K587">
            <v>92.5</v>
          </cell>
          <cell r="L587">
            <v>24.3</v>
          </cell>
          <cell r="M587">
            <v>161.5</v>
          </cell>
          <cell r="N587">
            <v>-78.099999999999994</v>
          </cell>
          <cell r="O587">
            <v>13.9</v>
          </cell>
          <cell r="P587">
            <v>-21.9</v>
          </cell>
          <cell r="Q587" t="str">
            <v>-</v>
          </cell>
          <cell r="R587" t="str">
            <v>-</v>
          </cell>
          <cell r="S587">
            <v>4.05</v>
          </cell>
          <cell r="T587">
            <v>-18.579999999999998</v>
          </cell>
          <cell r="U587">
            <v>6.36</v>
          </cell>
          <cell r="V587">
            <v>-3.11</v>
          </cell>
          <cell r="W587">
            <v>95.6</v>
          </cell>
          <cell r="X587">
            <v>7.8</v>
          </cell>
          <cell r="Y587">
            <v>92.6</v>
          </cell>
          <cell r="Z587">
            <v>3.8</v>
          </cell>
          <cell r="AA587">
            <v>35.5</v>
          </cell>
          <cell r="AB587">
            <v>-94.2</v>
          </cell>
          <cell r="AC587">
            <v>69.3</v>
          </cell>
          <cell r="AD587">
            <v>182.9</v>
          </cell>
        </row>
        <row r="588">
          <cell r="B588" t="str">
            <v>運輸業，郵便業</v>
          </cell>
          <cell r="C588">
            <v>83.2</v>
          </cell>
          <cell r="D588">
            <v>-21.2</v>
          </cell>
          <cell r="E588">
            <v>85.4</v>
          </cell>
          <cell r="F588">
            <v>-21.1</v>
          </cell>
          <cell r="G588">
            <v>91.8</v>
          </cell>
          <cell r="H588">
            <v>-18.7</v>
          </cell>
          <cell r="I588">
            <v>63.2</v>
          </cell>
          <cell r="J588">
            <v>-38.5</v>
          </cell>
          <cell r="K588">
            <v>66.2</v>
          </cell>
          <cell r="L588">
            <v>-36.799999999999997</v>
          </cell>
          <cell r="M588">
            <v>2.2000000000000002</v>
          </cell>
          <cell r="N588">
            <v>-96.4</v>
          </cell>
          <cell r="O588">
            <v>58.9</v>
          </cell>
          <cell r="P588">
            <v>-26.4</v>
          </cell>
          <cell r="Q588" t="str">
            <v>-</v>
          </cell>
          <cell r="R588" t="str">
            <v>-</v>
          </cell>
          <cell r="S588">
            <v>0</v>
          </cell>
          <cell r="T588">
            <v>-1.01</v>
          </cell>
          <cell r="U588">
            <v>10.26</v>
          </cell>
          <cell r="V588">
            <v>5.22</v>
          </cell>
          <cell r="W588">
            <v>79.2</v>
          </cell>
          <cell r="X588">
            <v>-24.2</v>
          </cell>
          <cell r="Y588">
            <v>81.3</v>
          </cell>
          <cell r="Z588">
            <v>-24</v>
          </cell>
          <cell r="AA588">
            <v>3</v>
          </cell>
          <cell r="AB588">
            <v>-93.8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112.8</v>
          </cell>
          <cell r="D589">
            <v>0.5</v>
          </cell>
          <cell r="E589">
            <v>114.7</v>
          </cell>
          <cell r="F589">
            <v>0.9</v>
          </cell>
          <cell r="G589">
            <v>113.1</v>
          </cell>
          <cell r="H589">
            <v>0.4</v>
          </cell>
          <cell r="I589">
            <v>101.4</v>
          </cell>
          <cell r="J589">
            <v>-2</v>
          </cell>
          <cell r="K589">
            <v>99.8</v>
          </cell>
          <cell r="L589">
            <v>-2.9</v>
          </cell>
          <cell r="M589">
            <v>206.7</v>
          </cell>
          <cell r="N589">
            <v>40.9</v>
          </cell>
          <cell r="O589">
            <v>112.6</v>
          </cell>
          <cell r="P589">
            <v>5.3</v>
          </cell>
          <cell r="Q589" t="str">
            <v>-</v>
          </cell>
          <cell r="R589" t="str">
            <v>-</v>
          </cell>
          <cell r="S589">
            <v>2.2000000000000002</v>
          </cell>
          <cell r="T589">
            <v>-3.56</v>
          </cell>
          <cell r="U589">
            <v>5.24</v>
          </cell>
          <cell r="V589">
            <v>1.78</v>
          </cell>
          <cell r="W589">
            <v>107.3</v>
          </cell>
          <cell r="X589">
            <v>-3.3</v>
          </cell>
          <cell r="Y589">
            <v>109.1</v>
          </cell>
          <cell r="Z589">
            <v>-3</v>
          </cell>
          <cell r="AA589">
            <v>234.4</v>
          </cell>
          <cell r="AB589">
            <v>26.4</v>
          </cell>
          <cell r="AC589">
            <v>1.3</v>
          </cell>
          <cell r="AD589">
            <v>-94.9</v>
          </cell>
        </row>
        <row r="590">
          <cell r="B590" t="str">
            <v>金融業，保険業</v>
          </cell>
          <cell r="C590">
            <v>105.5</v>
          </cell>
          <cell r="D590">
            <v>-1.3</v>
          </cell>
          <cell r="E590">
            <v>107.5</v>
          </cell>
          <cell r="F590">
            <v>-1.3</v>
          </cell>
          <cell r="G590">
            <v>108.9</v>
          </cell>
          <cell r="H590">
            <v>3.6</v>
          </cell>
          <cell r="I590">
            <v>97.1</v>
          </cell>
          <cell r="J590">
            <v>12.6</v>
          </cell>
          <cell r="K590">
            <v>98.4</v>
          </cell>
          <cell r="L590">
            <v>19.3</v>
          </cell>
          <cell r="M590">
            <v>13.6</v>
          </cell>
          <cell r="N590">
            <v>-94.7</v>
          </cell>
          <cell r="O590">
            <v>204.4</v>
          </cell>
          <cell r="P590">
            <v>45.7</v>
          </cell>
          <cell r="Q590" t="str">
            <v>-</v>
          </cell>
          <cell r="R590" t="str">
            <v>-</v>
          </cell>
          <cell r="S590">
            <v>0</v>
          </cell>
          <cell r="T590">
            <v>-9.6199999999999992</v>
          </cell>
          <cell r="U590">
            <v>0</v>
          </cell>
          <cell r="V590">
            <v>-5.0599999999999996</v>
          </cell>
          <cell r="W590">
            <v>100.4</v>
          </cell>
          <cell r="X590">
            <v>-5</v>
          </cell>
          <cell r="Y590">
            <v>102.3</v>
          </cell>
          <cell r="Z590">
            <v>-5</v>
          </cell>
          <cell r="AA590">
            <v>8</v>
          </cell>
          <cell r="AB590">
            <v>-97.9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139.4</v>
          </cell>
          <cell r="D591">
            <v>-6</v>
          </cell>
          <cell r="E591">
            <v>139.80000000000001</v>
          </cell>
          <cell r="F591">
            <v>-6</v>
          </cell>
          <cell r="G591">
            <v>144</v>
          </cell>
          <cell r="H591">
            <v>-2.7</v>
          </cell>
          <cell r="I591">
            <v>73.099999999999994</v>
          </cell>
          <cell r="J591">
            <v>-41.8</v>
          </cell>
          <cell r="K591">
            <v>74.2</v>
          </cell>
          <cell r="L591">
            <v>-39.9</v>
          </cell>
          <cell r="M591">
            <v>0</v>
          </cell>
          <cell r="N591">
            <v>-100</v>
          </cell>
          <cell r="O591">
            <v>105.8</v>
          </cell>
          <cell r="P591">
            <v>120.4</v>
          </cell>
          <cell r="Q591" t="str">
            <v>-</v>
          </cell>
          <cell r="R591" t="str">
            <v>-</v>
          </cell>
          <cell r="S591">
            <v>0.19</v>
          </cell>
          <cell r="T591">
            <v>-1.27</v>
          </cell>
          <cell r="U591">
            <v>8.65</v>
          </cell>
          <cell r="V591">
            <v>3.72</v>
          </cell>
          <cell r="W591">
            <v>132.6</v>
          </cell>
          <cell r="X591">
            <v>-9.6</v>
          </cell>
          <cell r="Y591">
            <v>133</v>
          </cell>
          <cell r="Z591">
            <v>-9.6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16.5</v>
          </cell>
          <cell r="E592">
            <v>101</v>
          </cell>
          <cell r="F592">
            <v>1.2</v>
          </cell>
          <cell r="G592">
            <v>103.3</v>
          </cell>
          <cell r="H592">
            <v>2.9</v>
          </cell>
          <cell r="I592">
            <v>98.1</v>
          </cell>
          <cell r="J592">
            <v>10</v>
          </cell>
          <cell r="K592">
            <v>96.4</v>
          </cell>
          <cell r="L592">
            <v>8.4</v>
          </cell>
          <cell r="M592">
            <v>176</v>
          </cell>
          <cell r="N592">
            <v>69.2</v>
          </cell>
          <cell r="O592">
            <v>62.5</v>
          </cell>
          <cell r="P592">
            <v>-41.2</v>
          </cell>
          <cell r="Q592" t="str">
            <v>-</v>
          </cell>
          <cell r="R592" t="str">
            <v>-</v>
          </cell>
          <cell r="S592">
            <v>11.2</v>
          </cell>
          <cell r="T592">
            <v>-4.28</v>
          </cell>
          <cell r="U592">
            <v>0.69</v>
          </cell>
          <cell r="V592">
            <v>-3.41</v>
          </cell>
          <cell r="W592">
            <v>103.7</v>
          </cell>
          <cell r="X592">
            <v>12</v>
          </cell>
          <cell r="Y592">
            <v>96.1</v>
          </cell>
          <cell r="Z592">
            <v>-2.6</v>
          </cell>
          <cell r="AA592">
            <v>0.2</v>
          </cell>
          <cell r="AB592">
            <v>-99.7</v>
          </cell>
          <cell r="AC592">
            <v>96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-11</v>
          </cell>
          <cell r="E593">
            <v>108.6</v>
          </cell>
          <cell r="F593">
            <v>-11</v>
          </cell>
          <cell r="G593">
            <v>108.2</v>
          </cell>
          <cell r="H593">
            <v>-11.7</v>
          </cell>
          <cell r="I593">
            <v>107.6</v>
          </cell>
          <cell r="J593">
            <v>-11.5</v>
          </cell>
          <cell r="K593">
            <v>106</v>
          </cell>
          <cell r="L593">
            <v>-12.2</v>
          </cell>
          <cell r="M593">
            <v>185.7</v>
          </cell>
          <cell r="N593">
            <v>13</v>
          </cell>
          <cell r="O593">
            <v>100.9</v>
          </cell>
          <cell r="P593">
            <v>21.6</v>
          </cell>
          <cell r="Q593" t="str">
            <v>-</v>
          </cell>
          <cell r="R593" t="str">
            <v>-</v>
          </cell>
          <cell r="S593">
            <v>1.61</v>
          </cell>
          <cell r="T593">
            <v>-2.89</v>
          </cell>
          <cell r="U593">
            <v>6.33</v>
          </cell>
          <cell r="V593">
            <v>-2.37</v>
          </cell>
          <cell r="W593">
            <v>102.7</v>
          </cell>
          <cell r="X593">
            <v>-14.4</v>
          </cell>
          <cell r="Y593">
            <v>103.3</v>
          </cell>
          <cell r="Z593">
            <v>-14.4</v>
          </cell>
          <cell r="AA593">
            <v>126</v>
          </cell>
          <cell r="AB593">
            <v>33.5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79.8</v>
          </cell>
          <cell r="D594">
            <v>-37</v>
          </cell>
          <cell r="E594">
            <v>80.099999999999994</v>
          </cell>
          <cell r="F594">
            <v>-36.700000000000003</v>
          </cell>
          <cell r="G594">
            <v>81.900000000000006</v>
          </cell>
          <cell r="H594">
            <v>-35.5</v>
          </cell>
          <cell r="I594">
            <v>75.3</v>
          </cell>
          <cell r="J594">
            <v>-41.4</v>
          </cell>
          <cell r="K594">
            <v>74.3</v>
          </cell>
          <cell r="L594">
            <v>-41.4</v>
          </cell>
          <cell r="M594">
            <v>175</v>
          </cell>
          <cell r="N594">
            <v>-39.1</v>
          </cell>
          <cell r="O594">
            <v>58.6</v>
          </cell>
          <cell r="P594">
            <v>-4.9000000000000004</v>
          </cell>
          <cell r="Q594" t="str">
            <v>-</v>
          </cell>
          <cell r="R594" t="str">
            <v>-</v>
          </cell>
          <cell r="S594">
            <v>2.81</v>
          </cell>
          <cell r="T594">
            <v>-1.45</v>
          </cell>
          <cell r="U594">
            <v>10.23</v>
          </cell>
          <cell r="V594">
            <v>4.8899999999999997</v>
          </cell>
          <cell r="W594">
            <v>75.900000000000006</v>
          </cell>
          <cell r="X594">
            <v>-39.4</v>
          </cell>
          <cell r="Y594">
            <v>76.2</v>
          </cell>
          <cell r="Z594">
            <v>-39.1</v>
          </cell>
          <cell r="AA594">
            <v>25.8</v>
          </cell>
          <cell r="AB594">
            <v>-77.3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130.4</v>
          </cell>
          <cell r="D595">
            <v>11.4</v>
          </cell>
          <cell r="E595">
            <v>134.6</v>
          </cell>
          <cell r="F595">
            <v>11.4</v>
          </cell>
          <cell r="G595">
            <v>134.80000000000001</v>
          </cell>
          <cell r="H595">
            <v>11.5</v>
          </cell>
          <cell r="I595">
            <v>148</v>
          </cell>
          <cell r="J595">
            <v>3.9</v>
          </cell>
          <cell r="K595">
            <v>148.30000000000001</v>
          </cell>
          <cell r="L595">
            <v>4.0999999999999996</v>
          </cell>
          <cell r="M595">
            <v>75</v>
          </cell>
          <cell r="N595">
            <v>-25</v>
          </cell>
          <cell r="O595">
            <v>101.3</v>
          </cell>
          <cell r="P595">
            <v>12.2</v>
          </cell>
          <cell r="Q595" t="str">
            <v>-</v>
          </cell>
          <cell r="R595" t="str">
            <v>-</v>
          </cell>
          <cell r="S595">
            <v>9.3000000000000007</v>
          </cell>
          <cell r="T595">
            <v>-1.77</v>
          </cell>
          <cell r="U595">
            <v>11.13</v>
          </cell>
          <cell r="V595">
            <v>-1.21</v>
          </cell>
          <cell r="W595">
            <v>124.1</v>
          </cell>
          <cell r="X595">
            <v>7.2</v>
          </cell>
          <cell r="Y595">
            <v>128.1</v>
          </cell>
          <cell r="Z595">
            <v>7.2</v>
          </cell>
          <cell r="AA595">
            <v>93.4</v>
          </cell>
          <cell r="AB595">
            <v>-8.1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83.2</v>
          </cell>
          <cell r="D596">
            <v>-10.9</v>
          </cell>
          <cell r="E596">
            <v>87.1</v>
          </cell>
          <cell r="F596">
            <v>-12.5</v>
          </cell>
          <cell r="G596">
            <v>86.9</v>
          </cell>
          <cell r="H596">
            <v>-10.6</v>
          </cell>
          <cell r="I596">
            <v>87.1</v>
          </cell>
          <cell r="J596">
            <v>-12.8</v>
          </cell>
          <cell r="K596">
            <v>87.5</v>
          </cell>
          <cell r="L596">
            <v>-12.9</v>
          </cell>
          <cell r="M596">
            <v>53.8</v>
          </cell>
          <cell r="N596">
            <v>0</v>
          </cell>
          <cell r="O596">
            <v>96.4</v>
          </cell>
          <cell r="P596">
            <v>5.0999999999999996</v>
          </cell>
          <cell r="Q596" t="str">
            <v>-</v>
          </cell>
          <cell r="R596" t="str">
            <v>-</v>
          </cell>
          <cell r="S596">
            <v>3.49</v>
          </cell>
          <cell r="T596">
            <v>-1.87</v>
          </cell>
          <cell r="U596">
            <v>3.17</v>
          </cell>
          <cell r="V596">
            <v>-1.78</v>
          </cell>
          <cell r="W596">
            <v>79.2</v>
          </cell>
          <cell r="X596">
            <v>-14.3</v>
          </cell>
          <cell r="Y596">
            <v>82.9</v>
          </cell>
          <cell r="Z596">
            <v>-15.8</v>
          </cell>
          <cell r="AA596">
            <v>98.4</v>
          </cell>
          <cell r="AB596">
            <v>-56.8</v>
          </cell>
          <cell r="AC596">
            <v>24.9</v>
          </cell>
          <cell r="AD596">
            <v>1031.8</v>
          </cell>
        </row>
        <row r="597">
          <cell r="B597" t="str">
            <v>複合サービス事業</v>
          </cell>
          <cell r="C597">
            <v>112.1</v>
          </cell>
          <cell r="D597">
            <v>23.2</v>
          </cell>
          <cell r="E597">
            <v>119.6</v>
          </cell>
          <cell r="F597">
            <v>28.7</v>
          </cell>
          <cell r="G597">
            <v>123.2</v>
          </cell>
          <cell r="H597">
            <v>29.8</v>
          </cell>
          <cell r="I597">
            <v>111.5</v>
          </cell>
          <cell r="J597">
            <v>24.7</v>
          </cell>
          <cell r="K597">
            <v>114.3</v>
          </cell>
          <cell r="L597">
            <v>24.9</v>
          </cell>
          <cell r="M597">
            <v>9.6999999999999993</v>
          </cell>
          <cell r="N597">
            <v>-24.8</v>
          </cell>
          <cell r="O597">
            <v>194.5</v>
          </cell>
          <cell r="P597">
            <v>36.9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106.7</v>
          </cell>
          <cell r="X597">
            <v>18.600000000000001</v>
          </cell>
          <cell r="Y597">
            <v>113.8</v>
          </cell>
          <cell r="Z597">
            <v>23.8</v>
          </cell>
          <cell r="AA597">
            <v>1.7</v>
          </cell>
          <cell r="AB597">
            <v>-92.9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91.6</v>
          </cell>
          <cell r="D598">
            <v>-4.3</v>
          </cell>
          <cell r="E598">
            <v>94.5</v>
          </cell>
          <cell r="F598">
            <v>-2.4</v>
          </cell>
          <cell r="G598">
            <v>94.9</v>
          </cell>
          <cell r="H598">
            <v>-1.9</v>
          </cell>
          <cell r="I598">
            <v>90.5</v>
          </cell>
          <cell r="J598">
            <v>-5.6</v>
          </cell>
          <cell r="K598">
            <v>91.8</v>
          </cell>
          <cell r="L598">
            <v>-4.7</v>
          </cell>
          <cell r="M598">
            <v>51.6</v>
          </cell>
          <cell r="N598">
            <v>-40.799999999999997</v>
          </cell>
          <cell r="O598">
            <v>109.5</v>
          </cell>
          <cell r="P598">
            <v>8.4</v>
          </cell>
          <cell r="Q598" t="str">
            <v>-</v>
          </cell>
          <cell r="R598" t="str">
            <v>-</v>
          </cell>
          <cell r="S598">
            <v>9.06</v>
          </cell>
          <cell r="T598">
            <v>2.4300000000000002</v>
          </cell>
          <cell r="U598">
            <v>9.7100000000000009</v>
          </cell>
          <cell r="V598">
            <v>1.8</v>
          </cell>
          <cell r="W598">
            <v>87.2</v>
          </cell>
          <cell r="X598">
            <v>-7.9</v>
          </cell>
          <cell r="Y598">
            <v>89.9</v>
          </cell>
          <cell r="Z598">
            <v>-6.1</v>
          </cell>
          <cell r="AA598">
            <v>84.7</v>
          </cell>
          <cell r="AB598">
            <v>-15.4</v>
          </cell>
          <cell r="AC598">
            <v>1.2</v>
          </cell>
          <cell r="AD598">
            <v>-98</v>
          </cell>
        </row>
        <row r="599">
          <cell r="B599" t="str">
            <v>食料品・たばこ</v>
          </cell>
          <cell r="C599">
            <v>104.2</v>
          </cell>
          <cell r="D599">
            <v>-3.8</v>
          </cell>
          <cell r="E599">
            <v>108.3</v>
          </cell>
          <cell r="F599">
            <v>-3.6</v>
          </cell>
          <cell r="G599">
            <v>109</v>
          </cell>
          <cell r="H599">
            <v>-2.7</v>
          </cell>
          <cell r="I599">
            <v>106.1</v>
          </cell>
          <cell r="J599">
            <v>1.6</v>
          </cell>
          <cell r="K599">
            <v>107.9</v>
          </cell>
          <cell r="L599">
            <v>2.4</v>
          </cell>
          <cell r="M599">
            <v>65.2</v>
          </cell>
          <cell r="N599">
            <v>-21.1</v>
          </cell>
          <cell r="O599">
            <v>110</v>
          </cell>
          <cell r="P599">
            <v>17.399999999999999</v>
          </cell>
          <cell r="Q599" t="str">
            <v>-</v>
          </cell>
          <cell r="R599" t="str">
            <v>-</v>
          </cell>
          <cell r="S599">
            <v>4.42</v>
          </cell>
          <cell r="T599">
            <v>-1.1100000000000001</v>
          </cell>
          <cell r="U599">
            <v>1.03</v>
          </cell>
          <cell r="V599">
            <v>-3.4</v>
          </cell>
          <cell r="W599">
            <v>99.1</v>
          </cell>
          <cell r="X599">
            <v>-7.5</v>
          </cell>
          <cell r="Y599">
            <v>103</v>
          </cell>
          <cell r="Z599">
            <v>-7.3</v>
          </cell>
          <cell r="AA599">
            <v>87.2</v>
          </cell>
          <cell r="AB599">
            <v>-28.9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122.3</v>
          </cell>
          <cell r="D600">
            <v>66.400000000000006</v>
          </cell>
          <cell r="E600">
            <v>130.6</v>
          </cell>
          <cell r="F600">
            <v>66.400000000000006</v>
          </cell>
          <cell r="G600">
            <v>126.3</v>
          </cell>
          <cell r="H600">
            <v>59.7</v>
          </cell>
          <cell r="I600">
            <v>119.1</v>
          </cell>
          <cell r="J600">
            <v>53.1</v>
          </cell>
          <cell r="K600">
            <v>116.6</v>
          </cell>
          <cell r="L600">
            <v>49.1</v>
          </cell>
          <cell r="M600">
            <v>600</v>
          </cell>
          <cell r="N600">
            <v>0</v>
          </cell>
          <cell r="O600">
            <v>68.8</v>
          </cell>
          <cell r="P600">
            <v>304.7</v>
          </cell>
          <cell r="Q600" t="str">
            <v>-</v>
          </cell>
          <cell r="R600" t="str">
            <v>-</v>
          </cell>
          <cell r="S600">
            <v>1.68</v>
          </cell>
          <cell r="T600">
            <v>-1.58</v>
          </cell>
          <cell r="U600">
            <v>3.63</v>
          </cell>
          <cell r="V600">
            <v>-6.15</v>
          </cell>
          <cell r="W600">
            <v>116.4</v>
          </cell>
          <cell r="X600">
            <v>60.1</v>
          </cell>
          <cell r="Y600">
            <v>124.3</v>
          </cell>
          <cell r="Z600">
            <v>60.2</v>
          </cell>
          <cell r="AA600">
            <v>753.8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221.3</v>
          </cell>
          <cell r="D601">
            <v>21.9</v>
          </cell>
          <cell r="E601">
            <v>226.8</v>
          </cell>
          <cell r="F601">
            <v>21</v>
          </cell>
          <cell r="G601">
            <v>229.9</v>
          </cell>
          <cell r="H601">
            <v>22.4</v>
          </cell>
          <cell r="I601">
            <v>193.4</v>
          </cell>
          <cell r="J601">
            <v>13.8</v>
          </cell>
          <cell r="K601">
            <v>189.9</v>
          </cell>
          <cell r="L601">
            <v>11.4</v>
          </cell>
          <cell r="M601">
            <v>400</v>
          </cell>
          <cell r="N601">
            <v>193.3</v>
          </cell>
          <cell r="O601">
            <v>273.3</v>
          </cell>
          <cell r="P601">
            <v>321.8</v>
          </cell>
          <cell r="Q601" t="str">
            <v>-</v>
          </cell>
          <cell r="R601" t="str">
            <v>-</v>
          </cell>
          <cell r="S601">
            <v>0.78</v>
          </cell>
          <cell r="T601">
            <v>0.78</v>
          </cell>
          <cell r="U601">
            <v>0</v>
          </cell>
          <cell r="V601">
            <v>-8.93</v>
          </cell>
          <cell r="W601">
            <v>210.6</v>
          </cell>
          <cell r="X601">
            <v>17.3</v>
          </cell>
          <cell r="Y601">
            <v>215.8</v>
          </cell>
          <cell r="Z601">
            <v>16.399999999999999</v>
          </cell>
          <cell r="AA601">
            <v>78.7</v>
          </cell>
          <cell r="AB601">
            <v>-52.4</v>
          </cell>
          <cell r="AC601">
            <v>16.899999999999999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69.5</v>
          </cell>
          <cell r="D603">
            <v>-4.5</v>
          </cell>
          <cell r="E603">
            <v>84.5</v>
          </cell>
          <cell r="F603">
            <v>-4.5999999999999996</v>
          </cell>
          <cell r="G603">
            <v>84.6</v>
          </cell>
          <cell r="H603">
            <v>-4.5</v>
          </cell>
          <cell r="I603">
            <v>89.4</v>
          </cell>
          <cell r="J603">
            <v>6.2</v>
          </cell>
          <cell r="K603">
            <v>90</v>
          </cell>
          <cell r="L603">
            <v>6.3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66.099999999999994</v>
          </cell>
          <cell r="X603">
            <v>-8.1999999999999993</v>
          </cell>
          <cell r="Y603">
            <v>80.400000000000006</v>
          </cell>
          <cell r="Z603">
            <v>-8.1999999999999993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86.2</v>
          </cell>
          <cell r="D604">
            <v>4.5999999999999996</v>
          </cell>
          <cell r="E604">
            <v>100.4</v>
          </cell>
          <cell r="F604">
            <v>4.7</v>
          </cell>
          <cell r="G604">
            <v>102.9</v>
          </cell>
          <cell r="H604">
            <v>5.4</v>
          </cell>
          <cell r="I604">
            <v>89.4</v>
          </cell>
          <cell r="J604">
            <v>-0.4</v>
          </cell>
          <cell r="K604">
            <v>91.4</v>
          </cell>
          <cell r="L604">
            <v>0.3</v>
          </cell>
          <cell r="M604">
            <v>8.8000000000000007</v>
          </cell>
          <cell r="N604">
            <v>-75.099999999999994</v>
          </cell>
          <cell r="O604">
            <v>148.30000000000001</v>
          </cell>
          <cell r="P604">
            <v>1.1000000000000001</v>
          </cell>
          <cell r="Q604" t="str">
            <v>-</v>
          </cell>
          <cell r="R604" t="str">
            <v>-</v>
          </cell>
          <cell r="S604">
            <v>2.2999999999999998</v>
          </cell>
          <cell r="T604">
            <v>2.2999999999999998</v>
          </cell>
          <cell r="U604">
            <v>0</v>
          </cell>
          <cell r="V604">
            <v>0</v>
          </cell>
          <cell r="W604">
            <v>82</v>
          </cell>
          <cell r="X604">
            <v>0.6</v>
          </cell>
          <cell r="Y604">
            <v>95.5</v>
          </cell>
          <cell r="Z604">
            <v>0.6</v>
          </cell>
          <cell r="AA604">
            <v>8</v>
          </cell>
          <cell r="AB604">
            <v>-76.599999999999994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118.9</v>
          </cell>
          <cell r="D605">
            <v>88.1</v>
          </cell>
          <cell r="E605">
            <v>129</v>
          </cell>
          <cell r="F605">
            <v>88</v>
          </cell>
          <cell r="G605">
            <v>130.30000000000001</v>
          </cell>
          <cell r="H605">
            <v>89.9</v>
          </cell>
          <cell r="I605">
            <v>109.3</v>
          </cell>
          <cell r="J605">
            <v>47.7</v>
          </cell>
          <cell r="K605">
            <v>109.6</v>
          </cell>
          <cell r="L605">
            <v>49.9</v>
          </cell>
          <cell r="M605">
            <v>45.5</v>
          </cell>
          <cell r="N605">
            <v>-68.7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-16.670000000000002</v>
          </cell>
          <cell r="U605">
            <v>0</v>
          </cell>
          <cell r="V605">
            <v>-13.89</v>
          </cell>
          <cell r="W605">
            <v>113.1</v>
          </cell>
          <cell r="X605">
            <v>81</v>
          </cell>
          <cell r="Y605">
            <v>122.7</v>
          </cell>
          <cell r="Z605">
            <v>80.7</v>
          </cell>
          <cell r="AA605">
            <v>72.7</v>
          </cell>
          <cell r="AB605">
            <v>25.8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132.6</v>
          </cell>
          <cell r="D606">
            <v>-28.3</v>
          </cell>
          <cell r="E606">
            <v>141.1</v>
          </cell>
          <cell r="F606">
            <v>-27.1</v>
          </cell>
          <cell r="G606">
            <v>139</v>
          </cell>
          <cell r="H606">
            <v>-21.8</v>
          </cell>
          <cell r="I606">
            <v>165.3</v>
          </cell>
          <cell r="J606">
            <v>-21.6</v>
          </cell>
          <cell r="K606">
            <v>164.7</v>
          </cell>
          <cell r="L606">
            <v>-18.8</v>
          </cell>
          <cell r="M606">
            <v>216.7</v>
          </cell>
          <cell r="N606">
            <v>-81.7</v>
          </cell>
          <cell r="O606">
            <v>426.3</v>
          </cell>
          <cell r="P606">
            <v>425.6</v>
          </cell>
          <cell r="Q606" t="str">
            <v>-</v>
          </cell>
          <cell r="R606" t="str">
            <v>-</v>
          </cell>
          <cell r="S606">
            <v>3.54</v>
          </cell>
          <cell r="T606">
            <v>-43.63</v>
          </cell>
          <cell r="U606">
            <v>0.76</v>
          </cell>
          <cell r="V606">
            <v>0.76</v>
          </cell>
          <cell r="W606">
            <v>126.2</v>
          </cell>
          <cell r="X606">
            <v>-31</v>
          </cell>
          <cell r="Y606">
            <v>134.30000000000001</v>
          </cell>
          <cell r="Z606">
            <v>-29.8</v>
          </cell>
          <cell r="AA606">
            <v>396.9</v>
          </cell>
          <cell r="AB606">
            <v>-82.1</v>
          </cell>
          <cell r="AC606">
            <v>0</v>
          </cell>
          <cell r="AD606">
            <v>-100</v>
          </cell>
        </row>
        <row r="607">
          <cell r="B607" t="str">
            <v>ゴム製品</v>
          </cell>
          <cell r="C607">
            <v>122.9</v>
          </cell>
          <cell r="D607">
            <v>0.1</v>
          </cell>
          <cell r="E607">
            <v>135.19999999999999</v>
          </cell>
          <cell r="F607">
            <v>0.1</v>
          </cell>
          <cell r="G607">
            <v>134.30000000000001</v>
          </cell>
          <cell r="H607">
            <v>0.2</v>
          </cell>
          <cell r="I607">
            <v>122.2</v>
          </cell>
          <cell r="J607">
            <v>1.3</v>
          </cell>
          <cell r="K607">
            <v>121.2</v>
          </cell>
          <cell r="L607">
            <v>1.5</v>
          </cell>
          <cell r="M607">
            <v>214.3</v>
          </cell>
          <cell r="N607">
            <v>-11.8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116.9</v>
          </cell>
          <cell r="X607">
            <v>-3.8</v>
          </cell>
          <cell r="Y607">
            <v>128.6</v>
          </cell>
          <cell r="Z607">
            <v>-3.7</v>
          </cell>
          <cell r="AA607">
            <v>212.6</v>
          </cell>
          <cell r="AB607">
            <v>-6.7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</v>
          </cell>
          <cell r="D608">
            <v>-2.2999999999999998</v>
          </cell>
          <cell r="E608">
            <v>91.7</v>
          </cell>
          <cell r="F608">
            <v>-2.2999999999999998</v>
          </cell>
          <cell r="G608">
            <v>93.1</v>
          </cell>
          <cell r="H608">
            <v>0.4</v>
          </cell>
          <cell r="I608">
            <v>90.6</v>
          </cell>
          <cell r="J608">
            <v>18.899999999999999</v>
          </cell>
          <cell r="K608">
            <v>91.5</v>
          </cell>
          <cell r="L608">
            <v>20.6</v>
          </cell>
          <cell r="M608">
            <v>56.7</v>
          </cell>
          <cell r="N608">
            <v>-37</v>
          </cell>
          <cell r="O608">
            <v>22.4</v>
          </cell>
          <cell r="P608">
            <v>-58.1</v>
          </cell>
          <cell r="Q608" t="str">
            <v>-</v>
          </cell>
          <cell r="R608" t="str">
            <v>-</v>
          </cell>
          <cell r="S608">
            <v>0</v>
          </cell>
          <cell r="T608">
            <v>-2.56</v>
          </cell>
          <cell r="U608">
            <v>0</v>
          </cell>
          <cell r="V608">
            <v>-2.56</v>
          </cell>
          <cell r="W608">
            <v>84.7</v>
          </cell>
          <cell r="X608">
            <v>-6</v>
          </cell>
          <cell r="Y608">
            <v>87.3</v>
          </cell>
          <cell r="Z608">
            <v>-6</v>
          </cell>
          <cell r="AA608">
            <v>48.9</v>
          </cell>
          <cell r="AB608">
            <v>-62.6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166.5</v>
          </cell>
          <cell r="D611">
            <v>93.8</v>
          </cell>
          <cell r="E611">
            <v>171.1</v>
          </cell>
          <cell r="F611">
            <v>94</v>
          </cell>
          <cell r="G611">
            <v>161.5</v>
          </cell>
          <cell r="H611">
            <v>97.7</v>
          </cell>
          <cell r="I611">
            <v>135.5</v>
          </cell>
          <cell r="J611">
            <v>56.8</v>
          </cell>
          <cell r="K611">
            <v>125.7</v>
          </cell>
          <cell r="L611">
            <v>56.7</v>
          </cell>
          <cell r="M611">
            <v>3600</v>
          </cell>
          <cell r="N611">
            <v>58.8</v>
          </cell>
          <cell r="O611">
            <v>690</v>
          </cell>
          <cell r="P611">
            <v>-9.6999999999999993</v>
          </cell>
          <cell r="Q611" t="str">
            <v>-</v>
          </cell>
          <cell r="R611" t="str">
            <v>-</v>
          </cell>
          <cell r="S611">
            <v>9.09</v>
          </cell>
          <cell r="T611">
            <v>4.87</v>
          </cell>
          <cell r="U611">
            <v>4.55</v>
          </cell>
          <cell r="V611">
            <v>3.01</v>
          </cell>
          <cell r="W611">
            <v>158.4</v>
          </cell>
          <cell r="X611">
            <v>86.4</v>
          </cell>
          <cell r="Y611">
            <v>162.80000000000001</v>
          </cell>
          <cell r="Z611">
            <v>86.7</v>
          </cell>
          <cell r="AA611">
            <v>762</v>
          </cell>
          <cell r="AB611">
            <v>55.7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101.5</v>
          </cell>
          <cell r="D614">
            <v>-19.2</v>
          </cell>
          <cell r="E614">
            <v>110.7</v>
          </cell>
          <cell r="F614">
            <v>-19.2</v>
          </cell>
          <cell r="G614">
            <v>109.7</v>
          </cell>
          <cell r="H614">
            <v>-15.3</v>
          </cell>
          <cell r="I614">
            <v>117.3</v>
          </cell>
          <cell r="J614">
            <v>8.4</v>
          </cell>
          <cell r="K614">
            <v>116.5</v>
          </cell>
          <cell r="L614">
            <v>13.3</v>
          </cell>
          <cell r="M614">
            <v>0</v>
          </cell>
          <cell r="N614">
            <v>0</v>
          </cell>
          <cell r="O614">
            <v>37.1</v>
          </cell>
          <cell r="P614">
            <v>-52.1</v>
          </cell>
          <cell r="Q614" t="str">
            <v>-</v>
          </cell>
          <cell r="R614" t="str">
            <v>-</v>
          </cell>
          <cell r="S614">
            <v>4.08</v>
          </cell>
          <cell r="T614">
            <v>-17.16</v>
          </cell>
          <cell r="U614">
            <v>10.199999999999999</v>
          </cell>
          <cell r="V614">
            <v>-25.2</v>
          </cell>
          <cell r="W614">
            <v>96.6</v>
          </cell>
          <cell r="X614">
            <v>-22.2</v>
          </cell>
          <cell r="Y614">
            <v>105.3</v>
          </cell>
          <cell r="Z614">
            <v>-22.3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96.4</v>
          </cell>
          <cell r="D615">
            <v>12</v>
          </cell>
          <cell r="E615">
            <v>99.1</v>
          </cell>
          <cell r="F615">
            <v>12</v>
          </cell>
          <cell r="G615">
            <v>100.3</v>
          </cell>
          <cell r="H615">
            <v>12.4</v>
          </cell>
          <cell r="I615">
            <v>91</v>
          </cell>
          <cell r="J615">
            <v>-9.1</v>
          </cell>
          <cell r="K615">
            <v>92.1</v>
          </cell>
          <cell r="L615">
            <v>-8.6</v>
          </cell>
          <cell r="M615">
            <v>15.4</v>
          </cell>
          <cell r="N615">
            <v>-66.7</v>
          </cell>
          <cell r="O615">
            <v>220.4</v>
          </cell>
          <cell r="P615">
            <v>7.3</v>
          </cell>
          <cell r="Q615" t="str">
            <v>-</v>
          </cell>
          <cell r="R615" t="str">
            <v>-</v>
          </cell>
          <cell r="S615">
            <v>0</v>
          </cell>
          <cell r="T615">
            <v>-3.61</v>
          </cell>
          <cell r="U615">
            <v>0</v>
          </cell>
          <cell r="V615">
            <v>-1.03</v>
          </cell>
          <cell r="W615">
            <v>91.7</v>
          </cell>
          <cell r="X615">
            <v>7.6</v>
          </cell>
          <cell r="Y615">
            <v>94.3</v>
          </cell>
          <cell r="Z615">
            <v>7.8</v>
          </cell>
          <cell r="AA615">
            <v>13.5</v>
          </cell>
          <cell r="AB615">
            <v>-66.8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106.4</v>
          </cell>
          <cell r="D616">
            <v>57.4</v>
          </cell>
          <cell r="E616">
            <v>106.6</v>
          </cell>
          <cell r="F616">
            <v>57.5</v>
          </cell>
          <cell r="G616">
            <v>106.8</v>
          </cell>
          <cell r="H616">
            <v>58.5</v>
          </cell>
          <cell r="I616">
            <v>101.8</v>
          </cell>
          <cell r="J616">
            <v>42</v>
          </cell>
          <cell r="K616">
            <v>102.1</v>
          </cell>
          <cell r="L616">
            <v>42.8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-1.49</v>
          </cell>
          <cell r="U616">
            <v>0</v>
          </cell>
          <cell r="V616">
            <v>-26.87</v>
          </cell>
          <cell r="W616">
            <v>101.2</v>
          </cell>
          <cell r="X616">
            <v>51.3</v>
          </cell>
          <cell r="Y616">
            <v>101.4</v>
          </cell>
          <cell r="Z616">
            <v>51.3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88.6</v>
          </cell>
          <cell r="D618">
            <v>41.3</v>
          </cell>
          <cell r="E618">
            <v>92.2</v>
          </cell>
          <cell r="F618">
            <v>41.4</v>
          </cell>
          <cell r="G618">
            <v>94</v>
          </cell>
          <cell r="H618">
            <v>41.6</v>
          </cell>
          <cell r="I618">
            <v>87.3</v>
          </cell>
          <cell r="J618">
            <v>20.9</v>
          </cell>
          <cell r="K618">
            <v>89</v>
          </cell>
          <cell r="L618">
            <v>20.9</v>
          </cell>
          <cell r="M618">
            <v>0</v>
          </cell>
          <cell r="N618">
            <v>-100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-37.93</v>
          </cell>
          <cell r="W618">
            <v>84.3</v>
          </cell>
          <cell r="X618">
            <v>36</v>
          </cell>
          <cell r="Y618">
            <v>87.7</v>
          </cell>
          <cell r="Z618">
            <v>36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3.1</v>
          </cell>
          <cell r="E619">
            <v>112.9</v>
          </cell>
          <cell r="F619">
            <v>3</v>
          </cell>
          <cell r="G619">
            <v>115.5</v>
          </cell>
          <cell r="H619">
            <v>3.1</v>
          </cell>
          <cell r="I619">
            <v>98.4</v>
          </cell>
          <cell r="J619">
            <v>-10.4</v>
          </cell>
          <cell r="K619">
            <v>99.9</v>
          </cell>
          <cell r="L619">
            <v>-10.199999999999999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105.2</v>
          </cell>
          <cell r="X619">
            <v>-0.8</v>
          </cell>
          <cell r="Y619">
            <v>107.4</v>
          </cell>
          <cell r="Z619">
            <v>-0.9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163.30000000000001</v>
          </cell>
          <cell r="D620">
            <v>38.200000000000003</v>
          </cell>
          <cell r="E620">
            <v>180.5</v>
          </cell>
          <cell r="F620">
            <v>38.1</v>
          </cell>
          <cell r="G620">
            <v>180.6</v>
          </cell>
          <cell r="H620">
            <v>40.9</v>
          </cell>
          <cell r="I620">
            <v>154.5</v>
          </cell>
          <cell r="J620">
            <v>20.399999999999999</v>
          </cell>
          <cell r="K620">
            <v>143.9</v>
          </cell>
          <cell r="L620">
            <v>15.2</v>
          </cell>
          <cell r="M620">
            <v>10000</v>
          </cell>
          <cell r="N620">
            <v>212.5</v>
          </cell>
          <cell r="O620">
            <v>32</v>
          </cell>
          <cell r="P620">
            <v>326.7</v>
          </cell>
          <cell r="Q620" t="str">
            <v>-</v>
          </cell>
          <cell r="R620" t="str">
            <v>-</v>
          </cell>
          <cell r="S620">
            <v>0</v>
          </cell>
          <cell r="T620">
            <v>-14.29</v>
          </cell>
          <cell r="U620">
            <v>8.02</v>
          </cell>
          <cell r="V620">
            <v>-6.27</v>
          </cell>
          <cell r="W620">
            <v>155.4</v>
          </cell>
          <cell r="X620">
            <v>32.9</v>
          </cell>
          <cell r="Y620">
            <v>171.7</v>
          </cell>
          <cell r="Z620">
            <v>32.799999999999997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204.3</v>
          </cell>
          <cell r="D623">
            <v>60.1</v>
          </cell>
          <cell r="E623">
            <v>213.3</v>
          </cell>
          <cell r="F623">
            <v>60.9</v>
          </cell>
          <cell r="G623">
            <v>206.7</v>
          </cell>
          <cell r="H623">
            <v>61.4</v>
          </cell>
          <cell r="I623">
            <v>159</v>
          </cell>
          <cell r="J623">
            <v>31.5</v>
          </cell>
          <cell r="K623">
            <v>153.5</v>
          </cell>
          <cell r="L623">
            <v>30.7</v>
          </cell>
          <cell r="M623">
            <v>1525</v>
          </cell>
          <cell r="N623">
            <v>56.4</v>
          </cell>
          <cell r="O623">
            <v>38.1</v>
          </cell>
          <cell r="P623">
            <v>-43.9</v>
          </cell>
          <cell r="Q623" t="str">
            <v>-</v>
          </cell>
          <cell r="R623" t="str">
            <v>-</v>
          </cell>
          <cell r="S623">
            <v>0</v>
          </cell>
          <cell r="T623">
            <v>-10.34</v>
          </cell>
          <cell r="U623">
            <v>1.43</v>
          </cell>
          <cell r="V623">
            <v>-9.3000000000000007</v>
          </cell>
          <cell r="W623">
            <v>194.4</v>
          </cell>
          <cell r="X623">
            <v>54</v>
          </cell>
          <cell r="Y623">
            <v>202.9</v>
          </cell>
          <cell r="Z623">
            <v>54.6</v>
          </cell>
          <cell r="AA623">
            <v>1628.9</v>
          </cell>
          <cell r="AB623">
            <v>48.9</v>
          </cell>
          <cell r="AC623">
            <v>7.6</v>
          </cell>
          <cell r="AD623">
            <v>-57.3</v>
          </cell>
        </row>
        <row r="624">
          <cell r="B624" t="str">
            <v>小売業</v>
          </cell>
          <cell r="C624">
            <v>107.5</v>
          </cell>
          <cell r="D624">
            <v>-2.8</v>
          </cell>
          <cell r="E624">
            <v>109</v>
          </cell>
          <cell r="F624">
            <v>-2.4</v>
          </cell>
          <cell r="G624">
            <v>107.8</v>
          </cell>
          <cell r="H624">
            <v>-3.1</v>
          </cell>
          <cell r="I624">
            <v>98.3</v>
          </cell>
          <cell r="J624">
            <v>-3.2</v>
          </cell>
          <cell r="K624">
            <v>97</v>
          </cell>
          <cell r="L624">
            <v>-4.3</v>
          </cell>
          <cell r="M624">
            <v>170.6</v>
          </cell>
          <cell r="N624">
            <v>45.1</v>
          </cell>
          <cell r="O624">
            <v>124.5</v>
          </cell>
          <cell r="P624">
            <v>11.4</v>
          </cell>
          <cell r="Q624" t="str">
            <v>-</v>
          </cell>
          <cell r="R624" t="str">
            <v>-</v>
          </cell>
          <cell r="S624">
            <v>2.34</v>
          </cell>
          <cell r="T624">
            <v>-2.84</v>
          </cell>
          <cell r="U624">
            <v>5.47</v>
          </cell>
          <cell r="V624">
            <v>2.94</v>
          </cell>
          <cell r="W624">
            <v>102.3</v>
          </cell>
          <cell r="X624">
            <v>-6.5</v>
          </cell>
          <cell r="Y624">
            <v>103.7</v>
          </cell>
          <cell r="Z624">
            <v>-6.2</v>
          </cell>
          <cell r="AA624">
            <v>193.6</v>
          </cell>
          <cell r="AB624">
            <v>32.700000000000003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94.7</v>
          </cell>
          <cell r="D625">
            <v>-5.7</v>
          </cell>
          <cell r="E625">
            <v>96.6</v>
          </cell>
          <cell r="F625">
            <v>-5.6</v>
          </cell>
          <cell r="G625">
            <v>94.4</v>
          </cell>
          <cell r="H625">
            <v>-4.9000000000000004</v>
          </cell>
          <cell r="I625">
            <v>113.2</v>
          </cell>
          <cell r="J625">
            <v>-1.5</v>
          </cell>
          <cell r="K625">
            <v>109.3</v>
          </cell>
          <cell r="L625">
            <v>-3.4</v>
          </cell>
          <cell r="M625">
            <v>314.3</v>
          </cell>
          <cell r="N625">
            <v>69.3</v>
          </cell>
          <cell r="O625">
            <v>76.599999999999994</v>
          </cell>
          <cell r="P625">
            <v>-14.6</v>
          </cell>
          <cell r="Q625" t="str">
            <v>-</v>
          </cell>
          <cell r="R625" t="str">
            <v>-</v>
          </cell>
          <cell r="S625">
            <v>3.22</v>
          </cell>
          <cell r="T625">
            <v>-0.91</v>
          </cell>
          <cell r="U625">
            <v>5.47</v>
          </cell>
          <cell r="V625">
            <v>4.37</v>
          </cell>
          <cell r="W625">
            <v>90.1</v>
          </cell>
          <cell r="X625">
            <v>-9.3000000000000007</v>
          </cell>
          <cell r="Y625">
            <v>91.9</v>
          </cell>
          <cell r="Z625">
            <v>-9.1999999999999993</v>
          </cell>
          <cell r="AA625">
            <v>298.3</v>
          </cell>
          <cell r="AB625">
            <v>-22.9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111.8</v>
          </cell>
          <cell r="D626">
            <v>-11.1</v>
          </cell>
          <cell r="E626">
            <v>112.3</v>
          </cell>
          <cell r="F626">
            <v>-11.1</v>
          </cell>
          <cell r="G626">
            <v>112.4</v>
          </cell>
          <cell r="H626">
            <v>-12</v>
          </cell>
          <cell r="I626">
            <v>107.7</v>
          </cell>
          <cell r="J626">
            <v>-12.3</v>
          </cell>
          <cell r="K626">
            <v>106.3</v>
          </cell>
          <cell r="L626">
            <v>-12.8</v>
          </cell>
          <cell r="M626">
            <v>171.4</v>
          </cell>
          <cell r="N626">
            <v>4.3</v>
          </cell>
          <cell r="O626">
            <v>104.8</v>
          </cell>
          <cell r="P626">
            <v>27.8</v>
          </cell>
          <cell r="Q626" t="str">
            <v>-</v>
          </cell>
          <cell r="R626" t="str">
            <v>-</v>
          </cell>
          <cell r="S626">
            <v>1.42</v>
          </cell>
          <cell r="T626">
            <v>-3.14</v>
          </cell>
          <cell r="U626">
            <v>6.43</v>
          </cell>
          <cell r="V626">
            <v>-3.48</v>
          </cell>
          <cell r="W626">
            <v>106.4</v>
          </cell>
          <cell r="X626">
            <v>-14.5</v>
          </cell>
          <cell r="Y626">
            <v>106.9</v>
          </cell>
          <cell r="Z626">
            <v>-14.4</v>
          </cell>
          <cell r="AA626">
            <v>110.2</v>
          </cell>
          <cell r="AB626">
            <v>87.4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76.3</v>
          </cell>
          <cell r="D627">
            <v>-2.7</v>
          </cell>
          <cell r="E627">
            <v>83.1</v>
          </cell>
          <cell r="F627">
            <v>-2.7</v>
          </cell>
          <cell r="G627">
            <v>81.900000000000006</v>
          </cell>
          <cell r="H627">
            <v>1.4</v>
          </cell>
          <cell r="I627">
            <v>92.6</v>
          </cell>
          <cell r="J627">
            <v>-4.5999999999999996</v>
          </cell>
          <cell r="K627">
            <v>92.8</v>
          </cell>
          <cell r="L627">
            <v>-4.8</v>
          </cell>
          <cell r="M627">
            <v>82.4</v>
          </cell>
          <cell r="N627">
            <v>7.7</v>
          </cell>
          <cell r="O627">
            <v>102.5</v>
          </cell>
          <cell r="P627">
            <v>-9.6</v>
          </cell>
          <cell r="Q627" t="str">
            <v>-</v>
          </cell>
          <cell r="R627" t="str">
            <v>-</v>
          </cell>
          <cell r="S627">
            <v>3.36</v>
          </cell>
          <cell r="T627">
            <v>-0.28000000000000003</v>
          </cell>
          <cell r="U627">
            <v>2.66</v>
          </cell>
          <cell r="V627">
            <v>0.68</v>
          </cell>
          <cell r="W627">
            <v>72.599999999999994</v>
          </cell>
          <cell r="X627">
            <v>-6.3</v>
          </cell>
          <cell r="Y627">
            <v>79.099999999999994</v>
          </cell>
          <cell r="Z627">
            <v>-6.4</v>
          </cell>
          <cell r="AA627">
            <v>138.1</v>
          </cell>
          <cell r="AB627">
            <v>-54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82</v>
          </cell>
          <cell r="D628">
            <v>-15.7</v>
          </cell>
          <cell r="E628">
            <v>82.9</v>
          </cell>
          <cell r="F628">
            <v>-18.7</v>
          </cell>
          <cell r="G628">
            <v>83.9</v>
          </cell>
          <cell r="H628">
            <v>-18.8</v>
          </cell>
          <cell r="I628">
            <v>80.3</v>
          </cell>
          <cell r="J628">
            <v>-18.100000000000001</v>
          </cell>
          <cell r="K628">
            <v>81</v>
          </cell>
          <cell r="L628">
            <v>-18.100000000000001</v>
          </cell>
          <cell r="M628">
            <v>20</v>
          </cell>
          <cell r="N628">
            <v>0</v>
          </cell>
          <cell r="O628">
            <v>94.5</v>
          </cell>
          <cell r="P628">
            <v>18.899999999999999</v>
          </cell>
          <cell r="Q628" t="str">
            <v>-</v>
          </cell>
          <cell r="R628" t="str">
            <v>-</v>
          </cell>
          <cell r="S628">
            <v>3.59</v>
          </cell>
          <cell r="T628">
            <v>-3.31</v>
          </cell>
          <cell r="U628">
            <v>3.54</v>
          </cell>
          <cell r="V628">
            <v>-4.08</v>
          </cell>
          <cell r="W628">
            <v>78</v>
          </cell>
          <cell r="X628">
            <v>-18.899999999999999</v>
          </cell>
          <cell r="Y628">
            <v>78.900000000000006</v>
          </cell>
          <cell r="Z628">
            <v>-21.8</v>
          </cell>
          <cell r="AA628">
            <v>24.9</v>
          </cell>
          <cell r="AB628">
            <v>6.4</v>
          </cell>
          <cell r="AC628">
            <v>64.2</v>
          </cell>
          <cell r="AD628">
            <v>919</v>
          </cell>
        </row>
        <row r="629">
          <cell r="B629" t="str">
            <v>職業紹介・派遣業</v>
          </cell>
          <cell r="C629">
            <v>110.8</v>
          </cell>
          <cell r="D629">
            <v>8.1999999999999993</v>
          </cell>
          <cell r="E629">
            <v>111.1</v>
          </cell>
          <cell r="F629">
            <v>8.6</v>
          </cell>
          <cell r="G629">
            <v>111.5</v>
          </cell>
          <cell r="H629">
            <v>8.5</v>
          </cell>
          <cell r="I629">
            <v>100.6</v>
          </cell>
          <cell r="J629">
            <v>5.6</v>
          </cell>
          <cell r="K629">
            <v>100.3</v>
          </cell>
          <cell r="L629">
            <v>5</v>
          </cell>
          <cell r="M629">
            <v>107.4</v>
          </cell>
          <cell r="N629">
            <v>26.1</v>
          </cell>
          <cell r="O629">
            <v>90.8</v>
          </cell>
          <cell r="P629">
            <v>-34</v>
          </cell>
          <cell r="Q629" t="str">
            <v>-</v>
          </cell>
          <cell r="R629" t="str">
            <v>-</v>
          </cell>
          <cell r="S629">
            <v>11.79</v>
          </cell>
          <cell r="T629">
            <v>0.49</v>
          </cell>
          <cell r="U629">
            <v>10.48</v>
          </cell>
          <cell r="V629">
            <v>-0.35</v>
          </cell>
          <cell r="W629">
            <v>105.4</v>
          </cell>
          <cell r="X629">
            <v>4</v>
          </cell>
          <cell r="Y629">
            <v>105.7</v>
          </cell>
          <cell r="Z629">
            <v>4.4000000000000004</v>
          </cell>
          <cell r="AA629">
            <v>100.8</v>
          </cell>
          <cell r="AB629">
            <v>11.5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-4.4000000000000004</v>
          </cell>
          <cell r="E631">
            <v>92.8</v>
          </cell>
          <cell r="F631">
            <v>-2.1</v>
          </cell>
          <cell r="G631">
            <v>93.2</v>
          </cell>
          <cell r="H631">
            <v>-1.5</v>
          </cell>
          <cell r="I631">
            <v>89.7</v>
          </cell>
          <cell r="J631">
            <v>-6.1</v>
          </cell>
          <cell r="K631">
            <v>91.2</v>
          </cell>
          <cell r="L631">
            <v>-4.7</v>
          </cell>
          <cell r="M631">
            <v>45.2</v>
          </cell>
          <cell r="N631">
            <v>-49.9</v>
          </cell>
          <cell r="O631">
            <v>112.1</v>
          </cell>
          <cell r="P631">
            <v>17.100000000000001</v>
          </cell>
          <cell r="Q631" t="str">
            <v>-</v>
          </cell>
          <cell r="R631" t="str">
            <v>-</v>
          </cell>
          <cell r="S631">
            <v>8.75</v>
          </cell>
          <cell r="T631">
            <v>3.06</v>
          </cell>
          <cell r="U631">
            <v>9.6199999999999992</v>
          </cell>
          <cell r="V631">
            <v>2.2999999999999998</v>
          </cell>
          <cell r="W631">
            <v>85.2</v>
          </cell>
          <cell r="X631">
            <v>-8</v>
          </cell>
          <cell r="Y631">
            <v>88.3</v>
          </cell>
          <cell r="Z631">
            <v>-5.9</v>
          </cell>
          <cell r="AA631">
            <v>83</v>
          </cell>
          <cell r="AB631">
            <v>-18.100000000000001</v>
          </cell>
          <cell r="AC631">
            <v>1</v>
          </cell>
          <cell r="AD631">
            <v>-98.1</v>
          </cell>
        </row>
        <row r="632">
          <cell r="B632" t="str">
            <v>特掲産業１</v>
          </cell>
          <cell r="C632">
            <v>31</v>
          </cell>
          <cell r="D632">
            <v>-71.8</v>
          </cell>
          <cell r="E632">
            <v>31.1</v>
          </cell>
          <cell r="F632">
            <v>-71.8</v>
          </cell>
          <cell r="G632">
            <v>32.4</v>
          </cell>
          <cell r="H632">
            <v>-70.900000000000006</v>
          </cell>
          <cell r="I632">
            <v>40.200000000000003</v>
          </cell>
          <cell r="J632">
            <v>-66.599999999999994</v>
          </cell>
          <cell r="K632">
            <v>39.6</v>
          </cell>
          <cell r="L632">
            <v>-66.3</v>
          </cell>
          <cell r="M632">
            <v>100</v>
          </cell>
          <cell r="N632">
            <v>-74.3</v>
          </cell>
          <cell r="O632">
            <v>64</v>
          </cell>
          <cell r="P632">
            <v>1.9</v>
          </cell>
          <cell r="Q632" t="str">
            <v>-</v>
          </cell>
          <cell r="R632" t="str">
            <v>-</v>
          </cell>
          <cell r="S632">
            <v>0.7</v>
          </cell>
          <cell r="T632">
            <v>-6.1</v>
          </cell>
          <cell r="U632">
            <v>68.12</v>
          </cell>
          <cell r="V632">
            <v>59.95</v>
          </cell>
          <cell r="W632">
            <v>29.5</v>
          </cell>
          <cell r="X632">
            <v>-72.900000000000006</v>
          </cell>
          <cell r="Y632">
            <v>29.6</v>
          </cell>
          <cell r="Z632">
            <v>-72.8</v>
          </cell>
          <cell r="AA632">
            <v>8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62.6</v>
          </cell>
          <cell r="D633">
            <v>0</v>
          </cell>
          <cell r="E633">
            <v>72.8</v>
          </cell>
          <cell r="F633">
            <v>0</v>
          </cell>
          <cell r="G633">
            <v>74.400000000000006</v>
          </cell>
          <cell r="H633">
            <v>0</v>
          </cell>
          <cell r="I633">
            <v>44.2</v>
          </cell>
          <cell r="J633">
            <v>0</v>
          </cell>
          <cell r="K633">
            <v>45.1</v>
          </cell>
          <cell r="L633">
            <v>0</v>
          </cell>
          <cell r="M633">
            <v>1.1000000000000001</v>
          </cell>
          <cell r="N633">
            <v>0</v>
          </cell>
          <cell r="O633">
            <v>211.1</v>
          </cell>
          <cell r="P633">
            <v>0</v>
          </cell>
          <cell r="Q633" t="str">
            <v>-</v>
          </cell>
          <cell r="R633" t="str">
            <v>-</v>
          </cell>
          <cell r="S633">
            <v>2.92</v>
          </cell>
          <cell r="T633">
            <v>2.92</v>
          </cell>
          <cell r="U633">
            <v>2.92</v>
          </cell>
          <cell r="V633">
            <v>-97.08</v>
          </cell>
          <cell r="W633">
            <v>59.6</v>
          </cell>
          <cell r="X633">
            <v>0</v>
          </cell>
          <cell r="Y633">
            <v>69.3</v>
          </cell>
          <cell r="Z633">
            <v>0</v>
          </cell>
          <cell r="AA633">
            <v>1.2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232380</v>
          </cell>
        </row>
      </sheetData>
      <sheetData sheetId="17">
        <row r="9">
          <cell r="E9">
            <v>18.899999999999999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</row>
        <row r="24">
          <cell r="D24" t="str">
            <v>建設業</v>
          </cell>
        </row>
        <row r="25">
          <cell r="D25" t="str">
            <v>製造業</v>
          </cell>
        </row>
        <row r="26">
          <cell r="D26" t="str">
            <v>電気・ガス・熱供給・水道業</v>
          </cell>
        </row>
        <row r="27">
          <cell r="D27" t="str">
            <v>情報通信業</v>
          </cell>
        </row>
        <row r="28">
          <cell r="D28" t="str">
            <v>運輸業，郵便業</v>
          </cell>
        </row>
        <row r="29">
          <cell r="D29" t="str">
            <v>卸売業，小売業</v>
          </cell>
        </row>
        <row r="30">
          <cell r="D30" t="str">
            <v>金融業，保険業</v>
          </cell>
          <cell r="I30" t="str">
            <v>x</v>
          </cell>
        </row>
        <row r="31">
          <cell r="D31" t="str">
            <v>不動産業，物品賃貸業</v>
          </cell>
        </row>
        <row r="32">
          <cell r="D32" t="str">
            <v>学術研究，専門・技術サービス業</v>
          </cell>
        </row>
        <row r="33">
          <cell r="D33" t="str">
            <v>宿泊業，飲食サービス業</v>
          </cell>
        </row>
        <row r="34">
          <cell r="D34" t="str">
            <v>生活関連サービス業，娯楽業</v>
          </cell>
        </row>
        <row r="35">
          <cell r="D35" t="str">
            <v>教育，学習支援業</v>
          </cell>
        </row>
        <row r="36">
          <cell r="D36" t="str">
            <v>医療，福祉</v>
          </cell>
        </row>
        <row r="37">
          <cell r="D37" t="str">
            <v>複合サービス事業</v>
          </cell>
        </row>
        <row r="38">
          <cell r="D38" t="str">
            <v>サービス業（他に分類されないもの）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19.100000000000001</v>
          </cell>
          <cell r="G10">
            <v>161</v>
          </cell>
          <cell r="H10">
            <v>147.19999999999999</v>
          </cell>
          <cell r="I10">
            <v>13.8</v>
          </cell>
          <cell r="J10">
            <v>16.399999999999999</v>
          </cell>
          <cell r="K10">
            <v>92.1</v>
          </cell>
          <cell r="L10">
            <v>90.4</v>
          </cell>
          <cell r="M10">
            <v>1.7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18.600000000000001</v>
          </cell>
          <cell r="G12">
            <v>151.6</v>
          </cell>
          <cell r="H12">
            <v>143</v>
          </cell>
          <cell r="I12">
            <v>8.6</v>
          </cell>
          <cell r="J12">
            <v>14.7</v>
          </cell>
          <cell r="K12">
            <v>109.3</v>
          </cell>
          <cell r="L12">
            <v>104.5</v>
          </cell>
          <cell r="M12">
            <v>4.8</v>
          </cell>
        </row>
        <row r="13">
          <cell r="C13" t="str">
            <v>製造業</v>
          </cell>
          <cell r="F13">
            <v>18.3</v>
          </cell>
          <cell r="G13">
            <v>154.5</v>
          </cell>
          <cell r="H13">
            <v>141.1</v>
          </cell>
          <cell r="I13">
            <v>13.4</v>
          </cell>
          <cell r="J13">
            <v>16.5</v>
          </cell>
          <cell r="K13">
            <v>101.2</v>
          </cell>
          <cell r="L13">
            <v>97.6</v>
          </cell>
          <cell r="M13">
            <v>3.6</v>
          </cell>
        </row>
        <row r="14">
          <cell r="C14" t="str">
            <v>電気・ガス・熱供給・水道業</v>
          </cell>
          <cell r="F14">
            <v>18.8</v>
          </cell>
          <cell r="G14">
            <v>154.9</v>
          </cell>
          <cell r="H14">
            <v>136.80000000000001</v>
          </cell>
          <cell r="I14">
            <v>18.100000000000001</v>
          </cell>
          <cell r="J14">
            <v>17.7</v>
          </cell>
          <cell r="K14">
            <v>104.7</v>
          </cell>
          <cell r="L14">
            <v>104.6</v>
          </cell>
          <cell r="M14">
            <v>0.1</v>
          </cell>
        </row>
        <row r="15">
          <cell r="C15" t="str">
            <v>情報通信業</v>
          </cell>
          <cell r="F15">
            <v>18.600000000000001</v>
          </cell>
          <cell r="G15">
            <v>154.1</v>
          </cell>
          <cell r="H15">
            <v>141.1</v>
          </cell>
          <cell r="I15">
            <v>13</v>
          </cell>
          <cell r="J15">
            <v>13.3</v>
          </cell>
          <cell r="K15">
            <v>87.4</v>
          </cell>
          <cell r="L15">
            <v>84.2</v>
          </cell>
          <cell r="M15">
            <v>3.2</v>
          </cell>
        </row>
        <row r="16">
          <cell r="C16" t="str">
            <v>運輸業，郵便業</v>
          </cell>
          <cell r="F16">
            <v>19.8</v>
          </cell>
          <cell r="G16">
            <v>174.3</v>
          </cell>
          <cell r="H16">
            <v>150.5</v>
          </cell>
          <cell r="I16">
            <v>23.8</v>
          </cell>
          <cell r="J16">
            <v>13.7</v>
          </cell>
          <cell r="K16">
            <v>61</v>
          </cell>
          <cell r="L16">
            <v>61</v>
          </cell>
          <cell r="M16">
            <v>0</v>
          </cell>
        </row>
        <row r="17">
          <cell r="C17" t="str">
            <v>卸売業，小売業</v>
          </cell>
          <cell r="F17">
            <v>19.8</v>
          </cell>
          <cell r="G17">
            <v>168.4</v>
          </cell>
          <cell r="H17">
            <v>150.80000000000001</v>
          </cell>
          <cell r="I17">
            <v>17.600000000000001</v>
          </cell>
          <cell r="J17">
            <v>17.3</v>
          </cell>
          <cell r="K17">
            <v>101.6</v>
          </cell>
          <cell r="L17">
            <v>99.9</v>
          </cell>
          <cell r="M17">
            <v>1.7</v>
          </cell>
        </row>
        <row r="18">
          <cell r="C18" t="str">
            <v>金融業，保険業</v>
          </cell>
          <cell r="F18" t="str">
            <v>#18.9</v>
          </cell>
          <cell r="G18" t="str">
            <v>#139.7</v>
          </cell>
          <cell r="H18" t="str">
            <v>#137.2</v>
          </cell>
          <cell r="I18" t="str">
            <v>#2.5</v>
          </cell>
          <cell r="J18" t="str">
            <v>#0</v>
          </cell>
          <cell r="K18" t="str">
            <v>#0</v>
          </cell>
          <cell r="L18" t="str">
            <v>#0</v>
          </cell>
          <cell r="M18" t="str">
            <v>#0</v>
          </cell>
        </row>
        <row r="19">
          <cell r="C19" t="str">
            <v>不動産業，物品賃貸業</v>
          </cell>
          <cell r="F19">
            <v>21.9</v>
          </cell>
          <cell r="G19">
            <v>178.5</v>
          </cell>
          <cell r="H19">
            <v>171.3</v>
          </cell>
          <cell r="I19">
            <v>7.2</v>
          </cell>
          <cell r="J19">
            <v>17.2</v>
          </cell>
          <cell r="K19">
            <v>107.1</v>
          </cell>
          <cell r="L19">
            <v>107.1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18</v>
          </cell>
          <cell r="G20">
            <v>158.80000000000001</v>
          </cell>
          <cell r="H20">
            <v>142.80000000000001</v>
          </cell>
          <cell r="I20">
            <v>16</v>
          </cell>
          <cell r="J20">
            <v>17</v>
          </cell>
          <cell r="K20">
            <v>99</v>
          </cell>
          <cell r="L20">
            <v>99</v>
          </cell>
          <cell r="M20">
            <v>0</v>
          </cell>
        </row>
        <row r="21">
          <cell r="C21" t="str">
            <v>宿泊業，飲食サービス業</v>
          </cell>
          <cell r="F21">
            <v>20.2</v>
          </cell>
          <cell r="G21">
            <v>175.2</v>
          </cell>
          <cell r="H21">
            <v>158.1</v>
          </cell>
          <cell r="I21">
            <v>17.100000000000001</v>
          </cell>
          <cell r="J21">
            <v>14.3</v>
          </cell>
          <cell r="K21">
            <v>78.400000000000006</v>
          </cell>
          <cell r="L21">
            <v>75.8</v>
          </cell>
          <cell r="M21">
            <v>2.6</v>
          </cell>
        </row>
        <row r="22">
          <cell r="C22" t="str">
            <v>生活関連サービス業，娯楽業</v>
          </cell>
          <cell r="F22">
            <v>19</v>
          </cell>
          <cell r="G22">
            <v>181.9</v>
          </cell>
          <cell r="H22">
            <v>172.2</v>
          </cell>
          <cell r="I22">
            <v>9.6999999999999993</v>
          </cell>
          <cell r="J22">
            <v>10.8</v>
          </cell>
          <cell r="K22">
            <v>69</v>
          </cell>
          <cell r="L22">
            <v>65.099999999999994</v>
          </cell>
          <cell r="M22">
            <v>3.9</v>
          </cell>
        </row>
        <row r="23">
          <cell r="C23" t="str">
            <v>教育，学習支援業</v>
          </cell>
          <cell r="F23">
            <v>18.8</v>
          </cell>
          <cell r="G23">
            <v>182.6</v>
          </cell>
          <cell r="H23">
            <v>145.19999999999999</v>
          </cell>
          <cell r="I23">
            <v>37.4</v>
          </cell>
          <cell r="J23">
            <v>16.600000000000001</v>
          </cell>
          <cell r="K23">
            <v>88.9</v>
          </cell>
          <cell r="L23">
            <v>88.6</v>
          </cell>
          <cell r="M23">
            <v>0.3</v>
          </cell>
        </row>
        <row r="24">
          <cell r="C24" t="str">
            <v>医療，福祉</v>
          </cell>
          <cell r="F24">
            <v>19.600000000000001</v>
          </cell>
          <cell r="G24">
            <v>156</v>
          </cell>
          <cell r="H24">
            <v>150.9</v>
          </cell>
          <cell r="I24">
            <v>5.0999999999999996</v>
          </cell>
          <cell r="J24">
            <v>17.2</v>
          </cell>
          <cell r="K24">
            <v>95</v>
          </cell>
          <cell r="L24">
            <v>93.9</v>
          </cell>
          <cell r="M24">
            <v>1.1000000000000001</v>
          </cell>
        </row>
        <row r="25">
          <cell r="C25" t="str">
            <v>複合サービス事業</v>
          </cell>
          <cell r="F25">
            <v>19.5</v>
          </cell>
          <cell r="G25">
            <v>158.30000000000001</v>
          </cell>
          <cell r="H25">
            <v>151.9</v>
          </cell>
          <cell r="I25">
            <v>6.4</v>
          </cell>
          <cell r="J25">
            <v>18.399999999999999</v>
          </cell>
          <cell r="K25">
            <v>97.8</v>
          </cell>
          <cell r="L25">
            <v>97.8</v>
          </cell>
          <cell r="M25">
            <v>0</v>
          </cell>
        </row>
        <row r="26">
          <cell r="C26" t="str">
            <v>サービス業（他に分類されないもの）</v>
          </cell>
          <cell r="F26">
            <v>19.100000000000001</v>
          </cell>
          <cell r="G26">
            <v>159</v>
          </cell>
          <cell r="H26">
            <v>147.4</v>
          </cell>
          <cell r="I26">
            <v>11.6</v>
          </cell>
          <cell r="J26">
            <v>15.9</v>
          </cell>
          <cell r="K26">
            <v>82.1</v>
          </cell>
          <cell r="L26">
            <v>80.099999999999994</v>
          </cell>
          <cell r="M26">
            <v>2</v>
          </cell>
        </row>
        <row r="27">
          <cell r="C27" t="str">
            <v>食料品・たばこ</v>
          </cell>
          <cell r="F27">
            <v>19</v>
          </cell>
          <cell r="G27">
            <v>157.69999999999999</v>
          </cell>
          <cell r="H27">
            <v>145.5</v>
          </cell>
          <cell r="I27">
            <v>12.2</v>
          </cell>
          <cell r="J27">
            <v>16.3</v>
          </cell>
          <cell r="K27">
            <v>98</v>
          </cell>
          <cell r="L27">
            <v>93.8</v>
          </cell>
          <cell r="M27">
            <v>4.2</v>
          </cell>
        </row>
        <row r="28">
          <cell r="C28" t="str">
            <v>繊維工業</v>
          </cell>
          <cell r="F28">
            <v>18.2</v>
          </cell>
          <cell r="G28">
            <v>149.1</v>
          </cell>
          <cell r="H28">
            <v>138</v>
          </cell>
          <cell r="I28">
            <v>11.1</v>
          </cell>
          <cell r="J28">
            <v>14.5</v>
          </cell>
          <cell r="K28">
            <v>89</v>
          </cell>
          <cell r="L28">
            <v>88.7</v>
          </cell>
          <cell r="M28">
            <v>0.3</v>
          </cell>
        </row>
        <row r="29">
          <cell r="C29" t="str">
            <v>木材・木製品</v>
          </cell>
          <cell r="F29">
            <v>17.899999999999999</v>
          </cell>
          <cell r="G29">
            <v>154.5</v>
          </cell>
          <cell r="H29">
            <v>141.1</v>
          </cell>
          <cell r="I29">
            <v>13.4</v>
          </cell>
          <cell r="J29">
            <v>17.5</v>
          </cell>
          <cell r="K29">
            <v>85.3</v>
          </cell>
          <cell r="L29">
            <v>85.2</v>
          </cell>
          <cell r="M29">
            <v>0.1</v>
          </cell>
        </row>
        <row r="30">
          <cell r="C30" t="str">
            <v>家具・装備品</v>
          </cell>
          <cell r="F30" t="str">
            <v>#17.3</v>
          </cell>
          <cell r="G30" t="str">
            <v>#137.8</v>
          </cell>
          <cell r="H30" t="str">
            <v>#137.8</v>
          </cell>
          <cell r="I30" t="str">
            <v>#0</v>
          </cell>
          <cell r="J30" t="str">
            <v>#17.4</v>
          </cell>
          <cell r="K30" t="str">
            <v>#94.8</v>
          </cell>
          <cell r="L30" t="str">
            <v>#94.8</v>
          </cell>
          <cell r="M30" t="str">
            <v>#0</v>
          </cell>
        </row>
        <row r="31">
          <cell r="C31" t="str">
            <v>パルプ・紙</v>
          </cell>
          <cell r="F31" t="str">
            <v>#20.9</v>
          </cell>
          <cell r="G31" t="str">
            <v>#165.7</v>
          </cell>
          <cell r="H31" t="str">
            <v>#154.7</v>
          </cell>
          <cell r="I31" t="str">
            <v>#11</v>
          </cell>
          <cell r="J31" t="str">
            <v>#20.2</v>
          </cell>
          <cell r="K31" t="str">
            <v>#124.9</v>
          </cell>
          <cell r="L31" t="str">
            <v>#124.3</v>
          </cell>
          <cell r="M31" t="str">
            <v>#0.6</v>
          </cell>
        </row>
        <row r="32">
          <cell r="C32" t="str">
            <v>印刷・同関連業</v>
          </cell>
          <cell r="F32" t="str">
            <v>#18.8</v>
          </cell>
          <cell r="G32" t="str">
            <v>#152.8</v>
          </cell>
          <cell r="H32" t="str">
            <v>#136.5</v>
          </cell>
          <cell r="I32" t="str">
            <v>#16.3</v>
          </cell>
          <cell r="J32" t="str">
            <v>#16.1</v>
          </cell>
          <cell r="K32" t="str">
            <v>#91.5</v>
          </cell>
          <cell r="L32" t="str">
            <v>#91.5</v>
          </cell>
          <cell r="M32" t="str">
            <v>#0</v>
          </cell>
        </row>
        <row r="33">
          <cell r="C33" t="str">
            <v>化学、石油・石炭</v>
          </cell>
          <cell r="F33">
            <v>18.399999999999999</v>
          </cell>
          <cell r="G33">
            <v>151.19999999999999</v>
          </cell>
          <cell r="H33">
            <v>133.9</v>
          </cell>
          <cell r="I33">
            <v>17.3</v>
          </cell>
          <cell r="J33">
            <v>16.899999999999999</v>
          </cell>
          <cell r="K33">
            <v>108.1</v>
          </cell>
          <cell r="L33">
            <v>108</v>
          </cell>
          <cell r="M33">
            <v>0.1</v>
          </cell>
        </row>
        <row r="34">
          <cell r="C34" t="str">
            <v>プラスチック製品</v>
          </cell>
          <cell r="F34">
            <v>19.399999999999999</v>
          </cell>
          <cell r="G34">
            <v>159.9</v>
          </cell>
          <cell r="H34">
            <v>147.80000000000001</v>
          </cell>
          <cell r="I34">
            <v>12.1</v>
          </cell>
          <cell r="J34">
            <v>18.3</v>
          </cell>
          <cell r="K34">
            <v>117.5</v>
          </cell>
          <cell r="L34">
            <v>115.8</v>
          </cell>
          <cell r="M34">
            <v>1.7</v>
          </cell>
        </row>
        <row r="35">
          <cell r="C35" t="str">
            <v>ゴム製品</v>
          </cell>
          <cell r="F35">
            <v>18.8</v>
          </cell>
          <cell r="G35">
            <v>160.1</v>
          </cell>
          <cell r="H35">
            <v>138.5</v>
          </cell>
          <cell r="I35">
            <v>21.6</v>
          </cell>
          <cell r="J35">
            <v>16.600000000000001</v>
          </cell>
          <cell r="K35">
            <v>91.2</v>
          </cell>
          <cell r="L35">
            <v>89.5</v>
          </cell>
          <cell r="M35">
            <v>1.7</v>
          </cell>
        </row>
        <row r="36">
          <cell r="C36" t="str">
            <v>窯業・土石製品</v>
          </cell>
          <cell r="F36">
            <v>18.399999999999999</v>
          </cell>
          <cell r="G36">
            <v>152.69999999999999</v>
          </cell>
          <cell r="H36">
            <v>141.30000000000001</v>
          </cell>
          <cell r="I36">
            <v>11.4</v>
          </cell>
          <cell r="J36">
            <v>17.3</v>
          </cell>
          <cell r="K36">
            <v>100.8</v>
          </cell>
          <cell r="L36">
            <v>99</v>
          </cell>
          <cell r="M36">
            <v>1.8</v>
          </cell>
        </row>
        <row r="37">
          <cell r="C37" t="str">
            <v>鉄鋼業</v>
          </cell>
          <cell r="F37" t="str">
            <v>#18.8</v>
          </cell>
          <cell r="G37" t="str">
            <v>#174.6</v>
          </cell>
          <cell r="H37" t="str">
            <v>#147.3</v>
          </cell>
          <cell r="I37" t="str">
            <v>#27.3</v>
          </cell>
          <cell r="J37" t="str">
            <v>#17</v>
          </cell>
          <cell r="K37" t="str">
            <v>#133</v>
          </cell>
          <cell r="L37" t="str">
            <v>#133</v>
          </cell>
          <cell r="M37" t="str">
            <v>#0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C39" t="str">
            <v>金属製品製造業</v>
          </cell>
          <cell r="F39">
            <v>18.7</v>
          </cell>
          <cell r="G39">
            <v>155</v>
          </cell>
          <cell r="H39">
            <v>143.5</v>
          </cell>
          <cell r="I39">
            <v>11.5</v>
          </cell>
          <cell r="J39">
            <v>15.7</v>
          </cell>
          <cell r="K39">
            <v>129.80000000000001</v>
          </cell>
          <cell r="L39">
            <v>115.8</v>
          </cell>
          <cell r="M39">
            <v>14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16.600000000000001</v>
          </cell>
          <cell r="G42">
            <v>141.6</v>
          </cell>
          <cell r="H42">
            <v>131.30000000000001</v>
          </cell>
          <cell r="I42">
            <v>10.3</v>
          </cell>
          <cell r="J42">
            <v>16.5</v>
          </cell>
          <cell r="K42">
            <v>103.1</v>
          </cell>
          <cell r="L42">
            <v>102.3</v>
          </cell>
          <cell r="M42">
            <v>0.8</v>
          </cell>
        </row>
        <row r="43">
          <cell r="C43" t="str">
            <v>電子・デバイス</v>
          </cell>
          <cell r="F43">
            <v>17.8</v>
          </cell>
          <cell r="G43">
            <v>153.9</v>
          </cell>
          <cell r="H43">
            <v>141.4</v>
          </cell>
          <cell r="I43">
            <v>12.5</v>
          </cell>
          <cell r="J43">
            <v>15.9</v>
          </cell>
          <cell r="K43">
            <v>87.5</v>
          </cell>
          <cell r="L43">
            <v>87.2</v>
          </cell>
          <cell r="M43">
            <v>0.3</v>
          </cell>
        </row>
        <row r="44">
          <cell r="C44" t="str">
            <v>電気機械器具</v>
          </cell>
          <cell r="F44">
            <v>17</v>
          </cell>
          <cell r="G44">
            <v>138</v>
          </cell>
          <cell r="H44">
            <v>131.9</v>
          </cell>
          <cell r="I44">
            <v>6.1</v>
          </cell>
          <cell r="J44">
            <v>18.899999999999999</v>
          </cell>
          <cell r="K44">
            <v>105.9</v>
          </cell>
          <cell r="L44">
            <v>105.9</v>
          </cell>
          <cell r="M44">
            <v>0</v>
          </cell>
        </row>
        <row r="45">
          <cell r="C45" t="str">
            <v>情報通信機械器具</v>
          </cell>
          <cell r="F45">
            <v>16.899999999999999</v>
          </cell>
          <cell r="G45">
            <v>149.69999999999999</v>
          </cell>
          <cell r="H45">
            <v>137.80000000000001</v>
          </cell>
          <cell r="I45">
            <v>11.9</v>
          </cell>
          <cell r="J45">
            <v>14.8</v>
          </cell>
          <cell r="K45">
            <v>111.8</v>
          </cell>
          <cell r="L45">
            <v>106.5</v>
          </cell>
          <cell r="M45">
            <v>5.3</v>
          </cell>
        </row>
        <row r="46">
          <cell r="C46" t="str">
            <v>輸送用機械器具</v>
          </cell>
          <cell r="F46">
            <v>16.399999999999999</v>
          </cell>
          <cell r="G46">
            <v>152.9</v>
          </cell>
          <cell r="H46">
            <v>132.5</v>
          </cell>
          <cell r="I46">
            <v>20.399999999999999</v>
          </cell>
          <cell r="J46">
            <v>19.2</v>
          </cell>
          <cell r="K46">
            <v>99.5</v>
          </cell>
          <cell r="L46">
            <v>99.5</v>
          </cell>
          <cell r="M46">
            <v>0</v>
          </cell>
        </row>
        <row r="47">
          <cell r="C47" t="str">
            <v>その他の製造業</v>
          </cell>
          <cell r="F47">
            <v>17.100000000000001</v>
          </cell>
          <cell r="G47">
            <v>140.4</v>
          </cell>
          <cell r="H47">
            <v>132.5</v>
          </cell>
          <cell r="I47">
            <v>7.9</v>
          </cell>
          <cell r="J47">
            <v>16</v>
          </cell>
          <cell r="K47">
            <v>88.7</v>
          </cell>
          <cell r="L47">
            <v>88.7</v>
          </cell>
          <cell r="M47">
            <v>0</v>
          </cell>
        </row>
        <row r="48">
          <cell r="C48" t="str">
            <v>Ｅ一括分１</v>
          </cell>
          <cell r="F48">
            <v>18.899999999999999</v>
          </cell>
          <cell r="G48">
            <v>165.1</v>
          </cell>
          <cell r="H48">
            <v>152</v>
          </cell>
          <cell r="I48">
            <v>13.1</v>
          </cell>
          <cell r="J48">
            <v>9.9</v>
          </cell>
          <cell r="K48">
            <v>50.7</v>
          </cell>
          <cell r="L48">
            <v>50.7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19.8</v>
          </cell>
          <cell r="G51">
            <v>164.7</v>
          </cell>
          <cell r="H51">
            <v>152.19999999999999</v>
          </cell>
          <cell r="I51">
            <v>12.5</v>
          </cell>
          <cell r="J51">
            <v>19.8</v>
          </cell>
          <cell r="K51">
            <v>145.6</v>
          </cell>
          <cell r="L51">
            <v>145.30000000000001</v>
          </cell>
          <cell r="M51">
            <v>0.3</v>
          </cell>
        </row>
        <row r="52">
          <cell r="C52" t="str">
            <v>小売業</v>
          </cell>
          <cell r="F52">
            <v>19.8</v>
          </cell>
          <cell r="G52">
            <v>171.4</v>
          </cell>
          <cell r="H52">
            <v>149.80000000000001</v>
          </cell>
          <cell r="I52">
            <v>21.6</v>
          </cell>
          <cell r="J52">
            <v>17.100000000000001</v>
          </cell>
          <cell r="K52">
            <v>97.7</v>
          </cell>
          <cell r="L52">
            <v>95.9</v>
          </cell>
          <cell r="M52">
            <v>1.8</v>
          </cell>
        </row>
        <row r="53">
          <cell r="C53" t="str">
            <v>宿泊業</v>
          </cell>
          <cell r="F53">
            <v>20.100000000000001</v>
          </cell>
          <cell r="G53">
            <v>173.2</v>
          </cell>
          <cell r="H53">
            <v>156.5</v>
          </cell>
          <cell r="I53">
            <v>16.7</v>
          </cell>
          <cell r="J53">
            <v>18.2</v>
          </cell>
          <cell r="K53">
            <v>102.6</v>
          </cell>
          <cell r="L53">
            <v>97.5</v>
          </cell>
          <cell r="M53">
            <v>5.0999999999999996</v>
          </cell>
        </row>
        <row r="54">
          <cell r="C54" t="str">
            <v>Ｍ一括分</v>
          </cell>
          <cell r="F54">
            <v>20.3</v>
          </cell>
          <cell r="G54">
            <v>179.1</v>
          </cell>
          <cell r="H54">
            <v>161.19999999999999</v>
          </cell>
          <cell r="I54">
            <v>17.899999999999999</v>
          </cell>
          <cell r="J54">
            <v>12.9</v>
          </cell>
          <cell r="K54">
            <v>69.3</v>
          </cell>
          <cell r="L54">
            <v>67.599999999999994</v>
          </cell>
          <cell r="M54">
            <v>1.7</v>
          </cell>
        </row>
        <row r="55">
          <cell r="C55" t="str">
            <v>医療業</v>
          </cell>
          <cell r="F55">
            <v>19.5</v>
          </cell>
          <cell r="G55">
            <v>155.6</v>
          </cell>
          <cell r="H55">
            <v>150</v>
          </cell>
          <cell r="I55">
            <v>5.6</v>
          </cell>
          <cell r="J55">
            <v>17.100000000000001</v>
          </cell>
          <cell r="K55">
            <v>104.3</v>
          </cell>
          <cell r="L55">
            <v>102.4</v>
          </cell>
          <cell r="M55">
            <v>1.9</v>
          </cell>
        </row>
        <row r="56">
          <cell r="C56" t="str">
            <v>Ｐ一括分</v>
          </cell>
          <cell r="F56">
            <v>19.7</v>
          </cell>
          <cell r="G56">
            <v>156.6</v>
          </cell>
          <cell r="H56">
            <v>152.30000000000001</v>
          </cell>
          <cell r="I56">
            <v>4.3</v>
          </cell>
          <cell r="J56">
            <v>17.3</v>
          </cell>
          <cell r="K56">
            <v>85.6</v>
          </cell>
          <cell r="L56">
            <v>85.4</v>
          </cell>
          <cell r="M56">
            <v>0.2</v>
          </cell>
        </row>
        <row r="57">
          <cell r="C57" t="str">
            <v>職業紹介・派遣業</v>
          </cell>
          <cell r="F57">
            <v>17.7</v>
          </cell>
          <cell r="G57">
            <v>148.19999999999999</v>
          </cell>
          <cell r="H57">
            <v>138.5</v>
          </cell>
          <cell r="I57">
            <v>9.6999999999999993</v>
          </cell>
          <cell r="J57">
            <v>17.399999999999999</v>
          </cell>
          <cell r="K57">
            <v>112.3</v>
          </cell>
          <cell r="L57">
            <v>109.1</v>
          </cell>
          <cell r="M57">
            <v>3.2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19.5</v>
          </cell>
          <cell r="G59">
            <v>162.69999999999999</v>
          </cell>
          <cell r="H59">
            <v>150.4</v>
          </cell>
          <cell r="I59">
            <v>12.3</v>
          </cell>
          <cell r="J59">
            <v>15.8</v>
          </cell>
          <cell r="K59">
            <v>78.3</v>
          </cell>
          <cell r="L59">
            <v>76.400000000000006</v>
          </cell>
          <cell r="M59">
            <v>1.9</v>
          </cell>
        </row>
        <row r="60">
          <cell r="C60" t="str">
            <v>特掲産業１</v>
          </cell>
          <cell r="F60" t="str">
            <v>#18.4</v>
          </cell>
          <cell r="G60" t="str">
            <v>#147.9</v>
          </cell>
          <cell r="H60" t="str">
            <v>#142.3</v>
          </cell>
          <cell r="I60" t="str">
            <v>#5.6</v>
          </cell>
          <cell r="J60" t="str">
            <v>#8.5</v>
          </cell>
          <cell r="K60" t="str">
            <v>#66.8</v>
          </cell>
          <cell r="L60" t="str">
            <v>#64.4</v>
          </cell>
          <cell r="M60" t="str">
            <v>#2.4</v>
          </cell>
        </row>
        <row r="61">
          <cell r="C61" t="str">
            <v>特掲産業２</v>
          </cell>
          <cell r="F61" t="str">
            <v>#18.1</v>
          </cell>
          <cell r="G61" t="str">
            <v>#156.7</v>
          </cell>
          <cell r="H61" t="str">
            <v>#141.2</v>
          </cell>
          <cell r="I61" t="str">
            <v>#15.5</v>
          </cell>
          <cell r="J61" t="str">
            <v>#12</v>
          </cell>
          <cell r="K61" t="str">
            <v>#74.7</v>
          </cell>
          <cell r="L61" t="str">
            <v>#74.7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19.399999999999999</v>
          </cell>
          <cell r="G78">
            <v>161.1</v>
          </cell>
          <cell r="H78">
            <v>148.6</v>
          </cell>
          <cell r="I78">
            <v>12.5</v>
          </cell>
          <cell r="J78">
            <v>15.3</v>
          </cell>
          <cell r="K78">
            <v>86.7</v>
          </cell>
          <cell r="L78">
            <v>84.8</v>
          </cell>
          <cell r="M78">
            <v>1.9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19.3</v>
          </cell>
          <cell r="G80">
            <v>149.80000000000001</v>
          </cell>
          <cell r="H80">
            <v>144.30000000000001</v>
          </cell>
          <cell r="I80">
            <v>5.5</v>
          </cell>
          <cell r="J80">
            <v>15.6</v>
          </cell>
          <cell r="K80">
            <v>81.7</v>
          </cell>
          <cell r="L80">
            <v>81</v>
          </cell>
          <cell r="M80">
            <v>0.7</v>
          </cell>
        </row>
        <row r="81">
          <cell r="C81" t="str">
            <v>製造業</v>
          </cell>
          <cell r="F81">
            <v>18.5</v>
          </cell>
          <cell r="G81">
            <v>155.6</v>
          </cell>
          <cell r="H81">
            <v>141.5</v>
          </cell>
          <cell r="I81">
            <v>14.1</v>
          </cell>
          <cell r="J81">
            <v>16</v>
          </cell>
          <cell r="K81">
            <v>100.9</v>
          </cell>
          <cell r="L81">
            <v>98.9</v>
          </cell>
          <cell r="M81">
            <v>2</v>
          </cell>
        </row>
        <row r="82">
          <cell r="C82" t="str">
            <v>電気・ガス・熱供給・水道業</v>
          </cell>
          <cell r="F82">
            <v>18.7</v>
          </cell>
          <cell r="G82">
            <v>152.5</v>
          </cell>
          <cell r="H82">
            <v>137.4</v>
          </cell>
          <cell r="I82">
            <v>15.1</v>
          </cell>
          <cell r="J82">
            <v>17.7</v>
          </cell>
          <cell r="K82">
            <v>104.7</v>
          </cell>
          <cell r="L82">
            <v>104.6</v>
          </cell>
          <cell r="M82">
            <v>0.1</v>
          </cell>
        </row>
        <row r="83">
          <cell r="C83" t="str">
            <v>情報通信業</v>
          </cell>
          <cell r="F83">
            <v>18.600000000000001</v>
          </cell>
          <cell r="G83">
            <v>153.19999999999999</v>
          </cell>
          <cell r="H83">
            <v>142</v>
          </cell>
          <cell r="I83">
            <v>11.2</v>
          </cell>
          <cell r="J83">
            <v>13.8</v>
          </cell>
          <cell r="K83">
            <v>87.1</v>
          </cell>
          <cell r="L83">
            <v>84.5</v>
          </cell>
          <cell r="M83">
            <v>2.6</v>
          </cell>
        </row>
        <row r="84">
          <cell r="C84" t="str">
            <v>運輸業，郵便業</v>
          </cell>
          <cell r="F84">
            <v>19.100000000000001</v>
          </cell>
          <cell r="G84">
            <v>179.7</v>
          </cell>
          <cell r="H84">
            <v>146</v>
          </cell>
          <cell r="I84">
            <v>33.700000000000003</v>
          </cell>
          <cell r="J84">
            <v>13.8</v>
          </cell>
          <cell r="K84">
            <v>62.7</v>
          </cell>
          <cell r="L84">
            <v>62.7</v>
          </cell>
          <cell r="M84">
            <v>0</v>
          </cell>
        </row>
        <row r="85">
          <cell r="C85" t="str">
            <v>卸売業，小売業</v>
          </cell>
          <cell r="F85">
            <v>19.600000000000001</v>
          </cell>
          <cell r="G85">
            <v>164.4</v>
          </cell>
          <cell r="H85">
            <v>152.30000000000001</v>
          </cell>
          <cell r="I85">
            <v>12.1</v>
          </cell>
          <cell r="J85">
            <v>16</v>
          </cell>
          <cell r="K85">
            <v>97.3</v>
          </cell>
          <cell r="L85">
            <v>94.5</v>
          </cell>
          <cell r="M85">
            <v>2.8</v>
          </cell>
        </row>
        <row r="86">
          <cell r="C86" t="str">
            <v>金融業，保険業</v>
          </cell>
          <cell r="F86">
            <v>18.399999999999999</v>
          </cell>
          <cell r="G86">
            <v>144.5</v>
          </cell>
          <cell r="H86">
            <v>137.80000000000001</v>
          </cell>
          <cell r="I86">
            <v>6.7</v>
          </cell>
          <cell r="J86">
            <v>17.8</v>
          </cell>
          <cell r="K86">
            <v>113.2</v>
          </cell>
          <cell r="L86">
            <v>113</v>
          </cell>
          <cell r="M86">
            <v>0.2</v>
          </cell>
        </row>
        <row r="87">
          <cell r="C87" t="str">
            <v>不動産業，物品賃貸業</v>
          </cell>
          <cell r="F87">
            <v>19.2</v>
          </cell>
          <cell r="G87">
            <v>153.30000000000001</v>
          </cell>
          <cell r="H87">
            <v>146.80000000000001</v>
          </cell>
          <cell r="I87">
            <v>6.5</v>
          </cell>
          <cell r="J87">
            <v>12.8</v>
          </cell>
          <cell r="K87">
            <v>63.4</v>
          </cell>
          <cell r="L87">
            <v>63.4</v>
          </cell>
          <cell r="M87">
            <v>0</v>
          </cell>
        </row>
        <row r="88">
          <cell r="C88" t="str">
            <v>学術研究，専門・技術サービス業</v>
          </cell>
          <cell r="F88">
            <v>18.3</v>
          </cell>
          <cell r="G88">
            <v>152.4</v>
          </cell>
          <cell r="H88">
            <v>145</v>
          </cell>
          <cell r="I88">
            <v>7.4</v>
          </cell>
          <cell r="J88">
            <v>17.899999999999999</v>
          </cell>
          <cell r="K88">
            <v>107.1</v>
          </cell>
          <cell r="L88">
            <v>102</v>
          </cell>
          <cell r="M88">
            <v>5.0999999999999996</v>
          </cell>
        </row>
        <row r="89">
          <cell r="C89" t="str">
            <v>宿泊業，飲食サービス業</v>
          </cell>
          <cell r="F89">
            <v>22</v>
          </cell>
          <cell r="G89">
            <v>184.7</v>
          </cell>
          <cell r="H89">
            <v>171.6</v>
          </cell>
          <cell r="I89">
            <v>13.1</v>
          </cell>
          <cell r="J89">
            <v>13.7</v>
          </cell>
          <cell r="K89">
            <v>71.3</v>
          </cell>
          <cell r="L89">
            <v>68.400000000000006</v>
          </cell>
          <cell r="M89">
            <v>2.9</v>
          </cell>
        </row>
        <row r="90">
          <cell r="C90" t="str">
            <v>生活関連サービス業，娯楽業</v>
          </cell>
          <cell r="F90">
            <v>20.3</v>
          </cell>
          <cell r="G90">
            <v>171.5</v>
          </cell>
          <cell r="H90">
            <v>164.9</v>
          </cell>
          <cell r="I90">
            <v>6.6</v>
          </cell>
          <cell r="J90">
            <v>11.8</v>
          </cell>
          <cell r="K90">
            <v>63.1</v>
          </cell>
          <cell r="L90">
            <v>61.7</v>
          </cell>
          <cell r="M90">
            <v>1.4</v>
          </cell>
        </row>
        <row r="91">
          <cell r="C91" t="str">
            <v>教育，学習支援業</v>
          </cell>
          <cell r="F91">
            <v>19.399999999999999</v>
          </cell>
          <cell r="G91">
            <v>176.1</v>
          </cell>
          <cell r="H91">
            <v>146.5</v>
          </cell>
          <cell r="I91">
            <v>29.6</v>
          </cell>
          <cell r="J91">
            <v>16.100000000000001</v>
          </cell>
          <cell r="K91">
            <v>82.8</v>
          </cell>
          <cell r="L91">
            <v>82.6</v>
          </cell>
          <cell r="M91">
            <v>0.2</v>
          </cell>
        </row>
        <row r="92">
          <cell r="C92" t="str">
            <v>医療，福祉</v>
          </cell>
          <cell r="F92">
            <v>20</v>
          </cell>
          <cell r="G92">
            <v>159.5</v>
          </cell>
          <cell r="H92">
            <v>154.69999999999999</v>
          </cell>
          <cell r="I92">
            <v>4.8</v>
          </cell>
          <cell r="J92">
            <v>15.8</v>
          </cell>
          <cell r="K92">
            <v>86.2</v>
          </cell>
          <cell r="L92">
            <v>85.5</v>
          </cell>
          <cell r="M92">
            <v>0.7</v>
          </cell>
        </row>
        <row r="93">
          <cell r="C93" t="str">
            <v>複合サービス事業</v>
          </cell>
          <cell r="F93">
            <v>18.7</v>
          </cell>
          <cell r="G93">
            <v>152.4</v>
          </cell>
          <cell r="H93">
            <v>147</v>
          </cell>
          <cell r="I93">
            <v>5.4</v>
          </cell>
          <cell r="J93">
            <v>19.2</v>
          </cell>
          <cell r="K93">
            <v>132</v>
          </cell>
          <cell r="L93">
            <v>131.6</v>
          </cell>
          <cell r="M93">
            <v>0.4</v>
          </cell>
        </row>
        <row r="94">
          <cell r="C94" t="str">
            <v>サービス業（他に分類されないもの）</v>
          </cell>
          <cell r="F94">
            <v>19.100000000000001</v>
          </cell>
          <cell r="G94">
            <v>154.5</v>
          </cell>
          <cell r="H94">
            <v>144.69999999999999</v>
          </cell>
          <cell r="I94">
            <v>9.8000000000000007</v>
          </cell>
          <cell r="J94">
            <v>15.8</v>
          </cell>
          <cell r="K94">
            <v>85.9</v>
          </cell>
          <cell r="L94">
            <v>84.1</v>
          </cell>
          <cell r="M94">
            <v>1.8</v>
          </cell>
        </row>
        <row r="95">
          <cell r="C95" t="str">
            <v>食料品・たばこ</v>
          </cell>
          <cell r="F95">
            <v>18.899999999999999</v>
          </cell>
          <cell r="G95">
            <v>155.80000000000001</v>
          </cell>
          <cell r="H95">
            <v>143.80000000000001</v>
          </cell>
          <cell r="I95">
            <v>12</v>
          </cell>
          <cell r="J95">
            <v>15.3</v>
          </cell>
          <cell r="K95">
            <v>95</v>
          </cell>
          <cell r="L95">
            <v>93.5</v>
          </cell>
          <cell r="M95">
            <v>1.5</v>
          </cell>
        </row>
        <row r="96">
          <cell r="C96" t="str">
            <v>繊維工業</v>
          </cell>
          <cell r="F96">
            <v>18.399999999999999</v>
          </cell>
          <cell r="G96">
            <v>150.9</v>
          </cell>
          <cell r="H96">
            <v>139.4</v>
          </cell>
          <cell r="I96">
            <v>11.5</v>
          </cell>
          <cell r="J96">
            <v>16.8</v>
          </cell>
          <cell r="K96">
            <v>100.6</v>
          </cell>
          <cell r="L96">
            <v>100.5</v>
          </cell>
          <cell r="M96">
            <v>0.1</v>
          </cell>
        </row>
        <row r="97">
          <cell r="C97" t="str">
            <v>木材・木製品</v>
          </cell>
          <cell r="F97">
            <v>17.7</v>
          </cell>
          <cell r="G97">
            <v>147.30000000000001</v>
          </cell>
          <cell r="H97">
            <v>134.9</v>
          </cell>
          <cell r="I97">
            <v>12.4</v>
          </cell>
          <cell r="J97">
            <v>17.399999999999999</v>
          </cell>
          <cell r="K97">
            <v>119.8</v>
          </cell>
          <cell r="L97">
            <v>116</v>
          </cell>
          <cell r="M97">
            <v>3.8</v>
          </cell>
        </row>
        <row r="98">
          <cell r="C98" t="str">
            <v>家具・装備品</v>
          </cell>
          <cell r="F98" t="str">
            <v>#17.3</v>
          </cell>
          <cell r="G98" t="str">
            <v>#137.8</v>
          </cell>
          <cell r="H98" t="str">
            <v>#137.8</v>
          </cell>
          <cell r="I98" t="str">
            <v>#0</v>
          </cell>
          <cell r="J98" t="str">
            <v>#17.4</v>
          </cell>
          <cell r="K98" t="str">
            <v>#94.8</v>
          </cell>
          <cell r="L98" t="str">
            <v>#94.8</v>
          </cell>
          <cell r="M98" t="str">
            <v>#0</v>
          </cell>
        </row>
        <row r="99">
          <cell r="C99" t="str">
            <v>パルプ・紙</v>
          </cell>
          <cell r="F99">
            <v>21.5</v>
          </cell>
          <cell r="G99">
            <v>168.2</v>
          </cell>
          <cell r="H99">
            <v>158.5</v>
          </cell>
          <cell r="I99">
            <v>9.6999999999999993</v>
          </cell>
          <cell r="J99">
            <v>21.4</v>
          </cell>
          <cell r="K99">
            <v>113.5</v>
          </cell>
          <cell r="L99">
            <v>113.4</v>
          </cell>
          <cell r="M99">
            <v>0.1</v>
          </cell>
        </row>
        <row r="100">
          <cell r="C100" t="str">
            <v>印刷・同関連業</v>
          </cell>
          <cell r="F100">
            <v>20.8</v>
          </cell>
          <cell r="G100">
            <v>169.9</v>
          </cell>
          <cell r="H100">
            <v>160.80000000000001</v>
          </cell>
          <cell r="I100">
            <v>9.1</v>
          </cell>
          <cell r="J100">
            <v>19</v>
          </cell>
          <cell r="K100">
            <v>101</v>
          </cell>
          <cell r="L100">
            <v>97.2</v>
          </cell>
          <cell r="M100">
            <v>3.8</v>
          </cell>
        </row>
        <row r="101">
          <cell r="C101" t="str">
            <v>化学、石油・石炭</v>
          </cell>
          <cell r="F101">
            <v>18.399999999999999</v>
          </cell>
          <cell r="G101">
            <v>151.19999999999999</v>
          </cell>
          <cell r="H101">
            <v>133.9</v>
          </cell>
          <cell r="I101">
            <v>17.3</v>
          </cell>
          <cell r="J101">
            <v>16.899999999999999</v>
          </cell>
          <cell r="K101">
            <v>108.1</v>
          </cell>
          <cell r="L101">
            <v>108</v>
          </cell>
          <cell r="M101">
            <v>0.1</v>
          </cell>
        </row>
        <row r="102">
          <cell r="C102" t="str">
            <v>プラスチック製品</v>
          </cell>
          <cell r="F102">
            <v>19.399999999999999</v>
          </cell>
          <cell r="G102">
            <v>159.9</v>
          </cell>
          <cell r="H102">
            <v>147.80000000000001</v>
          </cell>
          <cell r="I102">
            <v>12.1</v>
          </cell>
          <cell r="J102">
            <v>18.3</v>
          </cell>
          <cell r="K102">
            <v>117.5</v>
          </cell>
          <cell r="L102">
            <v>115.8</v>
          </cell>
          <cell r="M102">
            <v>1.7</v>
          </cell>
        </row>
        <row r="103">
          <cell r="C103" t="str">
            <v>ゴム製品</v>
          </cell>
          <cell r="F103">
            <v>18.8</v>
          </cell>
          <cell r="G103">
            <v>160.1</v>
          </cell>
          <cell r="H103">
            <v>138.5</v>
          </cell>
          <cell r="I103">
            <v>21.6</v>
          </cell>
          <cell r="J103">
            <v>16.600000000000001</v>
          </cell>
          <cell r="K103">
            <v>91.2</v>
          </cell>
          <cell r="L103">
            <v>89.5</v>
          </cell>
          <cell r="M103">
            <v>1.7</v>
          </cell>
        </row>
        <row r="104">
          <cell r="C104" t="str">
            <v>窯業・土石製品</v>
          </cell>
          <cell r="F104">
            <v>17.7</v>
          </cell>
          <cell r="G104">
            <v>148.30000000000001</v>
          </cell>
          <cell r="H104">
            <v>138.4</v>
          </cell>
          <cell r="I104">
            <v>9.9</v>
          </cell>
          <cell r="J104">
            <v>17.3</v>
          </cell>
          <cell r="K104">
            <v>100.8</v>
          </cell>
          <cell r="L104">
            <v>99</v>
          </cell>
          <cell r="M104">
            <v>1.8</v>
          </cell>
        </row>
        <row r="105">
          <cell r="C105" t="str">
            <v>鉄鋼業</v>
          </cell>
          <cell r="F105">
            <v>19</v>
          </cell>
          <cell r="G105">
            <v>172.8</v>
          </cell>
          <cell r="H105">
            <v>149.30000000000001</v>
          </cell>
          <cell r="I105">
            <v>23.5</v>
          </cell>
          <cell r="J105">
            <v>22</v>
          </cell>
          <cell r="K105">
            <v>159.80000000000001</v>
          </cell>
          <cell r="L105">
            <v>154.6</v>
          </cell>
          <cell r="M105">
            <v>5.2</v>
          </cell>
        </row>
        <row r="106">
          <cell r="C106" t="str">
            <v>非鉄金属製造業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</row>
        <row r="107">
          <cell r="C107" t="str">
            <v>金属製品製造業</v>
          </cell>
          <cell r="F107">
            <v>19.7</v>
          </cell>
          <cell r="G107">
            <v>161.69999999999999</v>
          </cell>
          <cell r="H107">
            <v>148.80000000000001</v>
          </cell>
          <cell r="I107">
            <v>12.9</v>
          </cell>
          <cell r="J107">
            <v>17.600000000000001</v>
          </cell>
          <cell r="K107">
            <v>124.7</v>
          </cell>
          <cell r="L107">
            <v>118</v>
          </cell>
          <cell r="M107">
            <v>6.7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16.600000000000001</v>
          </cell>
          <cell r="G110">
            <v>141.6</v>
          </cell>
          <cell r="H110">
            <v>131.30000000000001</v>
          </cell>
          <cell r="I110">
            <v>10.3</v>
          </cell>
          <cell r="J110">
            <v>16.5</v>
          </cell>
          <cell r="K110">
            <v>103.1</v>
          </cell>
          <cell r="L110">
            <v>102.3</v>
          </cell>
          <cell r="M110">
            <v>0.8</v>
          </cell>
        </row>
        <row r="111">
          <cell r="C111" t="str">
            <v>電子・デバイス</v>
          </cell>
          <cell r="F111">
            <v>17.8</v>
          </cell>
          <cell r="G111">
            <v>153.9</v>
          </cell>
          <cell r="H111">
            <v>141.4</v>
          </cell>
          <cell r="I111">
            <v>12.5</v>
          </cell>
          <cell r="J111">
            <v>15.9</v>
          </cell>
          <cell r="K111">
            <v>87.5</v>
          </cell>
          <cell r="L111">
            <v>87.2</v>
          </cell>
          <cell r="M111">
            <v>0.3</v>
          </cell>
        </row>
        <row r="112">
          <cell r="C112" t="str">
            <v>電気機械器具</v>
          </cell>
          <cell r="F112">
            <v>17</v>
          </cell>
          <cell r="G112">
            <v>138</v>
          </cell>
          <cell r="H112">
            <v>131.9</v>
          </cell>
          <cell r="I112">
            <v>6.1</v>
          </cell>
          <cell r="J112">
            <v>18.899999999999999</v>
          </cell>
          <cell r="K112">
            <v>105.9</v>
          </cell>
          <cell r="L112">
            <v>105.9</v>
          </cell>
          <cell r="M112">
            <v>0</v>
          </cell>
        </row>
        <row r="113">
          <cell r="C113" t="str">
            <v>情報通信機械器具</v>
          </cell>
          <cell r="F113">
            <v>16.899999999999999</v>
          </cell>
          <cell r="G113">
            <v>149.69999999999999</v>
          </cell>
          <cell r="H113">
            <v>137.80000000000001</v>
          </cell>
          <cell r="I113">
            <v>11.9</v>
          </cell>
          <cell r="J113">
            <v>14.8</v>
          </cell>
          <cell r="K113">
            <v>111.8</v>
          </cell>
          <cell r="L113">
            <v>106.5</v>
          </cell>
          <cell r="M113">
            <v>5.3</v>
          </cell>
        </row>
        <row r="114">
          <cell r="C114" t="str">
            <v>輸送用機械器具</v>
          </cell>
          <cell r="F114">
            <v>16.399999999999999</v>
          </cell>
          <cell r="G114">
            <v>152.9</v>
          </cell>
          <cell r="H114">
            <v>132.5</v>
          </cell>
          <cell r="I114">
            <v>20.399999999999999</v>
          </cell>
          <cell r="J114">
            <v>19.2</v>
          </cell>
          <cell r="K114">
            <v>99.5</v>
          </cell>
          <cell r="L114">
            <v>99.5</v>
          </cell>
          <cell r="M114">
            <v>0</v>
          </cell>
        </row>
        <row r="115">
          <cell r="C115" t="str">
            <v>その他の製造業</v>
          </cell>
          <cell r="F115">
            <v>17.100000000000001</v>
          </cell>
          <cell r="G115">
            <v>140.4</v>
          </cell>
          <cell r="H115">
            <v>132.5</v>
          </cell>
          <cell r="I115">
            <v>7.9</v>
          </cell>
          <cell r="J115">
            <v>16</v>
          </cell>
          <cell r="K115">
            <v>88.7</v>
          </cell>
          <cell r="L115">
            <v>88.7</v>
          </cell>
          <cell r="M115">
            <v>0</v>
          </cell>
        </row>
        <row r="116">
          <cell r="C116" t="str">
            <v>Ｅ一括分１</v>
          </cell>
          <cell r="F116">
            <v>20.5</v>
          </cell>
          <cell r="G116">
            <v>184.7</v>
          </cell>
          <cell r="H116">
            <v>153.30000000000001</v>
          </cell>
          <cell r="I116">
            <v>31.4</v>
          </cell>
          <cell r="J116">
            <v>9.9</v>
          </cell>
          <cell r="K116">
            <v>50.7</v>
          </cell>
          <cell r="L116">
            <v>50.7</v>
          </cell>
          <cell r="M116">
            <v>0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20.100000000000001</v>
          </cell>
          <cell r="G119">
            <v>170.6</v>
          </cell>
          <cell r="H119">
            <v>159.19999999999999</v>
          </cell>
          <cell r="I119">
            <v>11.4</v>
          </cell>
          <cell r="J119">
            <v>20</v>
          </cell>
          <cell r="K119">
            <v>142.6</v>
          </cell>
          <cell r="L119">
            <v>137.69999999999999</v>
          </cell>
          <cell r="M119">
            <v>4.9000000000000004</v>
          </cell>
        </row>
        <row r="120">
          <cell r="C120" t="str">
            <v>小売業</v>
          </cell>
          <cell r="F120">
            <v>19.3</v>
          </cell>
          <cell r="G120">
            <v>160.1</v>
          </cell>
          <cell r="H120">
            <v>147.6</v>
          </cell>
          <cell r="I120">
            <v>12.5</v>
          </cell>
          <cell r="J120">
            <v>15.8</v>
          </cell>
          <cell r="K120">
            <v>94.6</v>
          </cell>
          <cell r="L120">
            <v>91.9</v>
          </cell>
          <cell r="M120">
            <v>2.7</v>
          </cell>
        </row>
        <row r="121">
          <cell r="C121" t="str">
            <v>宿泊業</v>
          </cell>
          <cell r="F121">
            <v>20</v>
          </cell>
          <cell r="G121">
            <v>156.6</v>
          </cell>
          <cell r="H121">
            <v>145.5</v>
          </cell>
          <cell r="I121">
            <v>11.1</v>
          </cell>
          <cell r="J121">
            <v>17.8</v>
          </cell>
          <cell r="K121">
            <v>96.6</v>
          </cell>
          <cell r="L121">
            <v>89.6</v>
          </cell>
          <cell r="M121">
            <v>7</v>
          </cell>
        </row>
        <row r="122">
          <cell r="C122" t="str">
            <v>Ｍ一括分</v>
          </cell>
          <cell r="F122">
            <v>23.1</v>
          </cell>
          <cell r="G122">
            <v>200</v>
          </cell>
          <cell r="H122">
            <v>185.8</v>
          </cell>
          <cell r="I122">
            <v>14.2</v>
          </cell>
          <cell r="J122">
            <v>13.2</v>
          </cell>
          <cell r="K122">
            <v>68.400000000000006</v>
          </cell>
          <cell r="L122">
            <v>66</v>
          </cell>
          <cell r="M122">
            <v>2.4</v>
          </cell>
        </row>
        <row r="123">
          <cell r="C123" t="str">
            <v>医療業</v>
          </cell>
          <cell r="F123">
            <v>19.600000000000001</v>
          </cell>
          <cell r="G123">
            <v>157.5</v>
          </cell>
          <cell r="H123">
            <v>151.80000000000001</v>
          </cell>
          <cell r="I123">
            <v>5.7</v>
          </cell>
          <cell r="J123">
            <v>16.8</v>
          </cell>
          <cell r="K123">
            <v>94.4</v>
          </cell>
          <cell r="L123">
            <v>92.7</v>
          </cell>
          <cell r="M123">
            <v>1.7</v>
          </cell>
        </row>
        <row r="124">
          <cell r="C124" t="str">
            <v>Ｐ一括分</v>
          </cell>
          <cell r="F124">
            <v>20.3</v>
          </cell>
          <cell r="G124">
            <v>161.4</v>
          </cell>
          <cell r="H124">
            <v>157.5</v>
          </cell>
          <cell r="I124">
            <v>3.9</v>
          </cell>
          <cell r="J124">
            <v>15.1</v>
          </cell>
          <cell r="K124">
            <v>81.099999999999994</v>
          </cell>
          <cell r="L124">
            <v>81</v>
          </cell>
          <cell r="M124">
            <v>0.1</v>
          </cell>
        </row>
        <row r="125">
          <cell r="C125" t="str">
            <v>職業紹介・派遣業</v>
          </cell>
          <cell r="F125">
            <v>17.899999999999999</v>
          </cell>
          <cell r="G125">
            <v>149</v>
          </cell>
          <cell r="H125">
            <v>139.4</v>
          </cell>
          <cell r="I125">
            <v>9.6</v>
          </cell>
          <cell r="J125">
            <v>17.399999999999999</v>
          </cell>
          <cell r="K125">
            <v>112.3</v>
          </cell>
          <cell r="L125">
            <v>109.1</v>
          </cell>
          <cell r="M125">
            <v>3.2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19.3</v>
          </cell>
          <cell r="G127">
            <v>155.9</v>
          </cell>
          <cell r="H127">
            <v>146</v>
          </cell>
          <cell r="I127">
            <v>9.9</v>
          </cell>
          <cell r="J127">
            <v>15.6</v>
          </cell>
          <cell r="K127">
            <v>83.1</v>
          </cell>
          <cell r="L127">
            <v>81.5</v>
          </cell>
          <cell r="M127">
            <v>1.6</v>
          </cell>
        </row>
        <row r="128">
          <cell r="C128" t="str">
            <v>特掲産業１</v>
          </cell>
          <cell r="F128">
            <v>21.2</v>
          </cell>
          <cell r="G128">
            <v>160.4</v>
          </cell>
          <cell r="H128">
            <v>154.4</v>
          </cell>
          <cell r="I128">
            <v>6</v>
          </cell>
          <cell r="J128">
            <v>5.6</v>
          </cell>
          <cell r="K128">
            <v>39.4</v>
          </cell>
          <cell r="L128">
            <v>38.4</v>
          </cell>
          <cell r="M128">
            <v>1</v>
          </cell>
        </row>
        <row r="129">
          <cell r="C129" t="str">
            <v>特掲産業２</v>
          </cell>
          <cell r="F129">
            <v>17.8</v>
          </cell>
          <cell r="G129">
            <v>141.80000000000001</v>
          </cell>
          <cell r="H129">
            <v>130.80000000000001</v>
          </cell>
          <cell r="I129">
            <v>11</v>
          </cell>
          <cell r="J129">
            <v>16.8</v>
          </cell>
          <cell r="K129">
            <v>114.1</v>
          </cell>
          <cell r="L129">
            <v>108.8</v>
          </cell>
          <cell r="M129">
            <v>5.3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85.4</v>
          </cell>
          <cell r="D198">
            <v>2</v>
          </cell>
          <cell r="E198">
            <v>101.1</v>
          </cell>
          <cell r="F198">
            <v>0</v>
          </cell>
          <cell r="G198">
            <v>100.7</v>
          </cell>
          <cell r="H198">
            <v>0.8</v>
          </cell>
          <cell r="I198">
            <v>99</v>
          </cell>
          <cell r="J198">
            <v>2.5</v>
          </cell>
          <cell r="K198">
            <v>97.2</v>
          </cell>
          <cell r="L198">
            <v>3.7</v>
          </cell>
          <cell r="M198">
            <v>123.2</v>
          </cell>
          <cell r="N198">
            <v>-9.1999999999999993</v>
          </cell>
          <cell r="O198">
            <v>93.5</v>
          </cell>
          <cell r="P198">
            <v>-3.7</v>
          </cell>
          <cell r="Q198" t="str">
            <v>-</v>
          </cell>
          <cell r="R198" t="str">
            <v>-</v>
          </cell>
          <cell r="S198">
            <v>0.89</v>
          </cell>
          <cell r="T198">
            <v>-0.05</v>
          </cell>
          <cell r="U198">
            <v>1.49</v>
          </cell>
          <cell r="V198">
            <v>0.51</v>
          </cell>
          <cell r="W198">
            <v>81.3</v>
          </cell>
          <cell r="X198">
            <v>-1.3</v>
          </cell>
          <cell r="Y198">
            <v>96.3</v>
          </cell>
          <cell r="Z198">
            <v>-3.2</v>
          </cell>
          <cell r="AA198">
            <v>106.8</v>
          </cell>
          <cell r="AB198">
            <v>-9.3000000000000007</v>
          </cell>
          <cell r="AC198">
            <v>12.9</v>
          </cell>
          <cell r="AD198">
            <v>248.6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59.7</v>
          </cell>
          <cell r="D200">
            <v>-9.3000000000000007</v>
          </cell>
          <cell r="E200">
            <v>75.2</v>
          </cell>
          <cell r="F200">
            <v>-9.5</v>
          </cell>
          <cell r="G200">
            <v>78.900000000000006</v>
          </cell>
          <cell r="H200">
            <v>-4.8</v>
          </cell>
          <cell r="I200">
            <v>92.3</v>
          </cell>
          <cell r="J200">
            <v>-4.0999999999999996</v>
          </cell>
          <cell r="K200">
            <v>95.2</v>
          </cell>
          <cell r="L200">
            <v>-0.9</v>
          </cell>
          <cell r="M200">
            <v>61</v>
          </cell>
          <cell r="N200">
            <v>-36.799999999999997</v>
          </cell>
          <cell r="O200">
            <v>86.6</v>
          </cell>
          <cell r="P200">
            <v>7.8</v>
          </cell>
          <cell r="Q200" t="str">
            <v>-</v>
          </cell>
          <cell r="R200" t="str">
            <v>-</v>
          </cell>
          <cell r="S200">
            <v>1.28</v>
          </cell>
          <cell r="T200">
            <v>0.81</v>
          </cell>
          <cell r="U200">
            <v>0.13</v>
          </cell>
          <cell r="V200">
            <v>-0.94</v>
          </cell>
          <cell r="W200">
            <v>56.9</v>
          </cell>
          <cell r="X200">
            <v>-12.2</v>
          </cell>
          <cell r="Y200">
            <v>71.599999999999994</v>
          </cell>
          <cell r="Z200">
            <v>-12.5</v>
          </cell>
          <cell r="AA200">
            <v>28</v>
          </cell>
          <cell r="AB200">
            <v>-67.599999999999994</v>
          </cell>
          <cell r="AC200">
            <v>1.2</v>
          </cell>
          <cell r="AD200">
            <v>140</v>
          </cell>
        </row>
        <row r="201">
          <cell r="B201" t="str">
            <v>製造業</v>
          </cell>
          <cell r="C201">
            <v>90.1</v>
          </cell>
          <cell r="D201">
            <v>1.7</v>
          </cell>
          <cell r="E201">
            <v>107.7</v>
          </cell>
          <cell r="F201">
            <v>0.7</v>
          </cell>
          <cell r="G201">
            <v>106.2</v>
          </cell>
          <cell r="H201">
            <v>1.6</v>
          </cell>
          <cell r="I201">
            <v>93.4</v>
          </cell>
          <cell r="J201">
            <v>1.3</v>
          </cell>
          <cell r="K201">
            <v>92.7</v>
          </cell>
          <cell r="L201">
            <v>2.1</v>
          </cell>
          <cell r="M201">
            <v>100.8</v>
          </cell>
          <cell r="N201">
            <v>-6.9</v>
          </cell>
          <cell r="O201">
            <v>93.1</v>
          </cell>
          <cell r="P201">
            <v>-5.3</v>
          </cell>
          <cell r="Q201" t="str">
            <v>-</v>
          </cell>
          <cell r="R201" t="str">
            <v>-</v>
          </cell>
          <cell r="S201">
            <v>0.53</v>
          </cell>
          <cell r="T201">
            <v>-0.35</v>
          </cell>
          <cell r="U201">
            <v>1.1399999999999999</v>
          </cell>
          <cell r="V201">
            <v>0.4</v>
          </cell>
          <cell r="W201">
            <v>85.8</v>
          </cell>
          <cell r="X201">
            <v>-1.6</v>
          </cell>
          <cell r="Y201">
            <v>102.6</v>
          </cell>
          <cell r="Z201">
            <v>-2.6</v>
          </cell>
          <cell r="AA201">
            <v>123.2</v>
          </cell>
          <cell r="AB201">
            <v>-5.7</v>
          </cell>
          <cell r="AC201">
            <v>8.9</v>
          </cell>
          <cell r="AD201">
            <v>134.19999999999999</v>
          </cell>
        </row>
        <row r="202">
          <cell r="B202" t="str">
            <v>電気・ガス・熱供給・水道業</v>
          </cell>
          <cell r="C202">
            <v>99.7</v>
          </cell>
          <cell r="D202">
            <v>15.7</v>
          </cell>
          <cell r="E202">
            <v>126.3</v>
          </cell>
          <cell r="F202">
            <v>15.6</v>
          </cell>
          <cell r="G202">
            <v>113.3</v>
          </cell>
          <cell r="H202">
            <v>2.5</v>
          </cell>
          <cell r="I202">
            <v>102.2</v>
          </cell>
          <cell r="J202">
            <v>13.2</v>
          </cell>
          <cell r="K202">
            <v>97.2</v>
          </cell>
          <cell r="L202">
            <v>5.7</v>
          </cell>
          <cell r="M202">
            <v>166.1</v>
          </cell>
          <cell r="N202">
            <v>141.4</v>
          </cell>
          <cell r="O202">
            <v>109.4</v>
          </cell>
          <cell r="P202">
            <v>1</v>
          </cell>
          <cell r="Q202" t="str">
            <v>-</v>
          </cell>
          <cell r="R202" t="str">
            <v>-</v>
          </cell>
          <cell r="S202">
            <v>0</v>
          </cell>
          <cell r="T202">
            <v>-0.15</v>
          </cell>
          <cell r="U202">
            <v>0.39</v>
          </cell>
          <cell r="V202">
            <v>0.24</v>
          </cell>
          <cell r="W202">
            <v>95</v>
          </cell>
          <cell r="X202">
            <v>12</v>
          </cell>
          <cell r="Y202">
            <v>120.3</v>
          </cell>
          <cell r="Z202">
            <v>11.8</v>
          </cell>
          <cell r="AA202">
            <v>283.89999999999998</v>
          </cell>
          <cell r="AB202">
            <v>201.7</v>
          </cell>
          <cell r="AC202">
            <v>0.3</v>
          </cell>
          <cell r="AD202">
            <v>200</v>
          </cell>
        </row>
        <row r="203">
          <cell r="B203" t="str">
            <v>情報通信業</v>
          </cell>
          <cell r="C203">
            <v>108.9</v>
          </cell>
          <cell r="D203">
            <v>-7.2</v>
          </cell>
          <cell r="E203">
            <v>132</v>
          </cell>
          <cell r="F203">
            <v>-8.5</v>
          </cell>
          <cell r="G203">
            <v>125.1</v>
          </cell>
          <cell r="H203">
            <v>-8.8000000000000007</v>
          </cell>
          <cell r="I203">
            <v>95.7</v>
          </cell>
          <cell r="J203">
            <v>8.1</v>
          </cell>
          <cell r="K203">
            <v>94.4</v>
          </cell>
          <cell r="L203">
            <v>8.3000000000000007</v>
          </cell>
          <cell r="M203">
            <v>112.1</v>
          </cell>
          <cell r="N203">
            <v>6.6</v>
          </cell>
          <cell r="O203">
            <v>124.1</v>
          </cell>
          <cell r="P203">
            <v>-1.6</v>
          </cell>
          <cell r="Q203" t="str">
            <v>-</v>
          </cell>
          <cell r="R203" t="str">
            <v>-</v>
          </cell>
          <cell r="S203">
            <v>0.89</v>
          </cell>
          <cell r="T203">
            <v>0.73</v>
          </cell>
          <cell r="U203">
            <v>0.97</v>
          </cell>
          <cell r="V203">
            <v>0.1</v>
          </cell>
          <cell r="W203">
            <v>103.7</v>
          </cell>
          <cell r="X203">
            <v>-10.3</v>
          </cell>
          <cell r="Y203">
            <v>125.7</v>
          </cell>
          <cell r="Z203">
            <v>-11.5</v>
          </cell>
          <cell r="AA203">
            <v>238.4</v>
          </cell>
          <cell r="AB203">
            <v>-7.1</v>
          </cell>
          <cell r="AC203">
            <v>24.1</v>
          </cell>
          <cell r="AD203">
            <v>30.3</v>
          </cell>
        </row>
        <row r="204">
          <cell r="B204" t="str">
            <v>運輸業，郵便業</v>
          </cell>
          <cell r="C204">
            <v>89</v>
          </cell>
          <cell r="D204">
            <v>24.8</v>
          </cell>
          <cell r="E204">
            <v>81.099999999999994</v>
          </cell>
          <cell r="F204">
            <v>-1.1000000000000001</v>
          </cell>
          <cell r="G204">
            <v>86.8</v>
          </cell>
          <cell r="H204">
            <v>3.7</v>
          </cell>
          <cell r="I204">
            <v>90.8</v>
          </cell>
          <cell r="J204">
            <v>-0.4</v>
          </cell>
          <cell r="K204">
            <v>96.7</v>
          </cell>
          <cell r="L204">
            <v>4.7</v>
          </cell>
          <cell r="M204">
            <v>65.599999999999994</v>
          </cell>
          <cell r="N204">
            <v>-23.9</v>
          </cell>
          <cell r="O204">
            <v>104.8</v>
          </cell>
          <cell r="P204">
            <v>-8.6</v>
          </cell>
          <cell r="Q204" t="str">
            <v>-</v>
          </cell>
          <cell r="R204" t="str">
            <v>-</v>
          </cell>
          <cell r="S204">
            <v>0.45</v>
          </cell>
          <cell r="T204">
            <v>-0.26</v>
          </cell>
          <cell r="U204">
            <v>1.01</v>
          </cell>
          <cell r="V204">
            <v>0.64</v>
          </cell>
          <cell r="W204">
            <v>84.8</v>
          </cell>
          <cell r="X204">
            <v>20.8</v>
          </cell>
          <cell r="Y204">
            <v>77.2</v>
          </cell>
          <cell r="Z204">
            <v>-4.3</v>
          </cell>
          <cell r="AA204">
            <v>57</v>
          </cell>
          <cell r="AB204">
            <v>-23.7</v>
          </cell>
          <cell r="AC204">
            <v>118.4</v>
          </cell>
          <cell r="AD204">
            <v>0</v>
          </cell>
        </row>
        <row r="205">
          <cell r="B205" t="str">
            <v>卸売業，小売業</v>
          </cell>
          <cell r="C205">
            <v>88.8</v>
          </cell>
          <cell r="D205">
            <v>8.1999999999999993</v>
          </cell>
          <cell r="E205">
            <v>100.8</v>
          </cell>
          <cell r="F205">
            <v>4</v>
          </cell>
          <cell r="G205">
            <v>98.7</v>
          </cell>
          <cell r="H205">
            <v>2.9</v>
          </cell>
          <cell r="I205">
            <v>100.3</v>
          </cell>
          <cell r="J205">
            <v>-0.4</v>
          </cell>
          <cell r="K205">
            <v>95.3</v>
          </cell>
          <cell r="L205">
            <v>-1.2</v>
          </cell>
          <cell r="M205">
            <v>183.3</v>
          </cell>
          <cell r="N205">
            <v>8.6</v>
          </cell>
          <cell r="O205">
            <v>79.400000000000006</v>
          </cell>
          <cell r="P205">
            <v>-19.5</v>
          </cell>
          <cell r="Q205" t="str">
            <v>-</v>
          </cell>
          <cell r="R205" t="str">
            <v>-</v>
          </cell>
          <cell r="S205">
            <v>0.66</v>
          </cell>
          <cell r="T205">
            <v>-0.69</v>
          </cell>
          <cell r="U205">
            <v>2.67</v>
          </cell>
          <cell r="V205">
            <v>1.52</v>
          </cell>
          <cell r="W205">
            <v>84.6</v>
          </cell>
          <cell r="X205">
            <v>4.7</v>
          </cell>
          <cell r="Y205">
            <v>96</v>
          </cell>
          <cell r="Z205">
            <v>0.6</v>
          </cell>
          <cell r="AA205">
            <v>129.4</v>
          </cell>
          <cell r="AB205">
            <v>16.8</v>
          </cell>
          <cell r="AC205">
            <v>30.1</v>
          </cell>
          <cell r="AD205">
            <v>207.1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115.3</v>
          </cell>
          <cell r="D207">
            <v>16.3</v>
          </cell>
          <cell r="E207">
            <v>120.1</v>
          </cell>
          <cell r="F207">
            <v>-4.2</v>
          </cell>
          <cell r="G207">
            <v>117.6</v>
          </cell>
          <cell r="H207">
            <v>-4</v>
          </cell>
          <cell r="I207">
            <v>108.8</v>
          </cell>
          <cell r="J207">
            <v>18.5</v>
          </cell>
          <cell r="K207">
            <v>106.7</v>
          </cell>
          <cell r="L207">
            <v>23.2</v>
          </cell>
          <cell r="M207">
            <v>211.8</v>
          </cell>
          <cell r="N207">
            <v>-37.9</v>
          </cell>
          <cell r="O207">
            <v>110.6</v>
          </cell>
          <cell r="P207">
            <v>31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0.46</v>
          </cell>
          <cell r="V207">
            <v>-0.15</v>
          </cell>
          <cell r="W207">
            <v>109.8</v>
          </cell>
          <cell r="X207">
            <v>12.6</v>
          </cell>
          <cell r="Y207">
            <v>114.4</v>
          </cell>
          <cell r="Z207">
            <v>-7.2</v>
          </cell>
          <cell r="AA207">
            <v>219.3</v>
          </cell>
          <cell r="AB207">
            <v>-8.1</v>
          </cell>
          <cell r="AC207">
            <v>64.900000000000006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87.4</v>
          </cell>
          <cell r="D208">
            <v>0.9</v>
          </cell>
          <cell r="E208">
            <v>106.8</v>
          </cell>
          <cell r="F208">
            <v>0.8</v>
          </cell>
          <cell r="G208">
            <v>105.4</v>
          </cell>
          <cell r="H208">
            <v>-0.9</v>
          </cell>
          <cell r="I208">
            <v>100.1</v>
          </cell>
          <cell r="J208">
            <v>10.4</v>
          </cell>
          <cell r="K208">
            <v>98.8</v>
          </cell>
          <cell r="L208">
            <v>7.2</v>
          </cell>
          <cell r="M208">
            <v>112.7</v>
          </cell>
          <cell r="N208">
            <v>49.5</v>
          </cell>
          <cell r="O208">
            <v>125.5</v>
          </cell>
          <cell r="P208">
            <v>7.8</v>
          </cell>
          <cell r="Q208" t="str">
            <v>-</v>
          </cell>
          <cell r="R208" t="str">
            <v>-</v>
          </cell>
          <cell r="S208">
            <v>0.54</v>
          </cell>
          <cell r="T208">
            <v>0.54</v>
          </cell>
          <cell r="U208">
            <v>0</v>
          </cell>
          <cell r="V208">
            <v>-1.1499999999999999</v>
          </cell>
          <cell r="W208">
            <v>83.2</v>
          </cell>
          <cell r="X208">
            <v>-2.2999999999999998</v>
          </cell>
          <cell r="Y208">
            <v>101.7</v>
          </cell>
          <cell r="Z208">
            <v>-2.4</v>
          </cell>
          <cell r="AA208">
            <v>132.1</v>
          </cell>
          <cell r="AB208">
            <v>35.6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111.3</v>
          </cell>
          <cell r="D209">
            <v>-6.7</v>
          </cell>
          <cell r="E209">
            <v>117.8</v>
          </cell>
          <cell r="F209">
            <v>-7</v>
          </cell>
          <cell r="G209">
            <v>118.2</v>
          </cell>
          <cell r="H209">
            <v>-7.1</v>
          </cell>
          <cell r="I209">
            <v>112.5</v>
          </cell>
          <cell r="J209">
            <v>-1.1000000000000001</v>
          </cell>
          <cell r="K209">
            <v>108.6</v>
          </cell>
          <cell r="L209">
            <v>-0.5</v>
          </cell>
          <cell r="M209">
            <v>167.6</v>
          </cell>
          <cell r="N209">
            <v>-6.6</v>
          </cell>
          <cell r="O209">
            <v>65.900000000000006</v>
          </cell>
          <cell r="P209">
            <v>29</v>
          </cell>
          <cell r="Q209" t="str">
            <v>-</v>
          </cell>
          <cell r="R209" t="str">
            <v>-</v>
          </cell>
          <cell r="S209">
            <v>2.2200000000000002</v>
          </cell>
          <cell r="T209">
            <v>-0.69</v>
          </cell>
          <cell r="U209">
            <v>3.94</v>
          </cell>
          <cell r="V209">
            <v>0.95</v>
          </cell>
          <cell r="W209">
            <v>106</v>
          </cell>
          <cell r="X209">
            <v>-9.6999999999999993</v>
          </cell>
          <cell r="Y209">
            <v>112.2</v>
          </cell>
          <cell r="Z209">
            <v>-10</v>
          </cell>
          <cell r="AA209">
            <v>113.3</v>
          </cell>
          <cell r="AB209">
            <v>-5.0999999999999996</v>
          </cell>
          <cell r="AC209">
            <v>12</v>
          </cell>
          <cell r="AD209">
            <v>11.1</v>
          </cell>
        </row>
        <row r="210">
          <cell r="B210" t="str">
            <v>生活関連サービス業，娯楽業</v>
          </cell>
          <cell r="C210">
            <v>74.400000000000006</v>
          </cell>
          <cell r="D210">
            <v>28.1</v>
          </cell>
          <cell r="E210">
            <v>83.7</v>
          </cell>
          <cell r="F210">
            <v>28.2</v>
          </cell>
          <cell r="G210">
            <v>83.7</v>
          </cell>
          <cell r="H210">
            <v>26.2</v>
          </cell>
          <cell r="I210">
            <v>103.6</v>
          </cell>
          <cell r="J210">
            <v>26.7</v>
          </cell>
          <cell r="K210">
            <v>107.2</v>
          </cell>
          <cell r="L210">
            <v>24.9</v>
          </cell>
          <cell r="M210">
            <v>65.099999999999994</v>
          </cell>
          <cell r="N210">
            <v>70</v>
          </cell>
          <cell r="O210">
            <v>153.30000000000001</v>
          </cell>
          <cell r="P210">
            <v>10.1</v>
          </cell>
          <cell r="Q210" t="str">
            <v>-</v>
          </cell>
          <cell r="R210" t="str">
            <v>-</v>
          </cell>
          <cell r="S210">
            <v>0.8</v>
          </cell>
          <cell r="T210">
            <v>-1.1499999999999999</v>
          </cell>
          <cell r="U210">
            <v>0.8</v>
          </cell>
          <cell r="V210">
            <v>0.8</v>
          </cell>
          <cell r="W210">
            <v>70.900000000000006</v>
          </cell>
          <cell r="X210">
            <v>24</v>
          </cell>
          <cell r="Y210">
            <v>79.7</v>
          </cell>
          <cell r="Z210">
            <v>24</v>
          </cell>
          <cell r="AA210">
            <v>84</v>
          </cell>
          <cell r="AB210">
            <v>72.099999999999994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85.3</v>
          </cell>
          <cell r="D211">
            <v>-2</v>
          </cell>
          <cell r="E211">
            <v>106</v>
          </cell>
          <cell r="F211">
            <v>-1.9</v>
          </cell>
          <cell r="G211">
            <v>108.5</v>
          </cell>
          <cell r="H211">
            <v>-2.2000000000000002</v>
          </cell>
          <cell r="I211">
            <v>116.5</v>
          </cell>
          <cell r="J211">
            <v>-1</v>
          </cell>
          <cell r="K211">
            <v>98.9</v>
          </cell>
          <cell r="L211">
            <v>2.1</v>
          </cell>
          <cell r="M211">
            <v>370.3</v>
          </cell>
          <cell r="N211">
            <v>-11.4</v>
          </cell>
          <cell r="O211">
            <v>116.9</v>
          </cell>
          <cell r="P211">
            <v>3</v>
          </cell>
          <cell r="Q211" t="str">
            <v>-</v>
          </cell>
          <cell r="R211" t="str">
            <v>-</v>
          </cell>
          <cell r="S211">
            <v>0.87</v>
          </cell>
          <cell r="T211">
            <v>0.66</v>
          </cell>
          <cell r="U211">
            <v>0.95</v>
          </cell>
          <cell r="V211">
            <v>0.64</v>
          </cell>
          <cell r="W211">
            <v>81.2</v>
          </cell>
          <cell r="X211">
            <v>-5.0999999999999996</v>
          </cell>
          <cell r="Y211">
            <v>101</v>
          </cell>
          <cell r="Z211">
            <v>-5.0999999999999996</v>
          </cell>
          <cell r="AA211">
            <v>28.3</v>
          </cell>
          <cell r="AB211">
            <v>31.6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78.400000000000006</v>
          </cell>
          <cell r="D212">
            <v>-2.5</v>
          </cell>
          <cell r="E212">
            <v>96.7</v>
          </cell>
          <cell r="F212">
            <v>-2.4</v>
          </cell>
          <cell r="G212">
            <v>94.7</v>
          </cell>
          <cell r="H212">
            <v>-1.1000000000000001</v>
          </cell>
          <cell r="I212">
            <v>99.4</v>
          </cell>
          <cell r="J212">
            <v>4.5999999999999996</v>
          </cell>
          <cell r="K212">
            <v>99.6</v>
          </cell>
          <cell r="L212">
            <v>6</v>
          </cell>
          <cell r="M212">
            <v>94.4</v>
          </cell>
          <cell r="N212">
            <v>-23.9</v>
          </cell>
          <cell r="O212">
            <v>83.9</v>
          </cell>
          <cell r="P212">
            <v>-3.8</v>
          </cell>
          <cell r="Q212" t="str">
            <v>-</v>
          </cell>
          <cell r="R212" t="str">
            <v>-</v>
          </cell>
          <cell r="S212">
            <v>0.56999999999999995</v>
          </cell>
          <cell r="T212">
            <v>-0.25</v>
          </cell>
          <cell r="U212">
            <v>1.77</v>
          </cell>
          <cell r="V212">
            <v>0.6</v>
          </cell>
          <cell r="W212">
            <v>74.7</v>
          </cell>
          <cell r="X212">
            <v>-5.6</v>
          </cell>
          <cell r="Y212">
            <v>92.1</v>
          </cell>
          <cell r="Z212">
            <v>-5.5</v>
          </cell>
          <cell r="AA212">
            <v>150</v>
          </cell>
          <cell r="AB212">
            <v>-19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76.3</v>
          </cell>
          <cell r="D213">
            <v>7.8</v>
          </cell>
          <cell r="E213">
            <v>90.3</v>
          </cell>
          <cell r="F213">
            <v>4.9000000000000004</v>
          </cell>
          <cell r="G213">
            <v>94.5</v>
          </cell>
          <cell r="H213">
            <v>9.6</v>
          </cell>
          <cell r="I213">
            <v>98.6</v>
          </cell>
          <cell r="J213">
            <v>3.6</v>
          </cell>
          <cell r="K213">
            <v>100.5</v>
          </cell>
          <cell r="L213">
            <v>5.3</v>
          </cell>
          <cell r="M213">
            <v>67.400000000000006</v>
          </cell>
          <cell r="N213">
            <v>-25.5</v>
          </cell>
          <cell r="O213">
            <v>97.1</v>
          </cell>
          <cell r="P213">
            <v>-0.6</v>
          </cell>
          <cell r="Q213" t="str">
            <v>-</v>
          </cell>
          <cell r="R213" t="str">
            <v>-</v>
          </cell>
          <cell r="S213">
            <v>3.73</v>
          </cell>
          <cell r="T213">
            <v>2.96</v>
          </cell>
          <cell r="U213">
            <v>0.63</v>
          </cell>
          <cell r="V213">
            <v>-1.48</v>
          </cell>
          <cell r="W213">
            <v>72.7</v>
          </cell>
          <cell r="X213">
            <v>4.3</v>
          </cell>
          <cell r="Y213">
            <v>86</v>
          </cell>
          <cell r="Z213">
            <v>1.5</v>
          </cell>
          <cell r="AA213">
            <v>23.4</v>
          </cell>
          <cell r="AB213">
            <v>-72.400000000000006</v>
          </cell>
          <cell r="AC213">
            <v>12.3</v>
          </cell>
          <cell r="AD213">
            <v>1437.5</v>
          </cell>
        </row>
        <row r="214">
          <cell r="B214" t="str">
            <v>サービス業（他に分類されないもの）</v>
          </cell>
          <cell r="C214">
            <v>86.7</v>
          </cell>
          <cell r="D214">
            <v>-3.3</v>
          </cell>
          <cell r="E214">
            <v>99</v>
          </cell>
          <cell r="F214">
            <v>0.9</v>
          </cell>
          <cell r="G214">
            <v>98.4</v>
          </cell>
          <cell r="H214">
            <v>-0.5</v>
          </cell>
          <cell r="I214">
            <v>100.1</v>
          </cell>
          <cell r="J214">
            <v>3.3</v>
          </cell>
          <cell r="K214">
            <v>99.3</v>
          </cell>
          <cell r="L214">
            <v>2.6</v>
          </cell>
          <cell r="M214">
            <v>112.6</v>
          </cell>
          <cell r="N214">
            <v>14.8</v>
          </cell>
          <cell r="O214">
            <v>97.8</v>
          </cell>
          <cell r="P214">
            <v>-5.2</v>
          </cell>
          <cell r="Q214" t="str">
            <v>-</v>
          </cell>
          <cell r="R214" t="str">
            <v>-</v>
          </cell>
          <cell r="S214">
            <v>2.99</v>
          </cell>
          <cell r="T214">
            <v>0.51</v>
          </cell>
          <cell r="U214">
            <v>3.38</v>
          </cell>
          <cell r="V214">
            <v>1.1599999999999999</v>
          </cell>
          <cell r="W214">
            <v>82.6</v>
          </cell>
          <cell r="X214">
            <v>-6.5</v>
          </cell>
          <cell r="Y214">
            <v>94.3</v>
          </cell>
          <cell r="Z214">
            <v>-2.4</v>
          </cell>
          <cell r="AA214">
            <v>105.9</v>
          </cell>
          <cell r="AB214">
            <v>17.8</v>
          </cell>
          <cell r="AC214">
            <v>2.4</v>
          </cell>
          <cell r="AD214">
            <v>-92.6</v>
          </cell>
        </row>
        <row r="215">
          <cell r="B215" t="str">
            <v>食料品・たばこ</v>
          </cell>
          <cell r="C215">
            <v>89.1</v>
          </cell>
          <cell r="D215">
            <v>-3.8</v>
          </cell>
          <cell r="E215">
            <v>105.1</v>
          </cell>
          <cell r="F215">
            <v>-8</v>
          </cell>
          <cell r="G215">
            <v>104.1</v>
          </cell>
          <cell r="H215">
            <v>-8.1999999999999993</v>
          </cell>
          <cell r="I215">
            <v>93.3</v>
          </cell>
          <cell r="J215">
            <v>3.1</v>
          </cell>
          <cell r="K215">
            <v>93.2</v>
          </cell>
          <cell r="L215">
            <v>4.0999999999999996</v>
          </cell>
          <cell r="M215">
            <v>93.1</v>
          </cell>
          <cell r="N215">
            <v>-8.3000000000000007</v>
          </cell>
          <cell r="O215">
            <v>98.2</v>
          </cell>
          <cell r="P215">
            <v>1.3</v>
          </cell>
          <cell r="Q215" t="str">
            <v>-</v>
          </cell>
          <cell r="R215" t="str">
            <v>-</v>
          </cell>
          <cell r="S215">
            <v>0.61</v>
          </cell>
          <cell r="T215">
            <v>-0.43</v>
          </cell>
          <cell r="U215">
            <v>1.29</v>
          </cell>
          <cell r="V215">
            <v>0.48</v>
          </cell>
          <cell r="W215">
            <v>84.9</v>
          </cell>
          <cell r="X215">
            <v>-6.8</v>
          </cell>
          <cell r="Y215">
            <v>100.1</v>
          </cell>
          <cell r="Z215">
            <v>-11</v>
          </cell>
          <cell r="AA215">
            <v>117.1</v>
          </cell>
          <cell r="AB215">
            <v>-6.7</v>
          </cell>
          <cell r="AC215">
            <v>15.6</v>
          </cell>
          <cell r="AD215">
            <v>0</v>
          </cell>
        </row>
        <row r="216">
          <cell r="B216" t="str">
            <v>繊維工業</v>
          </cell>
          <cell r="C216">
            <v>115.9</v>
          </cell>
          <cell r="D216">
            <v>8.3000000000000007</v>
          </cell>
          <cell r="E216">
            <v>132.69999999999999</v>
          </cell>
          <cell r="F216">
            <v>8.1999999999999993</v>
          </cell>
          <cell r="G216">
            <v>124</v>
          </cell>
          <cell r="H216">
            <v>3.9</v>
          </cell>
          <cell r="I216">
            <v>87.2</v>
          </cell>
          <cell r="J216">
            <v>9</v>
          </cell>
          <cell r="K216">
            <v>84.8</v>
          </cell>
          <cell r="L216">
            <v>5.9</v>
          </cell>
          <cell r="M216">
            <v>132.1</v>
          </cell>
          <cell r="N216">
            <v>73.400000000000006</v>
          </cell>
          <cell r="O216">
            <v>98.5</v>
          </cell>
          <cell r="P216">
            <v>-3.5</v>
          </cell>
          <cell r="Q216" t="str">
            <v>-</v>
          </cell>
          <cell r="R216" t="str">
            <v>-</v>
          </cell>
          <cell r="S216">
            <v>0.19</v>
          </cell>
          <cell r="T216">
            <v>-1.08</v>
          </cell>
          <cell r="U216">
            <v>1.31</v>
          </cell>
          <cell r="V216">
            <v>1</v>
          </cell>
          <cell r="W216">
            <v>110.4</v>
          </cell>
          <cell r="X216">
            <v>4.8</v>
          </cell>
          <cell r="Y216">
            <v>126.4</v>
          </cell>
          <cell r="Z216">
            <v>4.7</v>
          </cell>
          <cell r="AA216">
            <v>309.5</v>
          </cell>
          <cell r="AB216">
            <v>61.8</v>
          </cell>
          <cell r="AC216">
            <v>0.2</v>
          </cell>
          <cell r="AD216">
            <v>0</v>
          </cell>
        </row>
        <row r="217">
          <cell r="B217" t="str">
            <v>木材・木製品</v>
          </cell>
          <cell r="C217">
            <v>88.6</v>
          </cell>
          <cell r="D217">
            <v>1.6</v>
          </cell>
          <cell r="E217">
            <v>104.3</v>
          </cell>
          <cell r="F217">
            <v>3.5</v>
          </cell>
          <cell r="G217">
            <v>105.9</v>
          </cell>
          <cell r="H217">
            <v>8.6999999999999993</v>
          </cell>
          <cell r="I217">
            <v>82.4</v>
          </cell>
          <cell r="J217">
            <v>-1.9</v>
          </cell>
          <cell r="K217">
            <v>85.7</v>
          </cell>
          <cell r="L217">
            <v>5.8</v>
          </cell>
          <cell r="M217">
            <v>58.5</v>
          </cell>
          <cell r="N217">
            <v>-44.2</v>
          </cell>
          <cell r="O217">
            <v>100</v>
          </cell>
          <cell r="P217">
            <v>-2.9</v>
          </cell>
          <cell r="Q217" t="str">
            <v>-</v>
          </cell>
          <cell r="R217" t="str">
            <v>-</v>
          </cell>
          <cell r="S217">
            <v>1.22</v>
          </cell>
          <cell r="T217">
            <v>0.21</v>
          </cell>
          <cell r="U217">
            <v>0.7</v>
          </cell>
          <cell r="V217">
            <v>-1.06</v>
          </cell>
          <cell r="W217">
            <v>84.4</v>
          </cell>
          <cell r="X217">
            <v>-1.6</v>
          </cell>
          <cell r="Y217">
            <v>99.3</v>
          </cell>
          <cell r="Z217">
            <v>0.1</v>
          </cell>
          <cell r="AA217">
            <v>91.2</v>
          </cell>
          <cell r="AB217">
            <v>-29.5</v>
          </cell>
          <cell r="AC217">
            <v>1.7</v>
          </cell>
          <cell r="AD217">
            <v>-77.3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86</v>
          </cell>
          <cell r="D221">
            <v>0.9</v>
          </cell>
          <cell r="E221">
            <v>113.5</v>
          </cell>
          <cell r="F221">
            <v>1.6</v>
          </cell>
          <cell r="G221">
            <v>115</v>
          </cell>
          <cell r="H221">
            <v>5.6</v>
          </cell>
          <cell r="I221">
            <v>93.9</v>
          </cell>
          <cell r="J221">
            <v>-4.5</v>
          </cell>
          <cell r="K221">
            <v>91.9</v>
          </cell>
          <cell r="L221">
            <v>-3.3</v>
          </cell>
          <cell r="M221">
            <v>111.6</v>
          </cell>
          <cell r="N221">
            <v>-13.5</v>
          </cell>
          <cell r="O221">
            <v>104.8</v>
          </cell>
          <cell r="P221">
            <v>-5.6</v>
          </cell>
          <cell r="Q221" t="str">
            <v>-</v>
          </cell>
          <cell r="R221" t="str">
            <v>-</v>
          </cell>
          <cell r="S221">
            <v>0</v>
          </cell>
          <cell r="T221">
            <v>-1.1599999999999999</v>
          </cell>
          <cell r="U221">
            <v>1.21</v>
          </cell>
          <cell r="V221">
            <v>0.13</v>
          </cell>
          <cell r="W221">
            <v>81.900000000000006</v>
          </cell>
          <cell r="X221">
            <v>-2.4</v>
          </cell>
          <cell r="Y221">
            <v>108.1</v>
          </cell>
          <cell r="Z221">
            <v>-1.6</v>
          </cell>
          <cell r="AA221">
            <v>104.1</v>
          </cell>
          <cell r="AB221">
            <v>-19.399999999999999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109</v>
          </cell>
          <cell r="D222">
            <v>-2.9</v>
          </cell>
          <cell r="E222">
            <v>120</v>
          </cell>
          <cell r="F222">
            <v>-1</v>
          </cell>
          <cell r="G222">
            <v>114.7</v>
          </cell>
          <cell r="H222">
            <v>-1.4</v>
          </cell>
          <cell r="I222">
            <v>98.6</v>
          </cell>
          <cell r="J222">
            <v>5.7</v>
          </cell>
          <cell r="K222">
            <v>97.4</v>
          </cell>
          <cell r="L222">
            <v>6.7</v>
          </cell>
          <cell r="M222">
            <v>116.3</v>
          </cell>
          <cell r="N222">
            <v>-5.5</v>
          </cell>
          <cell r="O222">
            <v>102.6</v>
          </cell>
          <cell r="P222">
            <v>-24.6</v>
          </cell>
          <cell r="Q222" t="str">
            <v>-</v>
          </cell>
          <cell r="R222" t="str">
            <v>-</v>
          </cell>
          <cell r="S222">
            <v>0.92</v>
          </cell>
          <cell r="T222">
            <v>0.92</v>
          </cell>
          <cell r="U222">
            <v>0.92</v>
          </cell>
          <cell r="V222">
            <v>0.92</v>
          </cell>
          <cell r="W222">
            <v>103.8</v>
          </cell>
          <cell r="X222">
            <v>-6.1</v>
          </cell>
          <cell r="Y222">
            <v>114.3</v>
          </cell>
          <cell r="Z222">
            <v>-4.2</v>
          </cell>
          <cell r="AA222">
            <v>184.5</v>
          </cell>
          <cell r="AB222">
            <v>1.9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91.9</v>
          </cell>
          <cell r="D223">
            <v>-1.6</v>
          </cell>
          <cell r="E223">
            <v>118.4</v>
          </cell>
          <cell r="F223">
            <v>1.4</v>
          </cell>
          <cell r="G223">
            <v>111.5</v>
          </cell>
          <cell r="H223">
            <v>2.4</v>
          </cell>
          <cell r="I223">
            <v>98.9</v>
          </cell>
          <cell r="J223">
            <v>1.3</v>
          </cell>
          <cell r="K223">
            <v>93.6</v>
          </cell>
          <cell r="L223">
            <v>1.5</v>
          </cell>
          <cell r="M223">
            <v>154.30000000000001</v>
          </cell>
          <cell r="N223">
            <v>0</v>
          </cell>
          <cell r="O223">
            <v>101.3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0.15</v>
          </cell>
          <cell r="T223">
            <v>-0.34</v>
          </cell>
          <cell r="U223">
            <v>0.54</v>
          </cell>
          <cell r="V223">
            <v>0</v>
          </cell>
          <cell r="W223">
            <v>87.5</v>
          </cell>
          <cell r="X223">
            <v>-4.8</v>
          </cell>
          <cell r="Y223">
            <v>112.8</v>
          </cell>
          <cell r="Z223">
            <v>-1.9</v>
          </cell>
          <cell r="AA223">
            <v>157.69999999999999</v>
          </cell>
          <cell r="AB223">
            <v>-2.5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85.1</v>
          </cell>
          <cell r="D224">
            <v>-2.1</v>
          </cell>
          <cell r="E224">
            <v>101.2</v>
          </cell>
          <cell r="F224">
            <v>-2</v>
          </cell>
          <cell r="G224">
            <v>103.7</v>
          </cell>
          <cell r="H224">
            <v>-2.6</v>
          </cell>
          <cell r="I224">
            <v>91.3</v>
          </cell>
          <cell r="J224">
            <v>5.0999999999999996</v>
          </cell>
          <cell r="K224">
            <v>90.8</v>
          </cell>
          <cell r="L224">
            <v>3.5</v>
          </cell>
          <cell r="M224">
            <v>97.4</v>
          </cell>
          <cell r="N224">
            <v>28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-0.31</v>
          </cell>
          <cell r="W224">
            <v>81</v>
          </cell>
          <cell r="X224">
            <v>-5.3</v>
          </cell>
          <cell r="Y224">
            <v>96.4</v>
          </cell>
          <cell r="Z224">
            <v>-5.2</v>
          </cell>
          <cell r="AA224">
            <v>71.2</v>
          </cell>
          <cell r="AB224">
            <v>10.9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105.3</v>
          </cell>
          <cell r="D227">
            <v>38.700000000000003</v>
          </cell>
          <cell r="E227">
            <v>104.2</v>
          </cell>
          <cell r="F227">
            <v>23.2</v>
          </cell>
          <cell r="G227">
            <v>103.2</v>
          </cell>
          <cell r="H227">
            <v>25.9</v>
          </cell>
          <cell r="I227">
            <v>89.3</v>
          </cell>
          <cell r="J227">
            <v>4.9000000000000004</v>
          </cell>
          <cell r="K227">
            <v>89.4</v>
          </cell>
          <cell r="L227">
            <v>6.9</v>
          </cell>
          <cell r="M227">
            <v>88.5</v>
          </cell>
          <cell r="N227">
            <v>-14.2</v>
          </cell>
          <cell r="O227">
            <v>152.30000000000001</v>
          </cell>
          <cell r="P227">
            <v>2.4</v>
          </cell>
          <cell r="Q227" t="str">
            <v>-</v>
          </cell>
          <cell r="R227" t="str">
            <v>-</v>
          </cell>
          <cell r="S227">
            <v>2.4</v>
          </cell>
          <cell r="T227">
            <v>2.08</v>
          </cell>
          <cell r="U227">
            <v>1.04</v>
          </cell>
          <cell r="V227">
            <v>0.2</v>
          </cell>
          <cell r="W227">
            <v>100.3</v>
          </cell>
          <cell r="X227">
            <v>34.299999999999997</v>
          </cell>
          <cell r="Y227">
            <v>99.2</v>
          </cell>
          <cell r="Z227">
            <v>19.100000000000001</v>
          </cell>
          <cell r="AA227">
            <v>123</v>
          </cell>
          <cell r="AB227">
            <v>-6.4</v>
          </cell>
          <cell r="AC227">
            <v>28.7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89.6</v>
          </cell>
          <cell r="D230">
            <v>11</v>
          </cell>
          <cell r="E230">
            <v>109.5</v>
          </cell>
          <cell r="F230">
            <v>11.2</v>
          </cell>
          <cell r="G230">
            <v>108</v>
          </cell>
          <cell r="H230">
            <v>11.3</v>
          </cell>
          <cell r="I230">
            <v>88.5</v>
          </cell>
          <cell r="J230">
            <v>-8.9</v>
          </cell>
          <cell r="K230">
            <v>86.8</v>
          </cell>
          <cell r="L230">
            <v>-7.8</v>
          </cell>
          <cell r="M230">
            <v>117</v>
          </cell>
          <cell r="N230">
            <v>-20.8</v>
          </cell>
          <cell r="O230">
            <v>106.7</v>
          </cell>
          <cell r="P230">
            <v>0</v>
          </cell>
          <cell r="Q230" t="str">
            <v>-</v>
          </cell>
          <cell r="R230" t="str">
            <v>-</v>
          </cell>
          <cell r="S230">
            <v>0.4</v>
          </cell>
          <cell r="T230">
            <v>-0.9</v>
          </cell>
          <cell r="U230">
            <v>0.56999999999999995</v>
          </cell>
          <cell r="V230">
            <v>-1.35</v>
          </cell>
          <cell r="W230">
            <v>85.3</v>
          </cell>
          <cell r="X230">
            <v>7.4</v>
          </cell>
          <cell r="Y230">
            <v>104.3</v>
          </cell>
          <cell r="Z230">
            <v>7.6</v>
          </cell>
          <cell r="AA230">
            <v>124.7</v>
          </cell>
          <cell r="AB230">
            <v>9.5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74.400000000000006</v>
          </cell>
          <cell r="D231">
            <v>-4.4000000000000004</v>
          </cell>
          <cell r="E231">
            <v>84.8</v>
          </cell>
          <cell r="F231">
            <v>-4.5</v>
          </cell>
          <cell r="G231">
            <v>84.9</v>
          </cell>
          <cell r="H231">
            <v>0.4</v>
          </cell>
          <cell r="I231">
            <v>95.6</v>
          </cell>
          <cell r="J231">
            <v>-9.6</v>
          </cell>
          <cell r="K231">
            <v>96.8</v>
          </cell>
          <cell r="L231">
            <v>-6.3</v>
          </cell>
          <cell r="M231">
            <v>82.8</v>
          </cell>
          <cell r="N231">
            <v>-35.200000000000003</v>
          </cell>
          <cell r="O231">
            <v>74.2</v>
          </cell>
          <cell r="P231">
            <v>-2.9</v>
          </cell>
          <cell r="Q231" t="str">
            <v>-</v>
          </cell>
          <cell r="R231" t="str">
            <v>-</v>
          </cell>
          <cell r="S231">
            <v>0.19</v>
          </cell>
          <cell r="T231">
            <v>-1.24</v>
          </cell>
          <cell r="U231">
            <v>0.65</v>
          </cell>
          <cell r="V231">
            <v>0.04</v>
          </cell>
          <cell r="W231">
            <v>70.900000000000006</v>
          </cell>
          <cell r="X231">
            <v>-7.4</v>
          </cell>
          <cell r="Y231">
            <v>80.8</v>
          </cell>
          <cell r="Z231">
            <v>-7.6</v>
          </cell>
          <cell r="AA231">
            <v>84.1</v>
          </cell>
          <cell r="AB231">
            <v>-31.7</v>
          </cell>
          <cell r="AC231">
            <v>0.5</v>
          </cell>
          <cell r="AD231">
            <v>400</v>
          </cell>
        </row>
        <row r="232">
          <cell r="B232" t="str">
            <v>電気機械器具</v>
          </cell>
          <cell r="C232">
            <v>96.8</v>
          </cell>
          <cell r="D232">
            <v>-2.9</v>
          </cell>
          <cell r="E232">
            <v>112.5</v>
          </cell>
          <cell r="F232">
            <v>-2.9</v>
          </cell>
          <cell r="G232">
            <v>113.3</v>
          </cell>
          <cell r="H232">
            <v>-1.6</v>
          </cell>
          <cell r="I232">
            <v>82.6</v>
          </cell>
          <cell r="J232">
            <v>-9.5</v>
          </cell>
          <cell r="K232">
            <v>84.9</v>
          </cell>
          <cell r="L232">
            <v>-5.5</v>
          </cell>
          <cell r="M232">
            <v>52.1</v>
          </cell>
          <cell r="N232">
            <v>-53.1</v>
          </cell>
          <cell r="O232">
            <v>153.80000000000001</v>
          </cell>
          <cell r="P232">
            <v>5.5</v>
          </cell>
          <cell r="Q232" t="str">
            <v>-</v>
          </cell>
          <cell r="R232" t="str">
            <v>-</v>
          </cell>
          <cell r="S232">
            <v>1.01</v>
          </cell>
          <cell r="T232">
            <v>0.36</v>
          </cell>
          <cell r="U232">
            <v>1.72</v>
          </cell>
          <cell r="V232">
            <v>1.29</v>
          </cell>
          <cell r="W232">
            <v>92.2</v>
          </cell>
          <cell r="X232">
            <v>-6</v>
          </cell>
          <cell r="Y232">
            <v>107.1</v>
          </cell>
          <cell r="Z232">
            <v>-6.1</v>
          </cell>
          <cell r="AA232">
            <v>92.5</v>
          </cell>
          <cell r="AB232">
            <v>-30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>
            <v>88.4</v>
          </cell>
          <cell r="D233">
            <v>0.2</v>
          </cell>
          <cell r="E233">
            <v>100.5</v>
          </cell>
          <cell r="F233">
            <v>-0.1</v>
          </cell>
          <cell r="G233">
            <v>95.3</v>
          </cell>
          <cell r="H233">
            <v>-1.4</v>
          </cell>
          <cell r="I233">
            <v>99.5</v>
          </cell>
          <cell r="J233">
            <v>-0.2</v>
          </cell>
          <cell r="K233">
            <v>97</v>
          </cell>
          <cell r="L233">
            <v>-2.2000000000000002</v>
          </cell>
          <cell r="M233">
            <v>141.69999999999999</v>
          </cell>
          <cell r="N233">
            <v>30.8</v>
          </cell>
          <cell r="O233">
            <v>3.5</v>
          </cell>
          <cell r="P233">
            <v>-89</v>
          </cell>
          <cell r="Q233" t="str">
            <v>-</v>
          </cell>
          <cell r="R233" t="str">
            <v>-</v>
          </cell>
          <cell r="S233">
            <v>1.67</v>
          </cell>
          <cell r="T233">
            <v>0.72</v>
          </cell>
          <cell r="U233">
            <v>4.17</v>
          </cell>
          <cell r="V233">
            <v>3.5</v>
          </cell>
          <cell r="W233">
            <v>84.2</v>
          </cell>
          <cell r="X233">
            <v>-3</v>
          </cell>
          <cell r="Y233">
            <v>95.7</v>
          </cell>
          <cell r="Z233">
            <v>-3.3</v>
          </cell>
          <cell r="AA233">
            <v>202.4</v>
          </cell>
          <cell r="AB233">
            <v>14.2</v>
          </cell>
          <cell r="AC233">
            <v>3.8</v>
          </cell>
          <cell r="AD233">
            <v>322.2</v>
          </cell>
        </row>
        <row r="234">
          <cell r="B234" t="str">
            <v>輸送用機械器具</v>
          </cell>
          <cell r="C234">
            <v>86.7</v>
          </cell>
          <cell r="D234">
            <v>6</v>
          </cell>
          <cell r="E234">
            <v>113</v>
          </cell>
          <cell r="F234">
            <v>6</v>
          </cell>
          <cell r="G234">
            <v>106.4</v>
          </cell>
          <cell r="H234">
            <v>2.4</v>
          </cell>
          <cell r="I234">
            <v>97</v>
          </cell>
          <cell r="J234">
            <v>12.9</v>
          </cell>
          <cell r="K234">
            <v>91.1</v>
          </cell>
          <cell r="L234">
            <v>7.7</v>
          </cell>
          <cell r="M234">
            <v>167.2</v>
          </cell>
          <cell r="N234">
            <v>65.900000000000006</v>
          </cell>
          <cell r="O234">
            <v>82.4</v>
          </cell>
          <cell r="P234">
            <v>-3.9</v>
          </cell>
          <cell r="Q234" t="str">
            <v>-</v>
          </cell>
          <cell r="R234" t="str">
            <v>-</v>
          </cell>
          <cell r="S234">
            <v>0.5</v>
          </cell>
          <cell r="T234">
            <v>0.01</v>
          </cell>
          <cell r="U234">
            <v>2.6</v>
          </cell>
          <cell r="V234">
            <v>1.71</v>
          </cell>
          <cell r="W234">
            <v>82.6</v>
          </cell>
          <cell r="X234">
            <v>2.6</v>
          </cell>
          <cell r="Y234">
            <v>107.6</v>
          </cell>
          <cell r="Z234">
            <v>2.6</v>
          </cell>
          <cell r="AA234">
            <v>211.6</v>
          </cell>
          <cell r="AB234">
            <v>44.1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100.7</v>
          </cell>
          <cell r="D235">
            <v>1.7</v>
          </cell>
          <cell r="E235">
            <v>117.3</v>
          </cell>
          <cell r="F235">
            <v>1.6</v>
          </cell>
          <cell r="G235">
            <v>121.4</v>
          </cell>
          <cell r="H235">
            <v>5.7</v>
          </cell>
          <cell r="I235">
            <v>88.1</v>
          </cell>
          <cell r="J235">
            <v>-1.8</v>
          </cell>
          <cell r="K235">
            <v>89.6</v>
          </cell>
          <cell r="L235">
            <v>5.4</v>
          </cell>
          <cell r="M235">
            <v>68.099999999999994</v>
          </cell>
          <cell r="N235">
            <v>-54.3</v>
          </cell>
          <cell r="O235">
            <v>91.8</v>
          </cell>
          <cell r="P235">
            <v>2.6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1.91</v>
          </cell>
          <cell r="V235">
            <v>1.47</v>
          </cell>
          <cell r="W235">
            <v>95.9</v>
          </cell>
          <cell r="X235">
            <v>-1.5</v>
          </cell>
          <cell r="Y235">
            <v>111.7</v>
          </cell>
          <cell r="Z235">
            <v>-1.7</v>
          </cell>
          <cell r="AA235">
            <v>63.3</v>
          </cell>
          <cell r="AB235">
            <v>-49.1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96.2</v>
          </cell>
          <cell r="D236">
            <v>27.8</v>
          </cell>
          <cell r="E236">
            <v>115.1</v>
          </cell>
          <cell r="F236">
            <v>28</v>
          </cell>
          <cell r="G236">
            <v>113.9</v>
          </cell>
          <cell r="H236">
            <v>31.7</v>
          </cell>
          <cell r="I236">
            <v>96.9</v>
          </cell>
          <cell r="J236">
            <v>5.0999999999999996</v>
          </cell>
          <cell r="K236">
            <v>96.7</v>
          </cell>
          <cell r="L236">
            <v>5.5</v>
          </cell>
          <cell r="M236">
            <v>100</v>
          </cell>
          <cell r="N236">
            <v>1.5</v>
          </cell>
          <cell r="O236">
            <v>113.6</v>
          </cell>
          <cell r="P236">
            <v>0.6</v>
          </cell>
          <cell r="Q236" t="str">
            <v>-</v>
          </cell>
          <cell r="R236" t="str">
            <v>-</v>
          </cell>
          <cell r="S236">
            <v>0.89</v>
          </cell>
          <cell r="T236">
            <v>0.59</v>
          </cell>
          <cell r="U236">
            <v>0</v>
          </cell>
          <cell r="V236">
            <v>0</v>
          </cell>
          <cell r="W236">
            <v>91.6</v>
          </cell>
          <cell r="X236">
            <v>23.6</v>
          </cell>
          <cell r="Y236">
            <v>109.6</v>
          </cell>
          <cell r="Z236">
            <v>23.8</v>
          </cell>
          <cell r="AA236">
            <v>128.6</v>
          </cell>
          <cell r="AB236">
            <v>0.5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5.4</v>
          </cell>
          <cell r="E239">
            <v>109.9</v>
          </cell>
          <cell r="F239">
            <v>4.3</v>
          </cell>
          <cell r="G239">
            <v>108.3</v>
          </cell>
          <cell r="H239">
            <v>0</v>
          </cell>
          <cell r="I239">
            <v>98.6</v>
          </cell>
          <cell r="J239">
            <v>4.4000000000000004</v>
          </cell>
          <cell r="K239">
            <v>95.5</v>
          </cell>
          <cell r="L239">
            <v>3</v>
          </cell>
          <cell r="M239">
            <v>162.30000000000001</v>
          </cell>
          <cell r="N239">
            <v>24.9</v>
          </cell>
          <cell r="O239">
            <v>94</v>
          </cell>
          <cell r="P239">
            <v>-15.1</v>
          </cell>
          <cell r="Q239" t="str">
            <v>-</v>
          </cell>
          <cell r="R239" t="str">
            <v>-</v>
          </cell>
          <cell r="S239">
            <v>0.66</v>
          </cell>
          <cell r="T239">
            <v>-0.42</v>
          </cell>
          <cell r="U239">
            <v>0.51</v>
          </cell>
          <cell r="V239">
            <v>-0.93</v>
          </cell>
          <cell r="W239">
            <v>84.1</v>
          </cell>
          <cell r="X239">
            <v>1.9</v>
          </cell>
          <cell r="Y239">
            <v>104.7</v>
          </cell>
          <cell r="Z239">
            <v>1</v>
          </cell>
          <cell r="AA239">
            <v>134.19999999999999</v>
          </cell>
          <cell r="AB239">
            <v>112</v>
          </cell>
          <cell r="AC239">
            <v>4.5</v>
          </cell>
          <cell r="AD239">
            <v>136.80000000000001</v>
          </cell>
        </row>
        <row r="240">
          <cell r="B240" t="str">
            <v>小売業</v>
          </cell>
          <cell r="C240">
            <v>87.6</v>
          </cell>
          <cell r="D240">
            <v>9.9</v>
          </cell>
          <cell r="E240">
            <v>92.6</v>
          </cell>
          <cell r="F240">
            <v>2.9</v>
          </cell>
          <cell r="G240">
            <v>90</v>
          </cell>
          <cell r="H240">
            <v>4.9000000000000004</v>
          </cell>
          <cell r="I240">
            <v>101.8</v>
          </cell>
          <cell r="J240">
            <v>-3.3</v>
          </cell>
          <cell r="K240">
            <v>95</v>
          </cell>
          <cell r="L240">
            <v>-4.2</v>
          </cell>
          <cell r="M240">
            <v>201.9</v>
          </cell>
          <cell r="N240">
            <v>3.9</v>
          </cell>
          <cell r="O240">
            <v>70.3</v>
          </cell>
          <cell r="P240">
            <v>-22.6</v>
          </cell>
          <cell r="Q240" t="str">
            <v>-</v>
          </cell>
          <cell r="R240" t="str">
            <v>-</v>
          </cell>
          <cell r="S240">
            <v>0.67</v>
          </cell>
          <cell r="T240">
            <v>-0.88</v>
          </cell>
          <cell r="U240">
            <v>4.32</v>
          </cell>
          <cell r="V240">
            <v>3.39</v>
          </cell>
          <cell r="W240">
            <v>83.4</v>
          </cell>
          <cell r="X240">
            <v>6.4</v>
          </cell>
          <cell r="Y240">
            <v>88.2</v>
          </cell>
          <cell r="Z240">
            <v>-0.5</v>
          </cell>
          <cell r="AA240">
            <v>127</v>
          </cell>
          <cell r="AB240">
            <v>-12.1</v>
          </cell>
          <cell r="AC240">
            <v>57.7</v>
          </cell>
          <cell r="AD240">
            <v>233.5</v>
          </cell>
        </row>
        <row r="241">
          <cell r="B241" t="str">
            <v>宿泊業</v>
          </cell>
          <cell r="C241">
            <v>112.7</v>
          </cell>
          <cell r="D241">
            <v>2.6</v>
          </cell>
          <cell r="E241">
            <v>120.2</v>
          </cell>
          <cell r="F241">
            <v>2</v>
          </cell>
          <cell r="G241">
            <v>122.3</v>
          </cell>
          <cell r="H241">
            <v>2.2000000000000002</v>
          </cell>
          <cell r="I241">
            <v>114.4</v>
          </cell>
          <cell r="J241">
            <v>1.1000000000000001</v>
          </cell>
          <cell r="K241">
            <v>109.8</v>
          </cell>
          <cell r="L241">
            <v>1.4</v>
          </cell>
          <cell r="M241">
            <v>187.6</v>
          </cell>
          <cell r="N241">
            <v>-2.2999999999999998</v>
          </cell>
          <cell r="O241">
            <v>47.2</v>
          </cell>
          <cell r="P241">
            <v>-0.2</v>
          </cell>
          <cell r="Q241" t="str">
            <v>-</v>
          </cell>
          <cell r="R241" t="str">
            <v>-</v>
          </cell>
          <cell r="S241">
            <v>1.22</v>
          </cell>
          <cell r="T241">
            <v>-0.02</v>
          </cell>
          <cell r="U241">
            <v>3.74</v>
          </cell>
          <cell r="V241">
            <v>2.5</v>
          </cell>
          <cell r="W241">
            <v>107.3</v>
          </cell>
          <cell r="X241">
            <v>-0.7</v>
          </cell>
          <cell r="Y241">
            <v>114.5</v>
          </cell>
          <cell r="Z241">
            <v>-1.2</v>
          </cell>
          <cell r="AA241">
            <v>90.2</v>
          </cell>
          <cell r="AB241">
            <v>0.2</v>
          </cell>
          <cell r="AC241">
            <v>1.6</v>
          </cell>
          <cell r="AD241">
            <v>0</v>
          </cell>
        </row>
        <row r="242">
          <cell r="B242" t="str">
            <v>Ｍ一括分</v>
          </cell>
          <cell r="C242">
            <v>101.7</v>
          </cell>
          <cell r="D242">
            <v>-37.6</v>
          </cell>
          <cell r="E242">
            <v>106.7</v>
          </cell>
          <cell r="F242">
            <v>-36.200000000000003</v>
          </cell>
          <cell r="G242">
            <v>112.4</v>
          </cell>
          <cell r="H242">
            <v>-33.9</v>
          </cell>
          <cell r="I242">
            <v>93.9</v>
          </cell>
          <cell r="J242">
            <v>-13.9</v>
          </cell>
          <cell r="K242">
            <v>94.7</v>
          </cell>
          <cell r="L242">
            <v>-11.9</v>
          </cell>
          <cell r="M242">
            <v>87.3</v>
          </cell>
          <cell r="N242">
            <v>-27.9</v>
          </cell>
          <cell r="O242">
            <v>230.8</v>
          </cell>
          <cell r="P242">
            <v>188.5</v>
          </cell>
          <cell r="Q242" t="str">
            <v>-</v>
          </cell>
          <cell r="R242" t="str">
            <v>-</v>
          </cell>
          <cell r="S242">
            <v>4.1500000000000004</v>
          </cell>
          <cell r="T242">
            <v>-7.77</v>
          </cell>
          <cell r="U242">
            <v>4.33</v>
          </cell>
          <cell r="V242">
            <v>-8.11</v>
          </cell>
          <cell r="W242">
            <v>96.9</v>
          </cell>
          <cell r="X242">
            <v>-39.6</v>
          </cell>
          <cell r="Y242">
            <v>101.6</v>
          </cell>
          <cell r="Z242">
            <v>-38.299999999999997</v>
          </cell>
          <cell r="AA242">
            <v>78.8</v>
          </cell>
          <cell r="AB242">
            <v>-48.6</v>
          </cell>
          <cell r="AC242">
            <v>21.1</v>
          </cell>
          <cell r="AD242">
            <v>-62.7</v>
          </cell>
        </row>
        <row r="243">
          <cell r="B243" t="str">
            <v>医療業</v>
          </cell>
          <cell r="C243">
            <v>80.7</v>
          </cell>
          <cell r="D243">
            <v>1.6</v>
          </cell>
          <cell r="E243">
            <v>98.1</v>
          </cell>
          <cell r="F243">
            <v>1.7</v>
          </cell>
          <cell r="G243">
            <v>94.4</v>
          </cell>
          <cell r="H243">
            <v>1.8</v>
          </cell>
          <cell r="I243">
            <v>98.5</v>
          </cell>
          <cell r="J243">
            <v>3.4</v>
          </cell>
          <cell r="K243">
            <v>98.2</v>
          </cell>
          <cell r="L243">
            <v>3.8</v>
          </cell>
          <cell r="M243">
            <v>107.7</v>
          </cell>
          <cell r="N243">
            <v>-5.0999999999999996</v>
          </cell>
          <cell r="O243">
            <v>80.099999999999994</v>
          </cell>
          <cell r="P243">
            <v>2.8</v>
          </cell>
          <cell r="Q243" t="str">
            <v>-</v>
          </cell>
          <cell r="R243" t="str">
            <v>-</v>
          </cell>
          <cell r="S243">
            <v>0.86</v>
          </cell>
          <cell r="T243">
            <v>-0.46</v>
          </cell>
          <cell r="U243">
            <v>1.34</v>
          </cell>
          <cell r="V243">
            <v>-0.36</v>
          </cell>
          <cell r="W243">
            <v>76.900000000000006</v>
          </cell>
          <cell r="X243">
            <v>-1.5</v>
          </cell>
          <cell r="Y243">
            <v>93.4</v>
          </cell>
          <cell r="Z243">
            <v>-1.7</v>
          </cell>
          <cell r="AA243">
            <v>206.2</v>
          </cell>
          <cell r="AB243">
            <v>-2.6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76</v>
          </cell>
          <cell r="D244">
            <v>-10.199999999999999</v>
          </cell>
          <cell r="E244">
            <v>96.6</v>
          </cell>
          <cell r="F244">
            <v>-10</v>
          </cell>
          <cell r="G244">
            <v>97.6</v>
          </cell>
          <cell r="H244">
            <v>-7.2</v>
          </cell>
          <cell r="I244">
            <v>101</v>
          </cell>
          <cell r="J244">
            <v>6.3</v>
          </cell>
          <cell r="K244">
            <v>102.1</v>
          </cell>
          <cell r="L244">
            <v>9.1</v>
          </cell>
          <cell r="M244">
            <v>74.099999999999994</v>
          </cell>
          <cell r="N244">
            <v>-43.4</v>
          </cell>
          <cell r="O244">
            <v>90.7</v>
          </cell>
          <cell r="P244">
            <v>-11.9</v>
          </cell>
          <cell r="Q244" t="str">
            <v>-</v>
          </cell>
          <cell r="R244" t="str">
            <v>-</v>
          </cell>
          <cell r="S244">
            <v>0.16</v>
          </cell>
          <cell r="T244">
            <v>-0.04</v>
          </cell>
          <cell r="U244">
            <v>2.41</v>
          </cell>
          <cell r="V244">
            <v>1.91</v>
          </cell>
          <cell r="W244">
            <v>72.400000000000006</v>
          </cell>
          <cell r="X244">
            <v>-13.1</v>
          </cell>
          <cell r="Y244">
            <v>92</v>
          </cell>
          <cell r="Z244">
            <v>-12.9</v>
          </cell>
          <cell r="AA244">
            <v>75.599999999999994</v>
          </cell>
          <cell r="AB244">
            <v>-50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101.1</v>
          </cell>
          <cell r="D245">
            <v>-6.8</v>
          </cell>
          <cell r="E245">
            <v>103.2</v>
          </cell>
          <cell r="F245">
            <v>2</v>
          </cell>
          <cell r="G245">
            <v>103.7</v>
          </cell>
          <cell r="H245">
            <v>-0.1</v>
          </cell>
          <cell r="I245">
            <v>100.1</v>
          </cell>
          <cell r="J245">
            <v>2.9</v>
          </cell>
          <cell r="K245">
            <v>99.9</v>
          </cell>
          <cell r="L245">
            <v>1.1000000000000001</v>
          </cell>
          <cell r="M245">
            <v>102.1</v>
          </cell>
          <cell r="N245">
            <v>36.700000000000003</v>
          </cell>
          <cell r="O245">
            <v>131.80000000000001</v>
          </cell>
          <cell r="P245">
            <v>7.9</v>
          </cell>
          <cell r="Q245" t="str">
            <v>-</v>
          </cell>
          <cell r="R245" t="str">
            <v>-</v>
          </cell>
          <cell r="S245">
            <v>5.96</v>
          </cell>
          <cell r="T245">
            <v>-1.18</v>
          </cell>
          <cell r="U245">
            <v>7.18</v>
          </cell>
          <cell r="V245">
            <v>0.77</v>
          </cell>
          <cell r="W245">
            <v>96.3</v>
          </cell>
          <cell r="X245">
            <v>-9.8000000000000007</v>
          </cell>
          <cell r="Y245">
            <v>98.3</v>
          </cell>
          <cell r="Z245">
            <v>-1.3</v>
          </cell>
          <cell r="AA245">
            <v>98.9</v>
          </cell>
          <cell r="AB245">
            <v>29.3</v>
          </cell>
          <cell r="AC245">
            <v>32.1</v>
          </cell>
          <cell r="AD245">
            <v>-90.7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84.7</v>
          </cell>
          <cell r="D247">
            <v>-2.1</v>
          </cell>
          <cell r="E247">
            <v>99</v>
          </cell>
          <cell r="F247">
            <v>1.1000000000000001</v>
          </cell>
          <cell r="G247">
            <v>98.2</v>
          </cell>
          <cell r="H247">
            <v>0</v>
          </cell>
          <cell r="I247">
            <v>100.8</v>
          </cell>
          <cell r="J247">
            <v>3.9</v>
          </cell>
          <cell r="K247">
            <v>99.7</v>
          </cell>
          <cell r="L247">
            <v>3.2</v>
          </cell>
          <cell r="M247">
            <v>117.1</v>
          </cell>
          <cell r="N247">
            <v>12.8</v>
          </cell>
          <cell r="O247">
            <v>89.7</v>
          </cell>
          <cell r="P247">
            <v>-9</v>
          </cell>
          <cell r="Q247" t="str">
            <v>-</v>
          </cell>
          <cell r="R247" t="str">
            <v>-</v>
          </cell>
          <cell r="S247">
            <v>1.97</v>
          </cell>
          <cell r="T247">
            <v>0.81</v>
          </cell>
          <cell r="U247">
            <v>2.0699999999999998</v>
          </cell>
          <cell r="V247">
            <v>1.05</v>
          </cell>
          <cell r="W247">
            <v>80.7</v>
          </cell>
          <cell r="X247">
            <v>-5.2</v>
          </cell>
          <cell r="Y247">
            <v>94.3</v>
          </cell>
          <cell r="Z247">
            <v>-2.2000000000000002</v>
          </cell>
          <cell r="AA247">
            <v>108.1</v>
          </cell>
          <cell r="AB247">
            <v>15.2</v>
          </cell>
          <cell r="AC247">
            <v>1</v>
          </cell>
          <cell r="AD247">
            <v>-94.9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99.5</v>
          </cell>
          <cell r="D262">
            <v>1.5</v>
          </cell>
          <cell r="E262">
            <v>102.6</v>
          </cell>
          <cell r="F262">
            <v>1</v>
          </cell>
          <cell r="G262">
            <v>103.1</v>
          </cell>
          <cell r="H262">
            <v>3.5</v>
          </cell>
          <cell r="I262">
            <v>98.4</v>
          </cell>
          <cell r="J262">
            <v>-1.7</v>
          </cell>
          <cell r="K262">
            <v>99</v>
          </cell>
          <cell r="L262">
            <v>-0.9</v>
          </cell>
          <cell r="M262">
            <v>77.3</v>
          </cell>
          <cell r="N262">
            <v>-32</v>
          </cell>
          <cell r="O262">
            <v>99.7</v>
          </cell>
          <cell r="P262">
            <v>6.6</v>
          </cell>
          <cell r="Q262" t="str">
            <v>-</v>
          </cell>
          <cell r="R262" t="str">
            <v>-</v>
          </cell>
          <cell r="S262">
            <v>2.76</v>
          </cell>
          <cell r="T262">
            <v>0.6</v>
          </cell>
          <cell r="U262">
            <v>2.64</v>
          </cell>
          <cell r="V262">
            <v>-0.42</v>
          </cell>
          <cell r="W262">
            <v>94.8</v>
          </cell>
          <cell r="X262">
            <v>-1.8</v>
          </cell>
          <cell r="Y262">
            <v>97.7</v>
          </cell>
          <cell r="Z262">
            <v>-2.2999999999999998</v>
          </cell>
          <cell r="AA262">
            <v>84.2</v>
          </cell>
          <cell r="AB262">
            <v>-54.4</v>
          </cell>
          <cell r="AC262">
            <v>16.7</v>
          </cell>
          <cell r="AD262">
            <v>695.2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107.8</v>
          </cell>
          <cell r="D264">
            <v>-22.4</v>
          </cell>
          <cell r="E264">
            <v>109.6</v>
          </cell>
          <cell r="F264">
            <v>-22.4</v>
          </cell>
          <cell r="G264">
            <v>102.4</v>
          </cell>
          <cell r="H264">
            <v>-23.7</v>
          </cell>
          <cell r="I264">
            <v>111.4</v>
          </cell>
          <cell r="J264">
            <v>-10.199999999999999</v>
          </cell>
          <cell r="K264">
            <v>107.4</v>
          </cell>
          <cell r="L264">
            <v>-9.3000000000000007</v>
          </cell>
          <cell r="M264">
            <v>533.29999999999995</v>
          </cell>
          <cell r="N264">
            <v>-25</v>
          </cell>
          <cell r="O264">
            <v>52.5</v>
          </cell>
          <cell r="P264">
            <v>10.5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1.45</v>
          </cell>
          <cell r="V264">
            <v>1.45</v>
          </cell>
          <cell r="W264">
            <v>102.7</v>
          </cell>
          <cell r="X264">
            <v>-24.9</v>
          </cell>
          <cell r="Y264">
            <v>104.4</v>
          </cell>
          <cell r="Z264">
            <v>-24.9</v>
          </cell>
          <cell r="AA264">
            <v>841</v>
          </cell>
          <cell r="AB264">
            <v>-0.4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96.2</v>
          </cell>
          <cell r="D265">
            <v>3.4</v>
          </cell>
          <cell r="E265">
            <v>97.4</v>
          </cell>
          <cell r="F265">
            <v>0.9</v>
          </cell>
          <cell r="G265">
            <v>97.6</v>
          </cell>
          <cell r="H265">
            <v>2.5</v>
          </cell>
          <cell r="I265">
            <v>86.9</v>
          </cell>
          <cell r="J265">
            <v>-5.3</v>
          </cell>
          <cell r="K265">
            <v>87.7</v>
          </cell>
          <cell r="L265">
            <v>-4.7</v>
          </cell>
          <cell r="M265">
            <v>69.2</v>
          </cell>
          <cell r="N265">
            <v>-18.2</v>
          </cell>
          <cell r="O265">
            <v>72.2</v>
          </cell>
          <cell r="P265">
            <v>-8.5</v>
          </cell>
          <cell r="Q265" t="str">
            <v>-</v>
          </cell>
          <cell r="R265" t="str">
            <v>-</v>
          </cell>
          <cell r="S265">
            <v>1.59</v>
          </cell>
          <cell r="T265">
            <v>-0.78</v>
          </cell>
          <cell r="U265">
            <v>3.63</v>
          </cell>
          <cell r="V265">
            <v>0.83</v>
          </cell>
          <cell r="W265">
            <v>91.6</v>
          </cell>
          <cell r="X265">
            <v>0.1</v>
          </cell>
          <cell r="Y265">
            <v>92.8</v>
          </cell>
          <cell r="Z265">
            <v>-2.2999999999999998</v>
          </cell>
          <cell r="AA265">
            <v>92.4</v>
          </cell>
          <cell r="AB265">
            <v>-33.700000000000003</v>
          </cell>
          <cell r="AC265">
            <v>64</v>
          </cell>
          <cell r="AD265">
            <v>31900</v>
          </cell>
        </row>
        <row r="266">
          <cell r="B266" t="str">
            <v>電気・ガス・熱供給・水道業</v>
          </cell>
          <cell r="C266">
            <v>74.099999999999994</v>
          </cell>
          <cell r="D266">
            <v>-13.1</v>
          </cell>
          <cell r="E266">
            <v>81.900000000000006</v>
          </cell>
          <cell r="F266">
            <v>-13.1</v>
          </cell>
          <cell r="G266">
            <v>82.2</v>
          </cell>
          <cell r="H266">
            <v>-13.1</v>
          </cell>
          <cell r="I266">
            <v>93.6</v>
          </cell>
          <cell r="J266">
            <v>-0.8</v>
          </cell>
          <cell r="K266">
            <v>93.9</v>
          </cell>
          <cell r="L266">
            <v>-0.5</v>
          </cell>
          <cell r="M266">
            <v>25</v>
          </cell>
          <cell r="N266">
            <v>-66.7</v>
          </cell>
          <cell r="O266">
            <v>70.5</v>
          </cell>
          <cell r="P266">
            <v>-29.2</v>
          </cell>
          <cell r="Q266" t="str">
            <v>-</v>
          </cell>
          <cell r="R266" t="str">
            <v>-</v>
          </cell>
          <cell r="S266">
            <v>2.6</v>
          </cell>
          <cell r="T266">
            <v>-0.63</v>
          </cell>
          <cell r="U266">
            <v>0</v>
          </cell>
          <cell r="V266">
            <v>0</v>
          </cell>
          <cell r="W266">
            <v>70.599999999999994</v>
          </cell>
          <cell r="X266">
            <v>-16</v>
          </cell>
          <cell r="Y266">
            <v>78</v>
          </cell>
          <cell r="Z266">
            <v>-15.9</v>
          </cell>
          <cell r="AA266">
            <v>15.4</v>
          </cell>
          <cell r="AB266">
            <v>-52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98.6</v>
          </cell>
          <cell r="D267">
            <v>6.5</v>
          </cell>
          <cell r="E267">
            <v>98.5</v>
          </cell>
          <cell r="F267">
            <v>6</v>
          </cell>
          <cell r="G267">
            <v>99.9</v>
          </cell>
          <cell r="H267">
            <v>21.1</v>
          </cell>
          <cell r="I267">
            <v>95.2</v>
          </cell>
          <cell r="J267">
            <v>18.600000000000001</v>
          </cell>
          <cell r="K267">
            <v>93.1</v>
          </cell>
          <cell r="L267">
            <v>26.3</v>
          </cell>
          <cell r="M267">
            <v>228.6</v>
          </cell>
          <cell r="N267">
            <v>-54.9</v>
          </cell>
          <cell r="O267">
            <v>10.9</v>
          </cell>
          <cell r="P267">
            <v>-18.7</v>
          </cell>
          <cell r="Q267" t="str">
            <v>-</v>
          </cell>
          <cell r="R267" t="str">
            <v>-</v>
          </cell>
          <cell r="S267">
            <v>9.92</v>
          </cell>
          <cell r="T267">
            <v>9.92</v>
          </cell>
          <cell r="U267">
            <v>15.27</v>
          </cell>
          <cell r="V267">
            <v>0.74</v>
          </cell>
          <cell r="W267">
            <v>93.9</v>
          </cell>
          <cell r="X267">
            <v>3.1</v>
          </cell>
          <cell r="Y267">
            <v>93.8</v>
          </cell>
          <cell r="Z267">
            <v>2.6</v>
          </cell>
          <cell r="AA267">
            <v>43.6</v>
          </cell>
          <cell r="AB267">
            <v>-91.4</v>
          </cell>
          <cell r="AC267">
            <v>34.6</v>
          </cell>
          <cell r="AD267">
            <v>31.1</v>
          </cell>
        </row>
        <row r="268">
          <cell r="B268" t="str">
            <v>運輸業，郵便業</v>
          </cell>
          <cell r="C268">
            <v>79.5</v>
          </cell>
          <cell r="D268">
            <v>-13.8</v>
          </cell>
          <cell r="E268">
            <v>81.8</v>
          </cell>
          <cell r="F268">
            <v>-13.7</v>
          </cell>
          <cell r="G268">
            <v>88.6</v>
          </cell>
          <cell r="H268">
            <v>-8.6999999999999993</v>
          </cell>
          <cell r="I268">
            <v>61.3</v>
          </cell>
          <cell r="J268">
            <v>-29.9</v>
          </cell>
          <cell r="K268">
            <v>64.599999999999994</v>
          </cell>
          <cell r="L268">
            <v>-24.8</v>
          </cell>
          <cell r="M268">
            <v>0</v>
          </cell>
          <cell r="N268">
            <v>-100</v>
          </cell>
          <cell r="O268">
            <v>88.5</v>
          </cell>
          <cell r="P268">
            <v>56.4</v>
          </cell>
          <cell r="Q268" t="str">
            <v>-</v>
          </cell>
          <cell r="R268" t="str">
            <v>-</v>
          </cell>
          <cell r="S268">
            <v>0.86</v>
          </cell>
          <cell r="T268">
            <v>0.86</v>
          </cell>
          <cell r="U268">
            <v>0.86</v>
          </cell>
          <cell r="V268">
            <v>0.86</v>
          </cell>
          <cell r="W268">
            <v>75.7</v>
          </cell>
          <cell r="X268">
            <v>-16.5</v>
          </cell>
          <cell r="Y268">
            <v>77.900000000000006</v>
          </cell>
          <cell r="Z268">
            <v>-16.5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110.6</v>
          </cell>
          <cell r="D269">
            <v>19.600000000000001</v>
          </cell>
          <cell r="E269">
            <v>111.2</v>
          </cell>
          <cell r="F269">
            <v>18.2</v>
          </cell>
          <cell r="G269">
            <v>111.6</v>
          </cell>
          <cell r="H269">
            <v>18.3</v>
          </cell>
          <cell r="I269">
            <v>97.3</v>
          </cell>
          <cell r="J269">
            <v>8.1</v>
          </cell>
          <cell r="K269">
            <v>97.7</v>
          </cell>
          <cell r="L269">
            <v>8.9</v>
          </cell>
          <cell r="M269">
            <v>85</v>
          </cell>
          <cell r="N269">
            <v>-22.7</v>
          </cell>
          <cell r="O269">
            <v>130.30000000000001</v>
          </cell>
          <cell r="P269">
            <v>14.2</v>
          </cell>
          <cell r="Q269" t="str">
            <v>-</v>
          </cell>
          <cell r="R269" t="str">
            <v>-</v>
          </cell>
          <cell r="S269">
            <v>1.72</v>
          </cell>
          <cell r="T269">
            <v>0.48</v>
          </cell>
          <cell r="U269">
            <v>1.41</v>
          </cell>
          <cell r="V269">
            <v>-2.11</v>
          </cell>
          <cell r="W269">
            <v>105.3</v>
          </cell>
          <cell r="X269">
            <v>15.7</v>
          </cell>
          <cell r="Y269">
            <v>105.9</v>
          </cell>
          <cell r="Z269">
            <v>14.4</v>
          </cell>
          <cell r="AA269">
            <v>85</v>
          </cell>
          <cell r="AB269">
            <v>13.6</v>
          </cell>
          <cell r="AC269">
            <v>74.2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147.6</v>
          </cell>
          <cell r="D271">
            <v>40</v>
          </cell>
          <cell r="E271">
            <v>143.1</v>
          </cell>
          <cell r="F271">
            <v>34.5</v>
          </cell>
          <cell r="G271">
            <v>147.9</v>
          </cell>
          <cell r="H271">
            <v>34.5</v>
          </cell>
          <cell r="I271">
            <v>95.4</v>
          </cell>
          <cell r="J271">
            <v>5.4</v>
          </cell>
          <cell r="K271">
            <v>97.8</v>
          </cell>
          <cell r="L271">
            <v>7.6</v>
          </cell>
          <cell r="M271">
            <v>0</v>
          </cell>
          <cell r="N271">
            <v>-100</v>
          </cell>
          <cell r="O271">
            <v>76.5</v>
          </cell>
          <cell r="P271">
            <v>-30.7</v>
          </cell>
          <cell r="Q271" t="str">
            <v>-</v>
          </cell>
          <cell r="R271" t="str">
            <v>-</v>
          </cell>
          <cell r="S271">
            <v>0</v>
          </cell>
          <cell r="T271">
            <v>-2.35</v>
          </cell>
          <cell r="U271">
            <v>1.38</v>
          </cell>
          <cell r="V271">
            <v>-3.56</v>
          </cell>
          <cell r="W271">
            <v>140.6</v>
          </cell>
          <cell r="X271">
            <v>35.6</v>
          </cell>
          <cell r="Y271">
            <v>136.30000000000001</v>
          </cell>
          <cell r="Z271">
            <v>30.2</v>
          </cell>
          <cell r="AA271">
            <v>0</v>
          </cell>
          <cell r="AB271">
            <v>0</v>
          </cell>
          <cell r="AC271">
            <v>213.2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72.8</v>
          </cell>
          <cell r="D272">
            <v>-25.5</v>
          </cell>
          <cell r="E272">
            <v>78.400000000000006</v>
          </cell>
          <cell r="F272">
            <v>-25.5</v>
          </cell>
          <cell r="G272">
            <v>81.2</v>
          </cell>
          <cell r="H272">
            <v>-23.5</v>
          </cell>
          <cell r="I272">
            <v>79</v>
          </cell>
          <cell r="J272">
            <v>-16.2</v>
          </cell>
          <cell r="K272">
            <v>83.5</v>
          </cell>
          <cell r="L272">
            <v>-11.2</v>
          </cell>
          <cell r="M272">
            <v>0</v>
          </cell>
          <cell r="N272">
            <v>-100</v>
          </cell>
          <cell r="O272">
            <v>30.6</v>
          </cell>
          <cell r="P272">
            <v>-43.4</v>
          </cell>
          <cell r="Q272" t="str">
            <v>-</v>
          </cell>
          <cell r="R272" t="str">
            <v>-</v>
          </cell>
          <cell r="S272">
            <v>1.79</v>
          </cell>
          <cell r="T272">
            <v>1.79</v>
          </cell>
          <cell r="U272">
            <v>0.89</v>
          </cell>
          <cell r="V272">
            <v>-3.01</v>
          </cell>
          <cell r="W272">
            <v>69.3</v>
          </cell>
          <cell r="X272">
            <v>-28</v>
          </cell>
          <cell r="Y272">
            <v>74.7</v>
          </cell>
          <cell r="Z272">
            <v>-27.8</v>
          </cell>
          <cell r="AA272">
            <v>12.6</v>
          </cell>
          <cell r="AB272">
            <v>-84.7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105.7</v>
          </cell>
          <cell r="D273">
            <v>-5.7</v>
          </cell>
          <cell r="E273">
            <v>105.8</v>
          </cell>
          <cell r="F273">
            <v>-5.8</v>
          </cell>
          <cell r="G273">
            <v>104</v>
          </cell>
          <cell r="H273">
            <v>-6.2</v>
          </cell>
          <cell r="I273">
            <v>101.6</v>
          </cell>
          <cell r="J273">
            <v>-8.1</v>
          </cell>
          <cell r="K273">
            <v>99.9</v>
          </cell>
          <cell r="L273">
            <v>-7.4</v>
          </cell>
          <cell r="M273">
            <v>200</v>
          </cell>
          <cell r="N273">
            <v>-25.7</v>
          </cell>
          <cell r="O273">
            <v>91.5</v>
          </cell>
          <cell r="P273">
            <v>-5.7</v>
          </cell>
          <cell r="Q273" t="str">
            <v>-</v>
          </cell>
          <cell r="R273" t="str">
            <v>-</v>
          </cell>
          <cell r="S273">
            <v>3.21</v>
          </cell>
          <cell r="T273">
            <v>0.54</v>
          </cell>
          <cell r="U273">
            <v>1.82</v>
          </cell>
          <cell r="V273">
            <v>-0.85</v>
          </cell>
          <cell r="W273">
            <v>100.7</v>
          </cell>
          <cell r="X273">
            <v>-8.6999999999999993</v>
          </cell>
          <cell r="Y273">
            <v>100.8</v>
          </cell>
          <cell r="Z273">
            <v>-8.8000000000000007</v>
          </cell>
          <cell r="AA273">
            <v>205.1</v>
          </cell>
          <cell r="AB273">
            <v>7.9</v>
          </cell>
          <cell r="AC273">
            <v>3.7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88.4</v>
          </cell>
          <cell r="D274">
            <v>-5.2</v>
          </cell>
          <cell r="E274">
            <v>88.5</v>
          </cell>
          <cell r="F274">
            <v>-5</v>
          </cell>
          <cell r="G274">
            <v>92.1</v>
          </cell>
          <cell r="H274">
            <v>-5.9</v>
          </cell>
          <cell r="I274">
            <v>102.4</v>
          </cell>
          <cell r="J274">
            <v>-8.1</v>
          </cell>
          <cell r="K274">
            <v>96.9</v>
          </cell>
          <cell r="L274">
            <v>-11.3</v>
          </cell>
          <cell r="M274">
            <v>1300</v>
          </cell>
          <cell r="N274">
            <v>129.4</v>
          </cell>
          <cell r="O274">
            <v>41</v>
          </cell>
          <cell r="P274">
            <v>-20.399999999999999</v>
          </cell>
          <cell r="Q274" t="str">
            <v>-</v>
          </cell>
          <cell r="R274" t="str">
            <v>-</v>
          </cell>
          <cell r="S274">
            <v>2.23</v>
          </cell>
          <cell r="T274">
            <v>-4.37</v>
          </cell>
          <cell r="U274">
            <v>4.38</v>
          </cell>
          <cell r="V274">
            <v>-3.27</v>
          </cell>
          <cell r="W274">
            <v>84.2</v>
          </cell>
          <cell r="X274">
            <v>-8.1999999999999993</v>
          </cell>
          <cell r="Y274">
            <v>84.3</v>
          </cell>
          <cell r="Z274">
            <v>-8.1</v>
          </cell>
          <cell r="AA274">
            <v>26.3</v>
          </cell>
          <cell r="AB274">
            <v>143.5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168</v>
          </cell>
          <cell r="D275">
            <v>3.1</v>
          </cell>
          <cell r="E275">
            <v>172</v>
          </cell>
          <cell r="F275">
            <v>3.1</v>
          </cell>
          <cell r="G275">
            <v>172.8</v>
          </cell>
          <cell r="H275">
            <v>3.3</v>
          </cell>
          <cell r="I275">
            <v>188.3</v>
          </cell>
          <cell r="J275">
            <v>-5.5</v>
          </cell>
          <cell r="K275">
            <v>190.1</v>
          </cell>
          <cell r="L275">
            <v>-5.2</v>
          </cell>
          <cell r="M275">
            <v>60</v>
          </cell>
          <cell r="N275">
            <v>-40</v>
          </cell>
          <cell r="O275">
            <v>94.4</v>
          </cell>
          <cell r="P275">
            <v>12.4</v>
          </cell>
          <cell r="Q275" t="str">
            <v>-</v>
          </cell>
          <cell r="R275" t="str">
            <v>-</v>
          </cell>
          <cell r="S275">
            <v>8.17</v>
          </cell>
          <cell r="T275">
            <v>1.29</v>
          </cell>
          <cell r="U275">
            <v>2.3199999999999998</v>
          </cell>
          <cell r="V275">
            <v>-0.25</v>
          </cell>
          <cell r="W275">
            <v>160</v>
          </cell>
          <cell r="X275">
            <v>-0.2</v>
          </cell>
          <cell r="Y275">
            <v>163.80000000000001</v>
          </cell>
          <cell r="Z275">
            <v>-0.3</v>
          </cell>
          <cell r="AA275">
            <v>72.5</v>
          </cell>
          <cell r="AB275">
            <v>-29.1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75.7</v>
          </cell>
          <cell r="D276">
            <v>-8.5</v>
          </cell>
          <cell r="E276">
            <v>82.6</v>
          </cell>
          <cell r="F276">
            <v>-8.4</v>
          </cell>
          <cell r="G276">
            <v>81.7</v>
          </cell>
          <cell r="H276">
            <v>-2</v>
          </cell>
          <cell r="I276">
            <v>94.3</v>
          </cell>
          <cell r="J276">
            <v>-2.2000000000000002</v>
          </cell>
          <cell r="K276">
            <v>94.2</v>
          </cell>
          <cell r="L276">
            <v>-2.2000000000000002</v>
          </cell>
          <cell r="M276">
            <v>110</v>
          </cell>
          <cell r="N276">
            <v>0</v>
          </cell>
          <cell r="O276">
            <v>111.2</v>
          </cell>
          <cell r="P276">
            <v>14.3</v>
          </cell>
          <cell r="Q276" t="str">
            <v>-</v>
          </cell>
          <cell r="R276" t="str">
            <v>-</v>
          </cell>
          <cell r="S276">
            <v>2.34</v>
          </cell>
          <cell r="T276">
            <v>1.41</v>
          </cell>
          <cell r="U276">
            <v>2.9</v>
          </cell>
          <cell r="V276">
            <v>0.89</v>
          </cell>
          <cell r="W276">
            <v>72.099999999999994</v>
          </cell>
          <cell r="X276">
            <v>-11.4</v>
          </cell>
          <cell r="Y276">
            <v>78.7</v>
          </cell>
          <cell r="Z276">
            <v>-11.4</v>
          </cell>
          <cell r="AA276">
            <v>130.80000000000001</v>
          </cell>
          <cell r="AB276">
            <v>-73.2</v>
          </cell>
          <cell r="AC276">
            <v>0.4</v>
          </cell>
          <cell r="AD276">
            <v>0</v>
          </cell>
        </row>
        <row r="277">
          <cell r="B277" t="str">
            <v>複合サービス事業</v>
          </cell>
          <cell r="C277">
            <v>72.3</v>
          </cell>
          <cell r="D277">
            <v>-6.5</v>
          </cell>
          <cell r="E277">
            <v>77.8</v>
          </cell>
          <cell r="F277">
            <v>-6.8</v>
          </cell>
          <cell r="G277">
            <v>81.5</v>
          </cell>
          <cell r="H277">
            <v>-3.2</v>
          </cell>
          <cell r="I277">
            <v>85</v>
          </cell>
          <cell r="J277">
            <v>5.5</v>
          </cell>
          <cell r="K277">
            <v>88.6</v>
          </cell>
          <cell r="L277">
            <v>8.6</v>
          </cell>
          <cell r="M277">
            <v>0</v>
          </cell>
          <cell r="N277">
            <v>-100</v>
          </cell>
          <cell r="O277">
            <v>131.9</v>
          </cell>
          <cell r="P277">
            <v>145.19999999999999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-3.23</v>
          </cell>
          <cell r="U277">
            <v>0</v>
          </cell>
          <cell r="V277">
            <v>0</v>
          </cell>
          <cell r="W277">
            <v>68.900000000000006</v>
          </cell>
          <cell r="X277">
            <v>-9.5</v>
          </cell>
          <cell r="Y277">
            <v>74.099999999999994</v>
          </cell>
          <cell r="Z277">
            <v>-9.9</v>
          </cell>
          <cell r="AA277">
            <v>3.2</v>
          </cell>
          <cell r="AB277">
            <v>-95.5</v>
          </cell>
          <cell r="AC277">
            <v>2.2999999999999998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93.2</v>
          </cell>
          <cell r="D278">
            <v>-9.3000000000000007</v>
          </cell>
          <cell r="E278">
            <v>95.1</v>
          </cell>
          <cell r="F278">
            <v>-8.6999999999999993</v>
          </cell>
          <cell r="G278">
            <v>95.7</v>
          </cell>
          <cell r="H278">
            <v>-7.7</v>
          </cell>
          <cell r="I278">
            <v>90.8</v>
          </cell>
          <cell r="J278">
            <v>-8.1</v>
          </cell>
          <cell r="K278">
            <v>91.6</v>
          </cell>
          <cell r="L278">
            <v>-6.9</v>
          </cell>
          <cell r="M278">
            <v>64.5</v>
          </cell>
          <cell r="N278">
            <v>-39.4</v>
          </cell>
          <cell r="O278">
            <v>100.7</v>
          </cell>
          <cell r="P278">
            <v>5</v>
          </cell>
          <cell r="Q278" t="str">
            <v>-</v>
          </cell>
          <cell r="R278" t="str">
            <v>-</v>
          </cell>
          <cell r="S278">
            <v>4.51</v>
          </cell>
          <cell r="T278">
            <v>1.27</v>
          </cell>
          <cell r="U278">
            <v>5.45</v>
          </cell>
          <cell r="V278">
            <v>1.47</v>
          </cell>
          <cell r="W278">
            <v>88.8</v>
          </cell>
          <cell r="X278">
            <v>-12.2</v>
          </cell>
          <cell r="Y278">
            <v>90.6</v>
          </cell>
          <cell r="Z278">
            <v>-11.7</v>
          </cell>
          <cell r="AA278">
            <v>77</v>
          </cell>
          <cell r="AB278">
            <v>-35.5</v>
          </cell>
          <cell r="AC278">
            <v>0.2</v>
          </cell>
          <cell r="AD278">
            <v>-99.2</v>
          </cell>
        </row>
        <row r="279">
          <cell r="B279" t="str">
            <v>食料品・たばこ</v>
          </cell>
          <cell r="C279">
            <v>88.8</v>
          </cell>
          <cell r="D279">
            <v>-0.4</v>
          </cell>
          <cell r="E279">
            <v>88.4</v>
          </cell>
          <cell r="F279">
            <v>-4.4000000000000004</v>
          </cell>
          <cell r="G279">
            <v>90</v>
          </cell>
          <cell r="H279">
            <v>-2.7</v>
          </cell>
          <cell r="I279">
            <v>78</v>
          </cell>
          <cell r="J279">
            <v>-8.6</v>
          </cell>
          <cell r="K279">
            <v>79.599999999999994</v>
          </cell>
          <cell r="L279">
            <v>-8.9</v>
          </cell>
          <cell r="M279">
            <v>54.5</v>
          </cell>
          <cell r="N279">
            <v>0</v>
          </cell>
          <cell r="O279">
            <v>66.5</v>
          </cell>
          <cell r="P279">
            <v>-28</v>
          </cell>
          <cell r="Q279" t="str">
            <v>-</v>
          </cell>
          <cell r="R279" t="str">
            <v>-</v>
          </cell>
          <cell r="S279">
            <v>1.83</v>
          </cell>
          <cell r="T279">
            <v>0.4</v>
          </cell>
          <cell r="U279">
            <v>3.39</v>
          </cell>
          <cell r="V279">
            <v>0.28999999999999998</v>
          </cell>
          <cell r="W279">
            <v>84.6</v>
          </cell>
          <cell r="X279">
            <v>-3.6</v>
          </cell>
          <cell r="Y279">
            <v>84.2</v>
          </cell>
          <cell r="Z279">
            <v>-7.5</v>
          </cell>
          <cell r="AA279">
            <v>50.6</v>
          </cell>
          <cell r="AB279">
            <v>-45.2</v>
          </cell>
          <cell r="AC279">
            <v>57.9</v>
          </cell>
          <cell r="AD279">
            <v>0</v>
          </cell>
        </row>
        <row r="280">
          <cell r="B280" t="str">
            <v>繊維工業</v>
          </cell>
          <cell r="C280">
            <v>105.7</v>
          </cell>
          <cell r="D280">
            <v>78.8</v>
          </cell>
          <cell r="E280">
            <v>109.7</v>
          </cell>
          <cell r="F280">
            <v>78.7</v>
          </cell>
          <cell r="G280">
            <v>110.7</v>
          </cell>
          <cell r="H280">
            <v>78</v>
          </cell>
          <cell r="I280">
            <v>83.3</v>
          </cell>
          <cell r="J280">
            <v>40</v>
          </cell>
          <cell r="K280">
            <v>83.8</v>
          </cell>
          <cell r="L280">
            <v>39.700000000000003</v>
          </cell>
          <cell r="M280">
            <v>30</v>
          </cell>
          <cell r="N280">
            <v>0</v>
          </cell>
          <cell r="O280">
            <v>69.8</v>
          </cell>
          <cell r="P280">
            <v>55.8</v>
          </cell>
          <cell r="Q280" t="str">
            <v>-</v>
          </cell>
          <cell r="R280" t="str">
            <v>-</v>
          </cell>
          <cell r="S280">
            <v>2.58</v>
          </cell>
          <cell r="T280">
            <v>2.58</v>
          </cell>
          <cell r="U280">
            <v>16.13</v>
          </cell>
          <cell r="V280">
            <v>16.13</v>
          </cell>
          <cell r="W280">
            <v>100.7</v>
          </cell>
          <cell r="X280">
            <v>73</v>
          </cell>
          <cell r="Y280">
            <v>104.5</v>
          </cell>
          <cell r="Z280">
            <v>73</v>
          </cell>
          <cell r="AA280">
            <v>31.1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160</v>
          </cell>
          <cell r="D281">
            <v>50.4</v>
          </cell>
          <cell r="E281">
            <v>166.1</v>
          </cell>
          <cell r="F281">
            <v>51</v>
          </cell>
          <cell r="G281">
            <v>162.80000000000001</v>
          </cell>
          <cell r="H281">
            <v>44.1</v>
          </cell>
          <cell r="I281">
            <v>123.1</v>
          </cell>
          <cell r="J281">
            <v>49.4</v>
          </cell>
          <cell r="K281">
            <v>125.5</v>
          </cell>
          <cell r="L281">
            <v>49.2</v>
          </cell>
          <cell r="M281">
            <v>7.1</v>
          </cell>
          <cell r="N281">
            <v>0</v>
          </cell>
          <cell r="O281">
            <v>111</v>
          </cell>
          <cell r="P281">
            <v>180.3</v>
          </cell>
          <cell r="Q281" t="str">
            <v>-</v>
          </cell>
          <cell r="R281" t="str">
            <v>-</v>
          </cell>
          <cell r="S281">
            <v>3.66</v>
          </cell>
          <cell r="T281">
            <v>-4.54</v>
          </cell>
          <cell r="U281">
            <v>0</v>
          </cell>
          <cell r="V281">
            <v>0</v>
          </cell>
          <cell r="W281">
            <v>152.4</v>
          </cell>
          <cell r="X281">
            <v>45.6</v>
          </cell>
          <cell r="Y281">
            <v>158.19999999999999</v>
          </cell>
          <cell r="Z281">
            <v>46.1</v>
          </cell>
          <cell r="AA281">
            <v>288.8</v>
          </cell>
          <cell r="AB281">
            <v>0</v>
          </cell>
          <cell r="AC281">
            <v>4</v>
          </cell>
          <cell r="AD281">
            <v>-34.4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98.4</v>
          </cell>
          <cell r="D285">
            <v>108.9</v>
          </cell>
          <cell r="E285">
            <v>111.1</v>
          </cell>
          <cell r="F285">
            <v>108.8</v>
          </cell>
          <cell r="G285">
            <v>115.3</v>
          </cell>
          <cell r="H285">
            <v>111.9</v>
          </cell>
          <cell r="I285">
            <v>113.4</v>
          </cell>
          <cell r="J285">
            <v>45.6</v>
          </cell>
          <cell r="K285">
            <v>114.8</v>
          </cell>
          <cell r="L285">
            <v>47.9</v>
          </cell>
          <cell r="M285">
            <v>6.7</v>
          </cell>
          <cell r="N285">
            <v>-91.6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93.7</v>
          </cell>
          <cell r="X285">
            <v>101.9</v>
          </cell>
          <cell r="Y285">
            <v>105.8</v>
          </cell>
          <cell r="Z285">
            <v>101.9</v>
          </cell>
          <cell r="AA285">
            <v>26</v>
          </cell>
          <cell r="AB285">
            <v>-11.6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123.6</v>
          </cell>
          <cell r="D286">
            <v>-29.8</v>
          </cell>
          <cell r="E286">
            <v>131.5</v>
          </cell>
          <cell r="F286">
            <v>-29.8</v>
          </cell>
          <cell r="G286">
            <v>128.9</v>
          </cell>
          <cell r="H286">
            <v>-26.1</v>
          </cell>
          <cell r="I286">
            <v>156.30000000000001</v>
          </cell>
          <cell r="J286">
            <v>-23</v>
          </cell>
          <cell r="K286">
            <v>155</v>
          </cell>
          <cell r="L286">
            <v>-20.8</v>
          </cell>
          <cell r="M286">
            <v>283.3</v>
          </cell>
          <cell r="N286">
            <v>-73.400000000000006</v>
          </cell>
          <cell r="O286">
            <v>540.20000000000005</v>
          </cell>
          <cell r="P286">
            <v>609.9</v>
          </cell>
          <cell r="Q286" t="str">
            <v>-</v>
          </cell>
          <cell r="R286" t="str">
            <v>-</v>
          </cell>
          <cell r="S286">
            <v>1.78</v>
          </cell>
          <cell r="T286">
            <v>1.78</v>
          </cell>
          <cell r="U286">
            <v>3.35</v>
          </cell>
          <cell r="V286">
            <v>3.35</v>
          </cell>
          <cell r="W286">
            <v>117.7</v>
          </cell>
          <cell r="X286">
            <v>-32.1</v>
          </cell>
          <cell r="Y286">
            <v>125.2</v>
          </cell>
          <cell r="Z286">
            <v>-32.1</v>
          </cell>
          <cell r="AA286">
            <v>446.1</v>
          </cell>
          <cell r="AB286">
            <v>-76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107.7</v>
          </cell>
          <cell r="D287">
            <v>-7.5</v>
          </cell>
          <cell r="E287">
            <v>120.1</v>
          </cell>
          <cell r="F287">
            <v>-7.5</v>
          </cell>
          <cell r="G287">
            <v>119.1</v>
          </cell>
          <cell r="H287">
            <v>-7</v>
          </cell>
          <cell r="I287">
            <v>93.8</v>
          </cell>
          <cell r="J287">
            <v>-11.3</v>
          </cell>
          <cell r="K287">
            <v>92.7</v>
          </cell>
          <cell r="L287">
            <v>-10.6</v>
          </cell>
          <cell r="M287">
            <v>212.5</v>
          </cell>
          <cell r="N287">
            <v>-34.6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102.6</v>
          </cell>
          <cell r="X287">
            <v>-10.5</v>
          </cell>
          <cell r="Y287">
            <v>114.4</v>
          </cell>
          <cell r="Z287">
            <v>-10.6</v>
          </cell>
          <cell r="AA287">
            <v>202</v>
          </cell>
          <cell r="AB287">
            <v>-30.2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107.6</v>
          </cell>
          <cell r="D288">
            <v>1.5</v>
          </cell>
          <cell r="E288">
            <v>112.2</v>
          </cell>
          <cell r="F288">
            <v>1.4</v>
          </cell>
          <cell r="G288">
            <v>113.4</v>
          </cell>
          <cell r="H288">
            <v>0.4</v>
          </cell>
          <cell r="I288">
            <v>105.2</v>
          </cell>
          <cell r="J288">
            <v>-0.5</v>
          </cell>
          <cell r="K288">
            <v>106</v>
          </cell>
          <cell r="L288">
            <v>-1.6</v>
          </cell>
          <cell r="M288">
            <v>78.3</v>
          </cell>
          <cell r="N288">
            <v>157.6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-1.96</v>
          </cell>
          <cell r="U288">
            <v>2.04</v>
          </cell>
          <cell r="V288">
            <v>2.04</v>
          </cell>
          <cell r="W288">
            <v>102.5</v>
          </cell>
          <cell r="X288">
            <v>-1.7</v>
          </cell>
          <cell r="Y288">
            <v>106.9</v>
          </cell>
          <cell r="Z288">
            <v>-1.8</v>
          </cell>
          <cell r="AA288">
            <v>73.3</v>
          </cell>
          <cell r="AB288">
            <v>161.80000000000001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150.1</v>
          </cell>
          <cell r="D291">
            <v>39.6</v>
          </cell>
          <cell r="E291">
            <v>149</v>
          </cell>
          <cell r="F291">
            <v>35</v>
          </cell>
          <cell r="G291">
            <v>135.80000000000001</v>
          </cell>
          <cell r="H291">
            <v>49.6</v>
          </cell>
          <cell r="I291">
            <v>120.9</v>
          </cell>
          <cell r="J291">
            <v>-10.8</v>
          </cell>
          <cell r="K291">
            <v>108</v>
          </cell>
          <cell r="L291">
            <v>-8.3000000000000007</v>
          </cell>
          <cell r="M291">
            <v>4666.7</v>
          </cell>
          <cell r="N291">
            <v>-27.1</v>
          </cell>
          <cell r="O291">
            <v>175</v>
          </cell>
          <cell r="P291">
            <v>10.3</v>
          </cell>
          <cell r="Q291" t="str">
            <v>-</v>
          </cell>
          <cell r="R291" t="str">
            <v>-</v>
          </cell>
          <cell r="S291">
            <v>0</v>
          </cell>
          <cell r="T291">
            <v>0</v>
          </cell>
          <cell r="U291">
            <v>5.88</v>
          </cell>
          <cell r="V291">
            <v>2.59</v>
          </cell>
          <cell r="W291">
            <v>143</v>
          </cell>
          <cell r="X291">
            <v>35.200000000000003</v>
          </cell>
          <cell r="Y291">
            <v>141.9</v>
          </cell>
          <cell r="Z291">
            <v>30.5</v>
          </cell>
          <cell r="AA291">
            <v>962.7</v>
          </cell>
          <cell r="AB291">
            <v>-27.4</v>
          </cell>
          <cell r="AC291">
            <v>31.8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</v>
          </cell>
          <cell r="D294">
            <v>-45.3</v>
          </cell>
          <cell r="E294">
            <v>104.7</v>
          </cell>
          <cell r="F294">
            <v>-45.3</v>
          </cell>
          <cell r="G294">
            <v>103.7</v>
          </cell>
          <cell r="H294">
            <v>-43.2</v>
          </cell>
          <cell r="I294">
            <v>96</v>
          </cell>
          <cell r="J294">
            <v>-44.3</v>
          </cell>
          <cell r="K294">
            <v>95.3</v>
          </cell>
          <cell r="L294">
            <v>-42.4</v>
          </cell>
          <cell r="M294">
            <v>0</v>
          </cell>
          <cell r="N294">
            <v>0</v>
          </cell>
          <cell r="O294">
            <v>37.1</v>
          </cell>
          <cell r="P294">
            <v>-28.1</v>
          </cell>
          <cell r="Q294" t="str">
            <v>-</v>
          </cell>
          <cell r="R294" t="str">
            <v>-</v>
          </cell>
          <cell r="S294">
            <v>0</v>
          </cell>
          <cell r="T294">
            <v>-92.68</v>
          </cell>
          <cell r="U294">
            <v>0</v>
          </cell>
          <cell r="V294">
            <v>-36.590000000000003</v>
          </cell>
          <cell r="W294">
            <v>91.4</v>
          </cell>
          <cell r="X294">
            <v>-47</v>
          </cell>
          <cell r="Y294">
            <v>99.7</v>
          </cell>
          <cell r="Z294">
            <v>-47.1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-1.8</v>
          </cell>
          <cell r="E295">
            <v>92.1</v>
          </cell>
          <cell r="F295">
            <v>-1.8</v>
          </cell>
          <cell r="G295">
            <v>93.9</v>
          </cell>
          <cell r="H295">
            <v>-1.5</v>
          </cell>
          <cell r="I295">
            <v>92.4</v>
          </cell>
          <cell r="J295">
            <v>-5.4</v>
          </cell>
          <cell r="K295">
            <v>94</v>
          </cell>
          <cell r="L295">
            <v>-5</v>
          </cell>
          <cell r="M295">
            <v>15.8</v>
          </cell>
          <cell r="N295">
            <v>-57.1</v>
          </cell>
          <cell r="O295">
            <v>308.8</v>
          </cell>
          <cell r="P295">
            <v>35.5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1.85</v>
          </cell>
          <cell r="V295">
            <v>1.22</v>
          </cell>
          <cell r="W295">
            <v>84.1</v>
          </cell>
          <cell r="X295">
            <v>-5</v>
          </cell>
          <cell r="Y295">
            <v>87.7</v>
          </cell>
          <cell r="Z295">
            <v>-5</v>
          </cell>
          <cell r="AA295">
            <v>17.5</v>
          </cell>
          <cell r="AB295">
            <v>-44.1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96.9</v>
          </cell>
          <cell r="D296">
            <v>35.9</v>
          </cell>
          <cell r="E296">
            <v>97</v>
          </cell>
          <cell r="F296">
            <v>35.9</v>
          </cell>
          <cell r="G296">
            <v>97.3</v>
          </cell>
          <cell r="H296">
            <v>37.6</v>
          </cell>
          <cell r="I296">
            <v>89.1</v>
          </cell>
          <cell r="J296">
            <v>23.6</v>
          </cell>
          <cell r="K296">
            <v>89.4</v>
          </cell>
          <cell r="L296">
            <v>24.9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</v>
          </cell>
          <cell r="U296">
            <v>0</v>
          </cell>
          <cell r="V296">
            <v>-1</v>
          </cell>
          <cell r="W296">
            <v>92.3</v>
          </cell>
          <cell r="X296">
            <v>31.5</v>
          </cell>
          <cell r="Y296">
            <v>92.4</v>
          </cell>
          <cell r="Z296">
            <v>31.4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85.5</v>
          </cell>
          <cell r="D297">
            <v>-7</v>
          </cell>
          <cell r="E297">
            <v>96.8</v>
          </cell>
          <cell r="F297">
            <v>-6.5</v>
          </cell>
          <cell r="G297">
            <v>93</v>
          </cell>
          <cell r="H297">
            <v>-6.6</v>
          </cell>
          <cell r="I297">
            <v>106.6</v>
          </cell>
          <cell r="J297">
            <v>-18.100000000000001</v>
          </cell>
          <cell r="K297">
            <v>103.2</v>
          </cell>
          <cell r="L297">
            <v>-13</v>
          </cell>
          <cell r="M297">
            <v>311.8</v>
          </cell>
          <cell r="N297">
            <v>-62.4</v>
          </cell>
          <cell r="O297">
            <v>37.9</v>
          </cell>
          <cell r="P297">
            <v>-21.5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-7.14</v>
          </cell>
          <cell r="W297">
            <v>81.400000000000006</v>
          </cell>
          <cell r="X297">
            <v>-10.1</v>
          </cell>
          <cell r="Y297">
            <v>92.2</v>
          </cell>
          <cell r="Z297">
            <v>-9.5</v>
          </cell>
          <cell r="AA297">
            <v>388.7</v>
          </cell>
          <cell r="AB297">
            <v>-3.2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88.5</v>
          </cell>
          <cell r="D298">
            <v>8.3000000000000007</v>
          </cell>
          <cell r="E298">
            <v>92.1</v>
          </cell>
          <cell r="F298">
            <v>8.4</v>
          </cell>
          <cell r="G298">
            <v>93.9</v>
          </cell>
          <cell r="H298">
            <v>8.3000000000000007</v>
          </cell>
          <cell r="I298">
            <v>97.3</v>
          </cell>
          <cell r="J298">
            <v>5.6</v>
          </cell>
          <cell r="K298">
            <v>99.2</v>
          </cell>
          <cell r="L298">
            <v>5.6</v>
          </cell>
          <cell r="M298">
            <v>0</v>
          </cell>
          <cell r="N298">
            <v>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-11.76</v>
          </cell>
          <cell r="U298">
            <v>0</v>
          </cell>
          <cell r="V298">
            <v>0</v>
          </cell>
          <cell r="W298">
            <v>84.3</v>
          </cell>
          <cell r="X298">
            <v>4.9000000000000004</v>
          </cell>
          <cell r="Y298">
            <v>87.7</v>
          </cell>
          <cell r="Z298">
            <v>4.8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96.4</v>
          </cell>
          <cell r="D299">
            <v>-1.4</v>
          </cell>
          <cell r="E299">
            <v>98.4</v>
          </cell>
          <cell r="F299">
            <v>-1.4</v>
          </cell>
          <cell r="G299">
            <v>100.7</v>
          </cell>
          <cell r="H299">
            <v>-1</v>
          </cell>
          <cell r="I299">
            <v>86.6</v>
          </cell>
          <cell r="J299">
            <v>-11.9</v>
          </cell>
          <cell r="K299">
            <v>87.8</v>
          </cell>
          <cell r="L299">
            <v>-11.3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7.69</v>
          </cell>
          <cell r="T299">
            <v>7.69</v>
          </cell>
          <cell r="U299">
            <v>7.69</v>
          </cell>
          <cell r="V299">
            <v>7.69</v>
          </cell>
          <cell r="W299">
            <v>91.8</v>
          </cell>
          <cell r="X299">
            <v>-4.7</v>
          </cell>
          <cell r="Y299">
            <v>93.7</v>
          </cell>
          <cell r="Z299">
            <v>-4.5999999999999996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55.2</v>
          </cell>
          <cell r="D300">
            <v>-40.1</v>
          </cell>
          <cell r="E300">
            <v>60</v>
          </cell>
          <cell r="F300">
            <v>-40.1</v>
          </cell>
          <cell r="G300">
            <v>60</v>
          </cell>
          <cell r="H300">
            <v>-39.9</v>
          </cell>
          <cell r="I300">
            <v>51.1</v>
          </cell>
          <cell r="J300">
            <v>-49.5</v>
          </cell>
          <cell r="K300">
            <v>51.2</v>
          </cell>
          <cell r="L300">
            <v>-49.2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52.6</v>
          </cell>
          <cell r="X300">
            <v>-42</v>
          </cell>
          <cell r="Y300">
            <v>57.1</v>
          </cell>
          <cell r="Z300">
            <v>-42.1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240.7</v>
          </cell>
          <cell r="D303">
            <v>93.5</v>
          </cell>
          <cell r="E303">
            <v>248.9</v>
          </cell>
          <cell r="F303">
            <v>92.5</v>
          </cell>
          <cell r="G303">
            <v>254.9</v>
          </cell>
          <cell r="H303">
            <v>100.6</v>
          </cell>
          <cell r="I303">
            <v>156.1</v>
          </cell>
          <cell r="J303">
            <v>39.1</v>
          </cell>
          <cell r="K303">
            <v>158.80000000000001</v>
          </cell>
          <cell r="L303">
            <v>43.7</v>
          </cell>
          <cell r="M303">
            <v>16.7</v>
          </cell>
          <cell r="N303">
            <v>-91.7</v>
          </cell>
          <cell r="O303">
            <v>160.5</v>
          </cell>
          <cell r="P303">
            <v>96.5</v>
          </cell>
          <cell r="Q303" t="str">
            <v>-</v>
          </cell>
          <cell r="R303" t="str">
            <v>-</v>
          </cell>
          <cell r="S303">
            <v>9.9600000000000009</v>
          </cell>
          <cell r="T303">
            <v>9.9600000000000009</v>
          </cell>
          <cell r="U303">
            <v>0</v>
          </cell>
          <cell r="V303">
            <v>-2.8</v>
          </cell>
          <cell r="W303">
            <v>229.2</v>
          </cell>
          <cell r="X303">
            <v>87.3</v>
          </cell>
          <cell r="Y303">
            <v>237</v>
          </cell>
          <cell r="Z303">
            <v>86.2</v>
          </cell>
          <cell r="AA303">
            <v>18.7</v>
          </cell>
          <cell r="AB303">
            <v>-91.3</v>
          </cell>
          <cell r="AC303">
            <v>10.7</v>
          </cell>
          <cell r="AD303">
            <v>0</v>
          </cell>
        </row>
        <row r="304">
          <cell r="B304" t="str">
            <v>小売業</v>
          </cell>
          <cell r="C304">
            <v>101.2</v>
          </cell>
          <cell r="D304">
            <v>11.6</v>
          </cell>
          <cell r="E304">
            <v>101.6</v>
          </cell>
          <cell r="F304">
            <v>10.199999999999999</v>
          </cell>
          <cell r="G304">
            <v>101.7</v>
          </cell>
          <cell r="H304">
            <v>9.8000000000000007</v>
          </cell>
          <cell r="I304">
            <v>92.9</v>
          </cell>
          <cell r="J304">
            <v>4.5999999999999996</v>
          </cell>
          <cell r="K304">
            <v>92.9</v>
          </cell>
          <cell r="L304">
            <v>5</v>
          </cell>
          <cell r="M304">
            <v>90</v>
          </cell>
          <cell r="N304">
            <v>-14.3</v>
          </cell>
          <cell r="O304">
            <v>129.19999999999999</v>
          </cell>
          <cell r="P304">
            <v>9.9</v>
          </cell>
          <cell r="Q304" t="str">
            <v>-</v>
          </cell>
          <cell r="R304" t="str">
            <v>-</v>
          </cell>
          <cell r="S304">
            <v>1.03</v>
          </cell>
          <cell r="T304">
            <v>-0.27</v>
          </cell>
          <cell r="U304">
            <v>1.53</v>
          </cell>
          <cell r="V304">
            <v>-2.0299999999999998</v>
          </cell>
          <cell r="W304">
            <v>96.4</v>
          </cell>
          <cell r="X304">
            <v>8</v>
          </cell>
          <cell r="Y304">
            <v>96.8</v>
          </cell>
          <cell r="Z304">
            <v>6.7</v>
          </cell>
          <cell r="AA304">
            <v>93.6</v>
          </cell>
          <cell r="AB304">
            <v>45.6</v>
          </cell>
          <cell r="AC304">
            <v>80.099999999999994</v>
          </cell>
          <cell r="AD304">
            <v>0</v>
          </cell>
        </row>
        <row r="305">
          <cell r="B305" t="str">
            <v>宿泊業</v>
          </cell>
          <cell r="C305">
            <v>148.30000000000001</v>
          </cell>
          <cell r="D305">
            <v>-1.7</v>
          </cell>
          <cell r="E305">
            <v>149.30000000000001</v>
          </cell>
          <cell r="F305">
            <v>-1.8</v>
          </cell>
          <cell r="G305">
            <v>145.19999999999999</v>
          </cell>
          <cell r="H305">
            <v>-3.1</v>
          </cell>
          <cell r="I305">
            <v>157.80000000000001</v>
          </cell>
          <cell r="J305">
            <v>2.1</v>
          </cell>
          <cell r="K305">
            <v>152.1</v>
          </cell>
          <cell r="L305">
            <v>1.1000000000000001</v>
          </cell>
          <cell r="M305">
            <v>425</v>
          </cell>
          <cell r="N305">
            <v>30.8</v>
          </cell>
          <cell r="O305">
            <v>96.5</v>
          </cell>
          <cell r="P305">
            <v>2.1</v>
          </cell>
          <cell r="Q305" t="str">
            <v>-</v>
          </cell>
          <cell r="R305" t="str">
            <v>-</v>
          </cell>
          <cell r="S305">
            <v>2.1800000000000002</v>
          </cell>
          <cell r="T305">
            <v>-0.35</v>
          </cell>
          <cell r="U305">
            <v>0.86</v>
          </cell>
          <cell r="V305">
            <v>-1.67</v>
          </cell>
          <cell r="W305">
            <v>141.19999999999999</v>
          </cell>
          <cell r="X305">
            <v>-4.9000000000000004</v>
          </cell>
          <cell r="Y305">
            <v>142.19999999999999</v>
          </cell>
          <cell r="Z305">
            <v>-4.9000000000000004</v>
          </cell>
          <cell r="AA305">
            <v>344.5</v>
          </cell>
          <cell r="AB305">
            <v>35.299999999999997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92.3</v>
          </cell>
          <cell r="D306">
            <v>-8.5</v>
          </cell>
          <cell r="E306">
            <v>92.2</v>
          </cell>
          <cell r="F306">
            <v>-8.6</v>
          </cell>
          <cell r="G306">
            <v>91.2</v>
          </cell>
          <cell r="H306">
            <v>-8.5</v>
          </cell>
          <cell r="I306">
            <v>85.2</v>
          </cell>
          <cell r="J306">
            <v>-13.8</v>
          </cell>
          <cell r="K306">
            <v>84.6</v>
          </cell>
          <cell r="L306">
            <v>-12.2</v>
          </cell>
          <cell r="M306">
            <v>121.4</v>
          </cell>
          <cell r="N306">
            <v>-48.5</v>
          </cell>
          <cell r="O306">
            <v>89.9</v>
          </cell>
          <cell r="P306">
            <v>-8.3000000000000007</v>
          </cell>
          <cell r="Q306" t="str">
            <v>-</v>
          </cell>
          <cell r="R306" t="str">
            <v>-</v>
          </cell>
          <cell r="S306">
            <v>3.59</v>
          </cell>
          <cell r="T306">
            <v>0.88</v>
          </cell>
          <cell r="U306">
            <v>2.1800000000000002</v>
          </cell>
          <cell r="V306">
            <v>-0.53</v>
          </cell>
          <cell r="W306">
            <v>87.9</v>
          </cell>
          <cell r="X306">
            <v>-11.5</v>
          </cell>
          <cell r="Y306">
            <v>87.8</v>
          </cell>
          <cell r="Z306">
            <v>-11.6</v>
          </cell>
          <cell r="AA306">
            <v>149.69999999999999</v>
          </cell>
          <cell r="AB306">
            <v>-10.8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68.900000000000006</v>
          </cell>
          <cell r="D307">
            <v>-1.9</v>
          </cell>
          <cell r="E307">
            <v>76</v>
          </cell>
          <cell r="F307">
            <v>-1.8</v>
          </cell>
          <cell r="G307">
            <v>74.599999999999994</v>
          </cell>
          <cell r="H307">
            <v>6.7</v>
          </cell>
          <cell r="I307">
            <v>97.7</v>
          </cell>
          <cell r="J307">
            <v>2.4</v>
          </cell>
          <cell r="K307">
            <v>97.5</v>
          </cell>
          <cell r="L307">
            <v>1.9</v>
          </cell>
          <cell r="M307">
            <v>105.6</v>
          </cell>
          <cell r="N307">
            <v>35.700000000000003</v>
          </cell>
          <cell r="O307">
            <v>75.599999999999994</v>
          </cell>
          <cell r="P307">
            <v>-13.5</v>
          </cell>
          <cell r="Q307" t="str">
            <v>-</v>
          </cell>
          <cell r="R307" t="str">
            <v>-</v>
          </cell>
          <cell r="S307">
            <v>4.09</v>
          </cell>
          <cell r="T307">
            <v>3.36</v>
          </cell>
          <cell r="U307">
            <v>5.72</v>
          </cell>
          <cell r="V307">
            <v>2.84</v>
          </cell>
          <cell r="W307">
            <v>65.599999999999994</v>
          </cell>
          <cell r="X307">
            <v>-5.0999999999999996</v>
          </cell>
          <cell r="Y307">
            <v>72.400000000000006</v>
          </cell>
          <cell r="Z307">
            <v>-5</v>
          </cell>
          <cell r="AA307">
            <v>129</v>
          </cell>
          <cell r="AB307">
            <v>-65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88.5</v>
          </cell>
          <cell r="D308">
            <v>-7.2</v>
          </cell>
          <cell r="E308">
            <v>94.7</v>
          </cell>
          <cell r="F308">
            <v>-7.2</v>
          </cell>
          <cell r="G308">
            <v>94.5</v>
          </cell>
          <cell r="H308">
            <v>-6.1</v>
          </cell>
          <cell r="I308">
            <v>90.6</v>
          </cell>
          <cell r="J308">
            <v>-2.2999999999999998</v>
          </cell>
          <cell r="K308">
            <v>90.6</v>
          </cell>
          <cell r="L308">
            <v>-1.9</v>
          </cell>
          <cell r="M308">
            <v>100</v>
          </cell>
          <cell r="N308">
            <v>-60</v>
          </cell>
          <cell r="O308">
            <v>161.6</v>
          </cell>
          <cell r="P308">
            <v>68</v>
          </cell>
          <cell r="Q308" t="str">
            <v>-</v>
          </cell>
          <cell r="R308" t="str">
            <v>-</v>
          </cell>
          <cell r="S308">
            <v>0.57999999999999996</v>
          </cell>
          <cell r="T308">
            <v>-0.73</v>
          </cell>
          <cell r="U308">
            <v>0.05</v>
          </cell>
          <cell r="V308">
            <v>-0.21</v>
          </cell>
          <cell r="W308">
            <v>84.3</v>
          </cell>
          <cell r="X308">
            <v>-10.199999999999999</v>
          </cell>
          <cell r="Y308">
            <v>90.2</v>
          </cell>
          <cell r="Z308">
            <v>-10.199999999999999</v>
          </cell>
          <cell r="AA308">
            <v>231.8</v>
          </cell>
          <cell r="AB308">
            <v>-77.7</v>
          </cell>
          <cell r="AC308">
            <v>1.4</v>
          </cell>
          <cell r="AD308">
            <v>-39.1</v>
          </cell>
        </row>
        <row r="309">
          <cell r="B309" t="str">
            <v>職業紹介・派遣業</v>
          </cell>
          <cell r="C309">
            <v>117.9</v>
          </cell>
          <cell r="D309">
            <v>17.5</v>
          </cell>
          <cell r="E309">
            <v>118.2</v>
          </cell>
          <cell r="F309">
            <v>19.5</v>
          </cell>
          <cell r="G309">
            <v>118.6</v>
          </cell>
          <cell r="H309">
            <v>19.399999999999999</v>
          </cell>
          <cell r="I309">
            <v>105.3</v>
          </cell>
          <cell r="J309">
            <v>14.6</v>
          </cell>
          <cell r="K309">
            <v>104.9</v>
          </cell>
          <cell r="L309">
            <v>14</v>
          </cell>
          <cell r="M309">
            <v>118.5</v>
          </cell>
          <cell r="N309">
            <v>39.1</v>
          </cell>
          <cell r="O309">
            <v>80.599999999999994</v>
          </cell>
          <cell r="P309">
            <v>-40</v>
          </cell>
          <cell r="Q309" t="str">
            <v>-</v>
          </cell>
          <cell r="R309" t="str">
            <v>-</v>
          </cell>
          <cell r="S309">
            <v>8.2799999999999994</v>
          </cell>
          <cell r="T309">
            <v>1.61</v>
          </cell>
          <cell r="U309">
            <v>10.94</v>
          </cell>
          <cell r="V309">
            <v>3.31</v>
          </cell>
          <cell r="W309">
            <v>112.3</v>
          </cell>
          <cell r="X309">
            <v>13.8</v>
          </cell>
          <cell r="Y309">
            <v>112.6</v>
          </cell>
          <cell r="Z309">
            <v>15.7</v>
          </cell>
          <cell r="AA309">
            <v>107.8</v>
          </cell>
          <cell r="AB309">
            <v>21</v>
          </cell>
          <cell r="AC309">
            <v>7.4</v>
          </cell>
          <cell r="AD309">
            <v>-98.7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-11.5</v>
          </cell>
          <cell r="E311">
            <v>92.2</v>
          </cell>
          <cell r="F311">
            <v>-11.3</v>
          </cell>
          <cell r="G311">
            <v>92.9</v>
          </cell>
          <cell r="H311">
            <v>-10</v>
          </cell>
          <cell r="I311">
            <v>89.3</v>
          </cell>
          <cell r="J311">
            <v>-10.199999999999999</v>
          </cell>
          <cell r="K311">
            <v>90.3</v>
          </cell>
          <cell r="L311">
            <v>-8.6</v>
          </cell>
          <cell r="M311">
            <v>61.3</v>
          </cell>
          <cell r="N311">
            <v>-47.2</v>
          </cell>
          <cell r="O311">
            <v>103.8</v>
          </cell>
          <cell r="P311">
            <v>16</v>
          </cell>
          <cell r="Q311" t="str">
            <v>-</v>
          </cell>
          <cell r="R311" t="str">
            <v>-</v>
          </cell>
          <cell r="S311">
            <v>4.0199999999999996</v>
          </cell>
          <cell r="T311">
            <v>1.62</v>
          </cell>
          <cell r="U311">
            <v>4.74</v>
          </cell>
          <cell r="V311">
            <v>1.66</v>
          </cell>
          <cell r="W311">
            <v>85.7</v>
          </cell>
          <cell r="X311">
            <v>-14.4</v>
          </cell>
          <cell r="Y311">
            <v>87.8</v>
          </cell>
          <cell r="Z311">
            <v>-14.3</v>
          </cell>
          <cell r="AA311">
            <v>72.599999999999994</v>
          </cell>
          <cell r="AB311">
            <v>-42.6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87.5</v>
          </cell>
          <cell r="D518">
            <v>3.1</v>
          </cell>
          <cell r="E518">
            <v>101.4</v>
          </cell>
          <cell r="F518">
            <v>1.7</v>
          </cell>
          <cell r="G518">
            <v>101.7</v>
          </cell>
          <cell r="H518">
            <v>2</v>
          </cell>
          <cell r="I518">
            <v>97.8</v>
          </cell>
          <cell r="J518">
            <v>3.6</v>
          </cell>
          <cell r="K518">
            <v>96.7</v>
          </cell>
          <cell r="L518">
            <v>3.5</v>
          </cell>
          <cell r="M518">
            <v>112.6</v>
          </cell>
          <cell r="N518">
            <v>4.2</v>
          </cell>
          <cell r="O518">
            <v>96.8</v>
          </cell>
          <cell r="P518">
            <v>-4.7</v>
          </cell>
          <cell r="Q518" t="str">
            <v>-</v>
          </cell>
          <cell r="R518" t="str">
            <v>-</v>
          </cell>
          <cell r="S518">
            <v>1.18</v>
          </cell>
          <cell r="T518">
            <v>-0.32</v>
          </cell>
          <cell r="U518">
            <v>1.45</v>
          </cell>
          <cell r="V518">
            <v>0.36</v>
          </cell>
          <cell r="W518">
            <v>83.3</v>
          </cell>
          <cell r="X518">
            <v>-0.4</v>
          </cell>
          <cell r="Y518">
            <v>96.6</v>
          </cell>
          <cell r="Z518">
            <v>-1.5</v>
          </cell>
          <cell r="AA518">
            <v>96.5</v>
          </cell>
          <cell r="AB518">
            <v>-3.2</v>
          </cell>
          <cell r="AC518">
            <v>15.5</v>
          </cell>
          <cell r="AD518">
            <v>103.9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76.8</v>
          </cell>
          <cell r="D520">
            <v>4.9000000000000004</v>
          </cell>
          <cell r="E520">
            <v>87.3</v>
          </cell>
          <cell r="F520">
            <v>-0.5</v>
          </cell>
          <cell r="G520">
            <v>90.5</v>
          </cell>
          <cell r="H520">
            <v>1.9</v>
          </cell>
          <cell r="I520">
            <v>90.2</v>
          </cell>
          <cell r="J520">
            <v>5</v>
          </cell>
          <cell r="K520">
            <v>91.8</v>
          </cell>
          <cell r="L520">
            <v>7.2</v>
          </cell>
          <cell r="M520">
            <v>61.8</v>
          </cell>
          <cell r="N520">
            <v>-32.9</v>
          </cell>
          <cell r="O520">
            <v>94</v>
          </cell>
          <cell r="P520">
            <v>2.2999999999999998</v>
          </cell>
          <cell r="Q520" t="str">
            <v>-</v>
          </cell>
          <cell r="R520" t="str">
            <v>-</v>
          </cell>
          <cell r="S520">
            <v>0.39</v>
          </cell>
          <cell r="T520">
            <v>-2.17</v>
          </cell>
          <cell r="U520">
            <v>0.04</v>
          </cell>
          <cell r="V520">
            <v>-1.6</v>
          </cell>
          <cell r="W520">
            <v>73.099999999999994</v>
          </cell>
          <cell r="X520">
            <v>1.5</v>
          </cell>
          <cell r="Y520">
            <v>83.1</v>
          </cell>
          <cell r="Z520">
            <v>-3.7</v>
          </cell>
          <cell r="AA520">
            <v>32.5</v>
          </cell>
          <cell r="AB520">
            <v>-52.8</v>
          </cell>
          <cell r="AC520">
            <v>23</v>
          </cell>
          <cell r="AD520">
            <v>447.6</v>
          </cell>
        </row>
        <row r="521">
          <cell r="B521" t="str">
            <v>製造業</v>
          </cell>
          <cell r="C521">
            <v>92.3</v>
          </cell>
          <cell r="D521">
            <v>1.2</v>
          </cell>
          <cell r="E521">
            <v>109.3</v>
          </cell>
          <cell r="F521">
            <v>0.6</v>
          </cell>
          <cell r="G521">
            <v>107.2</v>
          </cell>
          <cell r="H521">
            <v>0.7</v>
          </cell>
          <cell r="I521">
            <v>94.2</v>
          </cell>
          <cell r="J521">
            <v>0.7</v>
          </cell>
          <cell r="K521">
            <v>92.5</v>
          </cell>
          <cell r="L521">
            <v>0.2</v>
          </cell>
          <cell r="M521">
            <v>114.6</v>
          </cell>
          <cell r="N521">
            <v>6</v>
          </cell>
          <cell r="O521">
            <v>93.1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1.25</v>
          </cell>
          <cell r="T521">
            <v>0.45</v>
          </cell>
          <cell r="U521">
            <v>0.99</v>
          </cell>
          <cell r="V521">
            <v>0.08</v>
          </cell>
          <cell r="W521">
            <v>87.9</v>
          </cell>
          <cell r="X521">
            <v>-2.1</v>
          </cell>
          <cell r="Y521">
            <v>104.1</v>
          </cell>
          <cell r="Z521">
            <v>-2.6</v>
          </cell>
          <cell r="AA521">
            <v>132.4</v>
          </cell>
          <cell r="AB521">
            <v>1.1000000000000001</v>
          </cell>
          <cell r="AC521">
            <v>8.3000000000000007</v>
          </cell>
          <cell r="AD521">
            <v>56.6</v>
          </cell>
        </row>
        <row r="522">
          <cell r="B522" t="str">
            <v>電気・ガス・熱供給・水道業</v>
          </cell>
          <cell r="C522">
            <v>99.6</v>
          </cell>
          <cell r="D522">
            <v>12</v>
          </cell>
          <cell r="E522">
            <v>126.3</v>
          </cell>
          <cell r="F522">
            <v>12.2</v>
          </cell>
          <cell r="G522">
            <v>115.5</v>
          </cell>
          <cell r="H522">
            <v>2.6</v>
          </cell>
          <cell r="I522">
            <v>100.6</v>
          </cell>
          <cell r="J522">
            <v>11.9</v>
          </cell>
          <cell r="K522">
            <v>97.7</v>
          </cell>
          <cell r="L522">
            <v>6.5</v>
          </cell>
          <cell r="M522">
            <v>138.5</v>
          </cell>
          <cell r="N522">
            <v>106.7</v>
          </cell>
          <cell r="O522">
            <v>215.7</v>
          </cell>
          <cell r="P522">
            <v>1.9</v>
          </cell>
          <cell r="Q522" t="str">
            <v>-</v>
          </cell>
          <cell r="R522" t="str">
            <v>-</v>
          </cell>
          <cell r="S522">
            <v>1.02</v>
          </cell>
          <cell r="T522">
            <v>0.91</v>
          </cell>
          <cell r="U522">
            <v>0.28000000000000003</v>
          </cell>
          <cell r="V522">
            <v>0.17</v>
          </cell>
          <cell r="W522">
            <v>94.9</v>
          </cell>
          <cell r="X522">
            <v>8.5</v>
          </cell>
          <cell r="Y522">
            <v>120.3</v>
          </cell>
          <cell r="Z522">
            <v>8.6</v>
          </cell>
          <cell r="AA522">
            <v>256.5</v>
          </cell>
          <cell r="AB522">
            <v>126.8</v>
          </cell>
          <cell r="AC522">
            <v>0.2</v>
          </cell>
          <cell r="AD522">
            <v>100</v>
          </cell>
        </row>
        <row r="523">
          <cell r="B523" t="str">
            <v>情報通信業</v>
          </cell>
          <cell r="C523">
            <v>107.2</v>
          </cell>
          <cell r="D523">
            <v>-5.6</v>
          </cell>
          <cell r="E523">
            <v>126.1</v>
          </cell>
          <cell r="F523">
            <v>-6.7</v>
          </cell>
          <cell r="G523">
            <v>123</v>
          </cell>
          <cell r="H523">
            <v>-7.1</v>
          </cell>
          <cell r="I523">
            <v>98</v>
          </cell>
          <cell r="J523">
            <v>6.8</v>
          </cell>
          <cell r="K523">
            <v>99.2</v>
          </cell>
          <cell r="L523">
            <v>7</v>
          </cell>
          <cell r="M523">
            <v>84.8</v>
          </cell>
          <cell r="N523">
            <v>2.7</v>
          </cell>
          <cell r="O523">
            <v>106.8</v>
          </cell>
          <cell r="P523">
            <v>-3.9</v>
          </cell>
          <cell r="Q523" t="str">
            <v>-</v>
          </cell>
          <cell r="R523" t="str">
            <v>-</v>
          </cell>
          <cell r="S523">
            <v>0.68</v>
          </cell>
          <cell r="T523">
            <v>0.56000000000000005</v>
          </cell>
          <cell r="U523">
            <v>1.62</v>
          </cell>
          <cell r="V523">
            <v>0.96</v>
          </cell>
          <cell r="W523">
            <v>102.1</v>
          </cell>
          <cell r="X523">
            <v>-8.6999999999999993</v>
          </cell>
          <cell r="Y523">
            <v>120.1</v>
          </cell>
          <cell r="Z523">
            <v>-9.8000000000000007</v>
          </cell>
          <cell r="AA523">
            <v>168</v>
          </cell>
          <cell r="AB523">
            <v>-3.1</v>
          </cell>
          <cell r="AC523">
            <v>23</v>
          </cell>
          <cell r="AD523">
            <v>32.200000000000003</v>
          </cell>
        </row>
        <row r="524">
          <cell r="B524" t="str">
            <v>運輸業，郵便業</v>
          </cell>
          <cell r="C524">
            <v>83.1</v>
          </cell>
          <cell r="D524">
            <v>9.5</v>
          </cell>
          <cell r="E524">
            <v>81.5</v>
          </cell>
          <cell r="F524">
            <v>-5</v>
          </cell>
          <cell r="G524">
            <v>89.5</v>
          </cell>
          <cell r="H524">
            <v>1.4</v>
          </cell>
          <cell r="I524">
            <v>89</v>
          </cell>
          <cell r="J524">
            <v>-1.2</v>
          </cell>
          <cell r="K524">
            <v>90.8</v>
          </cell>
          <cell r="L524">
            <v>-2.5</v>
          </cell>
          <cell r="M524">
            <v>82</v>
          </cell>
          <cell r="N524">
            <v>4.0999999999999996</v>
          </cell>
          <cell r="O524">
            <v>110.9</v>
          </cell>
          <cell r="P524">
            <v>0.1</v>
          </cell>
          <cell r="Q524" t="str">
            <v>-</v>
          </cell>
          <cell r="R524" t="str">
            <v>-</v>
          </cell>
          <cell r="S524">
            <v>0.27</v>
          </cell>
          <cell r="T524">
            <v>-1.03</v>
          </cell>
          <cell r="U524">
            <v>1.25</v>
          </cell>
          <cell r="V524">
            <v>1</v>
          </cell>
          <cell r="W524">
            <v>79.099999999999994</v>
          </cell>
          <cell r="X524">
            <v>5.9</v>
          </cell>
          <cell r="Y524">
            <v>77.599999999999994</v>
          </cell>
          <cell r="Z524">
            <v>-8.1</v>
          </cell>
          <cell r="AA524">
            <v>47.6</v>
          </cell>
          <cell r="AB524">
            <v>-36.799999999999997</v>
          </cell>
          <cell r="AC524">
            <v>87.7</v>
          </cell>
          <cell r="AD524">
            <v>4285</v>
          </cell>
        </row>
        <row r="525">
          <cell r="B525" t="str">
            <v>卸売業，小売業</v>
          </cell>
          <cell r="C525">
            <v>95.5</v>
          </cell>
          <cell r="D525">
            <v>2.8</v>
          </cell>
          <cell r="E525">
            <v>107.1</v>
          </cell>
          <cell r="F525">
            <v>4</v>
          </cell>
          <cell r="G525">
            <v>106.2</v>
          </cell>
          <cell r="H525">
            <v>2.7</v>
          </cell>
          <cell r="I525">
            <v>95.1</v>
          </cell>
          <cell r="J525">
            <v>5.9</v>
          </cell>
          <cell r="K525">
            <v>94.1</v>
          </cell>
          <cell r="L525">
            <v>4.7</v>
          </cell>
          <cell r="M525">
            <v>110</v>
          </cell>
          <cell r="N525">
            <v>24.7</v>
          </cell>
          <cell r="O525">
            <v>90</v>
          </cell>
          <cell r="P525">
            <v>-11.9</v>
          </cell>
          <cell r="Q525" t="str">
            <v>-</v>
          </cell>
          <cell r="R525" t="str">
            <v>-</v>
          </cell>
          <cell r="S525">
            <v>1.77</v>
          </cell>
          <cell r="T525">
            <v>-1.07</v>
          </cell>
          <cell r="U525">
            <v>2.4</v>
          </cell>
          <cell r="V525">
            <v>0.06</v>
          </cell>
          <cell r="W525">
            <v>91</v>
          </cell>
          <cell r="X525">
            <v>-0.4</v>
          </cell>
          <cell r="Y525">
            <v>102</v>
          </cell>
          <cell r="Z525">
            <v>0.6</v>
          </cell>
          <cell r="AA525">
            <v>122.3</v>
          </cell>
          <cell r="AB525">
            <v>27.8</v>
          </cell>
          <cell r="AC525">
            <v>13.7</v>
          </cell>
          <cell r="AD525">
            <v>-36.299999999999997</v>
          </cell>
        </row>
        <row r="526">
          <cell r="B526" t="str">
            <v>金融業，保険業</v>
          </cell>
          <cell r="C526">
            <v>96.6</v>
          </cell>
          <cell r="D526">
            <v>29</v>
          </cell>
          <cell r="E526">
            <v>119.2</v>
          </cell>
          <cell r="F526">
            <v>27.4</v>
          </cell>
          <cell r="G526">
            <v>120</v>
          </cell>
          <cell r="H526">
            <v>25.8</v>
          </cell>
          <cell r="I526">
            <v>96.8</v>
          </cell>
          <cell r="J526">
            <v>12</v>
          </cell>
          <cell r="K526">
            <v>95.8</v>
          </cell>
          <cell r="L526">
            <v>9</v>
          </cell>
          <cell r="M526">
            <v>121.8</v>
          </cell>
          <cell r="N526">
            <v>157.5</v>
          </cell>
          <cell r="O526">
            <v>86.4</v>
          </cell>
          <cell r="P526">
            <v>-10.5</v>
          </cell>
          <cell r="Q526" t="str">
            <v>-</v>
          </cell>
          <cell r="R526" t="str">
            <v>-</v>
          </cell>
          <cell r="S526">
            <v>0</v>
          </cell>
          <cell r="T526">
            <v>-1.17</v>
          </cell>
          <cell r="U526">
            <v>0</v>
          </cell>
          <cell r="V526">
            <v>-1</v>
          </cell>
          <cell r="W526">
            <v>92</v>
          </cell>
          <cell r="X526">
            <v>24.8</v>
          </cell>
          <cell r="Y526">
            <v>113.5</v>
          </cell>
          <cell r="Z526">
            <v>23.2</v>
          </cell>
          <cell r="AA526">
            <v>100.1</v>
          </cell>
          <cell r="AB526">
            <v>86.1</v>
          </cell>
          <cell r="AC526">
            <v>5.8</v>
          </cell>
          <cell r="AD526">
            <v>0</v>
          </cell>
        </row>
        <row r="527">
          <cell r="B527" t="str">
            <v>不動産業，物品賃貸業</v>
          </cell>
          <cell r="C527">
            <v>94.2</v>
          </cell>
          <cell r="D527">
            <v>6.6</v>
          </cell>
          <cell r="E527">
            <v>99.9</v>
          </cell>
          <cell r="F527">
            <v>-4.7</v>
          </cell>
          <cell r="G527">
            <v>102.4</v>
          </cell>
          <cell r="H527">
            <v>-1.6</v>
          </cell>
          <cell r="I527">
            <v>93.5</v>
          </cell>
          <cell r="J527">
            <v>-5.8</v>
          </cell>
          <cell r="K527">
            <v>94.8</v>
          </cell>
          <cell r="L527">
            <v>-2.8</v>
          </cell>
          <cell r="M527">
            <v>72.2</v>
          </cell>
          <cell r="N527">
            <v>-44.9</v>
          </cell>
          <cell r="O527">
            <v>84.4</v>
          </cell>
          <cell r="P527">
            <v>-39.700000000000003</v>
          </cell>
          <cell r="Q527" t="str">
            <v>-</v>
          </cell>
          <cell r="R527" t="str">
            <v>-</v>
          </cell>
          <cell r="S527">
            <v>2.79</v>
          </cell>
          <cell r="T527">
            <v>2.79</v>
          </cell>
          <cell r="U527">
            <v>2.91</v>
          </cell>
          <cell r="V527">
            <v>2.76</v>
          </cell>
          <cell r="W527">
            <v>89.7</v>
          </cell>
          <cell r="X527">
            <v>3.1</v>
          </cell>
          <cell r="Y527">
            <v>95.1</v>
          </cell>
          <cell r="Z527">
            <v>-7.8</v>
          </cell>
          <cell r="AA527">
            <v>59.7</v>
          </cell>
          <cell r="AB527">
            <v>-49.2</v>
          </cell>
          <cell r="AC527">
            <v>64.3</v>
          </cell>
          <cell r="AD527">
            <v>1791.2</v>
          </cell>
        </row>
        <row r="528">
          <cell r="B528" t="str">
            <v>学術研究，専門・技術サービス業</v>
          </cell>
          <cell r="C528">
            <v>81.7</v>
          </cell>
          <cell r="D528">
            <v>-14.1</v>
          </cell>
          <cell r="E528">
            <v>103.7</v>
          </cell>
          <cell r="F528">
            <v>0.9</v>
          </cell>
          <cell r="G528">
            <v>103.3</v>
          </cell>
          <cell r="H528">
            <v>-1.4</v>
          </cell>
          <cell r="I528">
            <v>93.9</v>
          </cell>
          <cell r="J528">
            <v>-8.4</v>
          </cell>
          <cell r="K528">
            <v>95</v>
          </cell>
          <cell r="L528">
            <v>-1.3</v>
          </cell>
          <cell r="M528">
            <v>77.099999999999994</v>
          </cell>
          <cell r="N528">
            <v>-61.6</v>
          </cell>
          <cell r="O528">
            <v>122.2</v>
          </cell>
          <cell r="P528">
            <v>16.600000000000001</v>
          </cell>
          <cell r="Q528" t="str">
            <v>-</v>
          </cell>
          <cell r="R528" t="str">
            <v>-</v>
          </cell>
          <cell r="S528">
            <v>1.46</v>
          </cell>
          <cell r="T528">
            <v>-1.9</v>
          </cell>
          <cell r="U528">
            <v>0</v>
          </cell>
          <cell r="V528">
            <v>-0.38</v>
          </cell>
          <cell r="W528">
            <v>77.8</v>
          </cell>
          <cell r="X528">
            <v>-16.899999999999999</v>
          </cell>
          <cell r="Y528">
            <v>98.8</v>
          </cell>
          <cell r="Z528">
            <v>-2.4</v>
          </cell>
          <cell r="AA528">
            <v>112.4</v>
          </cell>
          <cell r="AB528">
            <v>86.7</v>
          </cell>
          <cell r="AC528">
            <v>1.1000000000000001</v>
          </cell>
          <cell r="AD528">
            <v>-98</v>
          </cell>
        </row>
        <row r="529">
          <cell r="B529" t="str">
            <v>宿泊業，飲食サービス業</v>
          </cell>
          <cell r="C529">
            <v>102.9</v>
          </cell>
          <cell r="D529">
            <v>11</v>
          </cell>
          <cell r="E529">
            <v>106.9</v>
          </cell>
          <cell r="F529">
            <v>9.1</v>
          </cell>
          <cell r="G529">
            <v>107.4</v>
          </cell>
          <cell r="H529">
            <v>5.6</v>
          </cell>
          <cell r="I529">
            <v>113.1</v>
          </cell>
          <cell r="J529">
            <v>13.8</v>
          </cell>
          <cell r="K529">
            <v>112.5</v>
          </cell>
          <cell r="L529">
            <v>9.9</v>
          </cell>
          <cell r="M529">
            <v>121.3</v>
          </cell>
          <cell r="N529">
            <v>108.1</v>
          </cell>
          <cell r="O529">
            <v>84.9</v>
          </cell>
          <cell r="P529">
            <v>-16.2</v>
          </cell>
          <cell r="Q529" t="str">
            <v>-</v>
          </cell>
          <cell r="R529" t="str">
            <v>-</v>
          </cell>
          <cell r="S529">
            <v>2.34</v>
          </cell>
          <cell r="T529">
            <v>1.66</v>
          </cell>
          <cell r="U529">
            <v>5.0199999999999996</v>
          </cell>
          <cell r="V529">
            <v>4.32</v>
          </cell>
          <cell r="W529">
            <v>98</v>
          </cell>
          <cell r="X529">
            <v>7.5</v>
          </cell>
          <cell r="Y529">
            <v>101.8</v>
          </cell>
          <cell r="Z529">
            <v>5.5</v>
          </cell>
          <cell r="AA529">
            <v>99.6</v>
          </cell>
          <cell r="AB529">
            <v>122.3</v>
          </cell>
          <cell r="AC529">
            <v>25.8</v>
          </cell>
          <cell r="AD529">
            <v>578.9</v>
          </cell>
        </row>
        <row r="530">
          <cell r="B530" t="str">
            <v>生活関連サービス業，娯楽業</v>
          </cell>
          <cell r="C530">
            <v>90.5</v>
          </cell>
          <cell r="D530">
            <v>8.5</v>
          </cell>
          <cell r="E530">
            <v>94.4</v>
          </cell>
          <cell r="F530">
            <v>5.6</v>
          </cell>
          <cell r="G530">
            <v>98.1</v>
          </cell>
          <cell r="H530">
            <v>4.5</v>
          </cell>
          <cell r="I530">
            <v>100.9</v>
          </cell>
          <cell r="J530">
            <v>5.7</v>
          </cell>
          <cell r="K530">
            <v>106.9</v>
          </cell>
          <cell r="L530">
            <v>7.7</v>
          </cell>
          <cell r="M530">
            <v>41.8</v>
          </cell>
          <cell r="N530">
            <v>-28.2</v>
          </cell>
          <cell r="O530">
            <v>122.3</v>
          </cell>
          <cell r="P530">
            <v>2.2999999999999998</v>
          </cell>
          <cell r="Q530" t="str">
            <v>-</v>
          </cell>
          <cell r="R530" t="str">
            <v>-</v>
          </cell>
          <cell r="S530">
            <v>1.05</v>
          </cell>
          <cell r="T530">
            <v>-1.36</v>
          </cell>
          <cell r="U530">
            <v>0.4</v>
          </cell>
          <cell r="V530">
            <v>-1.88</v>
          </cell>
          <cell r="W530">
            <v>86.2</v>
          </cell>
          <cell r="X530">
            <v>5</v>
          </cell>
          <cell r="Y530">
            <v>89.9</v>
          </cell>
          <cell r="Z530">
            <v>2.2000000000000002</v>
          </cell>
          <cell r="AA530">
            <v>48.5</v>
          </cell>
          <cell r="AB530">
            <v>47</v>
          </cell>
          <cell r="AC530">
            <v>24.3</v>
          </cell>
          <cell r="AD530">
            <v>395.9</v>
          </cell>
        </row>
        <row r="531">
          <cell r="B531" t="str">
            <v>教育，学習支援業</v>
          </cell>
          <cell r="C531">
            <v>79.5</v>
          </cell>
          <cell r="D531">
            <v>-1.9</v>
          </cell>
          <cell r="E531">
            <v>98.3</v>
          </cell>
          <cell r="F531">
            <v>-2</v>
          </cell>
          <cell r="G531">
            <v>98.3</v>
          </cell>
          <cell r="H531">
            <v>-1.6</v>
          </cell>
          <cell r="I531">
            <v>111.9</v>
          </cell>
          <cell r="J531">
            <v>0.6</v>
          </cell>
          <cell r="K531">
            <v>98.6</v>
          </cell>
          <cell r="L531">
            <v>0.6</v>
          </cell>
          <cell r="M531">
            <v>336.4</v>
          </cell>
          <cell r="N531">
            <v>0.7</v>
          </cell>
          <cell r="O531">
            <v>112.6</v>
          </cell>
          <cell r="P531">
            <v>-0.8</v>
          </cell>
          <cell r="Q531" t="str">
            <v>-</v>
          </cell>
          <cell r="R531" t="str">
            <v>-</v>
          </cell>
          <cell r="S531">
            <v>0.7</v>
          </cell>
          <cell r="T531">
            <v>-0.26</v>
          </cell>
          <cell r="U531">
            <v>0.98</v>
          </cell>
          <cell r="V531">
            <v>0.8</v>
          </cell>
          <cell r="W531">
            <v>75.7</v>
          </cell>
          <cell r="X531">
            <v>-5</v>
          </cell>
          <cell r="Y531">
            <v>93.6</v>
          </cell>
          <cell r="Z531">
            <v>-5.2</v>
          </cell>
          <cell r="AA531">
            <v>99</v>
          </cell>
          <cell r="AB531">
            <v>-18.899999999999999</v>
          </cell>
          <cell r="AC531">
            <v>0.7</v>
          </cell>
          <cell r="AD531">
            <v>0</v>
          </cell>
        </row>
        <row r="532">
          <cell r="B532" t="str">
            <v>医療，福祉</v>
          </cell>
          <cell r="C532">
            <v>82.7</v>
          </cell>
          <cell r="D532">
            <v>1.6</v>
          </cell>
          <cell r="E532">
            <v>98.4</v>
          </cell>
          <cell r="F532">
            <v>0</v>
          </cell>
          <cell r="G532">
            <v>97.4</v>
          </cell>
          <cell r="H532">
            <v>0.7</v>
          </cell>
          <cell r="I532">
            <v>101.6</v>
          </cell>
          <cell r="J532">
            <v>6.1</v>
          </cell>
          <cell r="K532">
            <v>101.8</v>
          </cell>
          <cell r="L532">
            <v>6.5</v>
          </cell>
          <cell r="M532">
            <v>94.1</v>
          </cell>
          <cell r="N532">
            <v>-7.7</v>
          </cell>
          <cell r="O532">
            <v>93.2</v>
          </cell>
          <cell r="P532">
            <v>-2.2000000000000002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0.12</v>
          </cell>
          <cell r="U532">
            <v>1.42</v>
          </cell>
          <cell r="V532">
            <v>0.68</v>
          </cell>
          <cell r="W532">
            <v>78.8</v>
          </cell>
          <cell r="X532">
            <v>-1.6</v>
          </cell>
          <cell r="Y532">
            <v>93.7</v>
          </cell>
          <cell r="Z532">
            <v>-3.3</v>
          </cell>
          <cell r="AA532">
            <v>125.7</v>
          </cell>
          <cell r="AB532">
            <v>-14</v>
          </cell>
          <cell r="AC532">
            <v>9.4</v>
          </cell>
          <cell r="AD532">
            <v>370</v>
          </cell>
        </row>
        <row r="533">
          <cell r="B533" t="str">
            <v>複合サービス事業</v>
          </cell>
          <cell r="C533">
            <v>80.099999999999994</v>
          </cell>
          <cell r="D533">
            <v>1.4</v>
          </cell>
          <cell r="E533">
            <v>95.4</v>
          </cell>
          <cell r="F533">
            <v>-0.3</v>
          </cell>
          <cell r="G533">
            <v>99.7</v>
          </cell>
          <cell r="H533">
            <v>2.5</v>
          </cell>
          <cell r="I533">
            <v>96.1</v>
          </cell>
          <cell r="J533">
            <v>2.5</v>
          </cell>
          <cell r="K533">
            <v>98</v>
          </cell>
          <cell r="L533">
            <v>3.4</v>
          </cell>
          <cell r="M533">
            <v>62.1</v>
          </cell>
          <cell r="N533">
            <v>-18.2</v>
          </cell>
          <cell r="O533">
            <v>98.6</v>
          </cell>
          <cell r="P533">
            <v>2.2000000000000002</v>
          </cell>
          <cell r="Q533" t="str">
            <v>-</v>
          </cell>
          <cell r="R533" t="str">
            <v>-</v>
          </cell>
          <cell r="S533">
            <v>2.46</v>
          </cell>
          <cell r="T533">
            <v>1.93</v>
          </cell>
          <cell r="U533">
            <v>0.41</v>
          </cell>
          <cell r="V533">
            <v>-1.04</v>
          </cell>
          <cell r="W533">
            <v>76.3</v>
          </cell>
          <cell r="X533">
            <v>-1.9</v>
          </cell>
          <cell r="Y533">
            <v>90.9</v>
          </cell>
          <cell r="Z533">
            <v>-3.5</v>
          </cell>
          <cell r="AA533">
            <v>23.8</v>
          </cell>
          <cell r="AB533">
            <v>-65.599999999999994</v>
          </cell>
          <cell r="AC533">
            <v>8.5</v>
          </cell>
          <cell r="AD533">
            <v>844.4</v>
          </cell>
        </row>
        <row r="534">
          <cell r="B534" t="str">
            <v>サービス業（他に分類されないもの）</v>
          </cell>
          <cell r="C534">
            <v>85.1</v>
          </cell>
          <cell r="D534">
            <v>3.8</v>
          </cell>
          <cell r="E534">
            <v>96.1</v>
          </cell>
          <cell r="F534">
            <v>4.5</v>
          </cell>
          <cell r="G534">
            <v>98.2</v>
          </cell>
          <cell r="H534">
            <v>3.5</v>
          </cell>
          <cell r="I534">
            <v>95.5</v>
          </cell>
          <cell r="J534">
            <v>0.7</v>
          </cell>
          <cell r="K534">
            <v>96.3</v>
          </cell>
          <cell r="L534">
            <v>-0.4</v>
          </cell>
          <cell r="M534">
            <v>84.5</v>
          </cell>
          <cell r="N534">
            <v>22.5</v>
          </cell>
          <cell r="O534">
            <v>93.5</v>
          </cell>
          <cell r="P534">
            <v>-8.1</v>
          </cell>
          <cell r="Q534" t="str">
            <v>-</v>
          </cell>
          <cell r="R534" t="str">
            <v>-</v>
          </cell>
          <cell r="S534">
            <v>2.06</v>
          </cell>
          <cell r="T534">
            <v>0.01</v>
          </cell>
          <cell r="U534">
            <v>3.68</v>
          </cell>
          <cell r="V534">
            <v>2.21</v>
          </cell>
          <cell r="W534">
            <v>81</v>
          </cell>
          <cell r="X534">
            <v>0.4</v>
          </cell>
          <cell r="Y534">
            <v>91.5</v>
          </cell>
          <cell r="Z534">
            <v>1</v>
          </cell>
          <cell r="AA534">
            <v>74.599999999999994</v>
          </cell>
          <cell r="AB534">
            <v>19</v>
          </cell>
          <cell r="AC534">
            <v>13.6</v>
          </cell>
          <cell r="AD534">
            <v>-21.8</v>
          </cell>
        </row>
        <row r="535">
          <cell r="B535" t="str">
            <v>食料品・たばこ</v>
          </cell>
          <cell r="C535">
            <v>85.7</v>
          </cell>
          <cell r="D535">
            <v>-9.3000000000000007</v>
          </cell>
          <cell r="E535">
            <v>100.3</v>
          </cell>
          <cell r="F535">
            <v>-12.6</v>
          </cell>
          <cell r="G535">
            <v>99.4</v>
          </cell>
          <cell r="H535">
            <v>-13.9</v>
          </cell>
          <cell r="I535">
            <v>91.8</v>
          </cell>
          <cell r="J535">
            <v>1.4</v>
          </cell>
          <cell r="K535">
            <v>91.7</v>
          </cell>
          <cell r="L535">
            <v>0.9</v>
          </cell>
          <cell r="M535">
            <v>92.3</v>
          </cell>
          <cell r="N535">
            <v>7.1</v>
          </cell>
          <cell r="O535">
            <v>96.4</v>
          </cell>
          <cell r="P535">
            <v>-3</v>
          </cell>
          <cell r="Q535" t="str">
            <v>-</v>
          </cell>
          <cell r="R535" t="str">
            <v>-</v>
          </cell>
          <cell r="S535">
            <v>1.79</v>
          </cell>
          <cell r="T535">
            <v>1</v>
          </cell>
          <cell r="U535">
            <v>1.06</v>
          </cell>
          <cell r="V535">
            <v>-0.59</v>
          </cell>
          <cell r="W535">
            <v>81.599999999999994</v>
          </cell>
          <cell r="X535">
            <v>-12.3</v>
          </cell>
          <cell r="Y535">
            <v>95.5</v>
          </cell>
          <cell r="Z535">
            <v>-15.5</v>
          </cell>
          <cell r="AA535">
            <v>110.7</v>
          </cell>
          <cell r="AB535">
            <v>2.5</v>
          </cell>
          <cell r="AC535">
            <v>13.5</v>
          </cell>
          <cell r="AD535">
            <v>0</v>
          </cell>
        </row>
        <row r="536">
          <cell r="B536" t="str">
            <v>繊維工業</v>
          </cell>
          <cell r="C536">
            <v>114.1</v>
          </cell>
          <cell r="D536">
            <v>4.8</v>
          </cell>
          <cell r="E536">
            <v>128.6</v>
          </cell>
          <cell r="F536">
            <v>4.8</v>
          </cell>
          <cell r="G536">
            <v>120.4</v>
          </cell>
          <cell r="H536">
            <v>0.8</v>
          </cell>
          <cell r="I536">
            <v>88.1</v>
          </cell>
          <cell r="J536">
            <v>10.3</v>
          </cell>
          <cell r="K536">
            <v>85.6</v>
          </cell>
          <cell r="L536">
            <v>6.9</v>
          </cell>
          <cell r="M536">
            <v>135.30000000000001</v>
          </cell>
          <cell r="N536">
            <v>79.7</v>
          </cell>
          <cell r="O536">
            <v>96.5</v>
          </cell>
          <cell r="P536">
            <v>10.199999999999999</v>
          </cell>
          <cell r="Q536" t="str">
            <v>-</v>
          </cell>
          <cell r="R536" t="str">
            <v>-</v>
          </cell>
          <cell r="S536">
            <v>0.17</v>
          </cell>
          <cell r="T536">
            <v>-1.1000000000000001</v>
          </cell>
          <cell r="U536">
            <v>1.1599999999999999</v>
          </cell>
          <cell r="V536">
            <v>0.85</v>
          </cell>
          <cell r="W536">
            <v>108.7</v>
          </cell>
          <cell r="X536">
            <v>1.4</v>
          </cell>
          <cell r="Y536">
            <v>122.5</v>
          </cell>
          <cell r="Z536">
            <v>1.4</v>
          </cell>
          <cell r="AA536">
            <v>289.60000000000002</v>
          </cell>
          <cell r="AB536">
            <v>55.1</v>
          </cell>
          <cell r="AC536">
            <v>0.3</v>
          </cell>
          <cell r="AD536">
            <v>0</v>
          </cell>
        </row>
        <row r="537">
          <cell r="B537" t="str">
            <v>木材・木製品</v>
          </cell>
          <cell r="C537">
            <v>102</v>
          </cell>
          <cell r="D537">
            <v>7.7</v>
          </cell>
          <cell r="E537">
            <v>119</v>
          </cell>
          <cell r="F537">
            <v>8.6999999999999993</v>
          </cell>
          <cell r="G537">
            <v>124.4</v>
          </cell>
          <cell r="H537">
            <v>17</v>
          </cell>
          <cell r="I537">
            <v>84.9</v>
          </cell>
          <cell r="J537">
            <v>-13.6</v>
          </cell>
          <cell r="K537">
            <v>85.3</v>
          </cell>
          <cell r="L537">
            <v>-9.6</v>
          </cell>
          <cell r="M537">
            <v>80</v>
          </cell>
          <cell r="N537">
            <v>-41.8</v>
          </cell>
          <cell r="O537">
            <v>83.5</v>
          </cell>
          <cell r="P537">
            <v>-15.3</v>
          </cell>
          <cell r="Q537" t="str">
            <v>-</v>
          </cell>
          <cell r="R537" t="str">
            <v>-</v>
          </cell>
          <cell r="S537">
            <v>0.69</v>
          </cell>
          <cell r="T537">
            <v>0.19</v>
          </cell>
          <cell r="U537">
            <v>0.39</v>
          </cell>
          <cell r="V537">
            <v>-0.48</v>
          </cell>
          <cell r="W537">
            <v>97.1</v>
          </cell>
          <cell r="X537">
            <v>4.2</v>
          </cell>
          <cell r="Y537">
            <v>113.3</v>
          </cell>
          <cell r="Z537">
            <v>5.0999999999999996</v>
          </cell>
          <cell r="AA537">
            <v>69.5</v>
          </cell>
          <cell r="AB537">
            <v>-49.9</v>
          </cell>
          <cell r="AC537">
            <v>1.4</v>
          </cell>
          <cell r="AD537">
            <v>-75.400000000000006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70.099999999999994</v>
          </cell>
          <cell r="D539">
            <v>-17.2</v>
          </cell>
          <cell r="E539">
            <v>92.3</v>
          </cell>
          <cell r="F539">
            <v>-3.5</v>
          </cell>
          <cell r="G539">
            <v>98.3</v>
          </cell>
          <cell r="H539">
            <v>2.6</v>
          </cell>
          <cell r="I539">
            <v>111.1</v>
          </cell>
          <cell r="J539">
            <v>2.1</v>
          </cell>
          <cell r="K539">
            <v>117.2</v>
          </cell>
          <cell r="L539">
            <v>6.4</v>
          </cell>
          <cell r="M539">
            <v>60.2</v>
          </cell>
          <cell r="N539">
            <v>-39.1</v>
          </cell>
          <cell r="O539">
            <v>115.1</v>
          </cell>
          <cell r="P539">
            <v>4.2</v>
          </cell>
          <cell r="Q539" t="str">
            <v>-</v>
          </cell>
          <cell r="R539" t="str">
            <v>-</v>
          </cell>
          <cell r="S539">
            <v>0</v>
          </cell>
          <cell r="T539">
            <v>-0.52</v>
          </cell>
          <cell r="U539">
            <v>0</v>
          </cell>
          <cell r="V539">
            <v>-0.26</v>
          </cell>
          <cell r="W539">
            <v>66.8</v>
          </cell>
          <cell r="X539">
            <v>-19.899999999999999</v>
          </cell>
          <cell r="Y539">
            <v>87.9</v>
          </cell>
          <cell r="Z539">
            <v>-6.6</v>
          </cell>
          <cell r="AA539">
            <v>53.3</v>
          </cell>
          <cell r="AB539">
            <v>-43.6</v>
          </cell>
          <cell r="AC539">
            <v>0.8</v>
          </cell>
          <cell r="AD539">
            <v>-96.2</v>
          </cell>
        </row>
        <row r="540">
          <cell r="B540" t="str">
            <v>印刷・同関連業</v>
          </cell>
          <cell r="C540">
            <v>110.1</v>
          </cell>
          <cell r="D540">
            <v>-19.600000000000001</v>
          </cell>
          <cell r="E540">
            <v>114.2</v>
          </cell>
          <cell r="F540">
            <v>-15.3</v>
          </cell>
          <cell r="G540">
            <v>108.6</v>
          </cell>
          <cell r="H540">
            <v>-14.8</v>
          </cell>
          <cell r="I540">
            <v>107.7</v>
          </cell>
          <cell r="J540">
            <v>25.4</v>
          </cell>
          <cell r="K540">
            <v>106.8</v>
          </cell>
          <cell r="L540">
            <v>23.6</v>
          </cell>
          <cell r="M540">
            <v>124.7</v>
          </cell>
          <cell r="N540">
            <v>65.599999999999994</v>
          </cell>
          <cell r="O540">
            <v>85.6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0.59</v>
          </cell>
          <cell r="T540">
            <v>0.45</v>
          </cell>
          <cell r="U540">
            <v>0.59</v>
          </cell>
          <cell r="V540">
            <v>0.17</v>
          </cell>
          <cell r="W540">
            <v>104.9</v>
          </cell>
          <cell r="X540">
            <v>-22.1</v>
          </cell>
          <cell r="Y540">
            <v>108.8</v>
          </cell>
          <cell r="Z540">
            <v>-18</v>
          </cell>
          <cell r="AA540">
            <v>228.4</v>
          </cell>
          <cell r="AB540">
            <v>-20.3</v>
          </cell>
          <cell r="AC540">
            <v>22.5</v>
          </cell>
          <cell r="AD540">
            <v>-57.5</v>
          </cell>
        </row>
        <row r="541">
          <cell r="B541" t="str">
            <v>化学、石油・石炭</v>
          </cell>
          <cell r="C541">
            <v>86.3</v>
          </cell>
          <cell r="D541">
            <v>0.9</v>
          </cell>
          <cell r="E541">
            <v>113.4</v>
          </cell>
          <cell r="F541">
            <v>1.6</v>
          </cell>
          <cell r="G541">
            <v>115</v>
          </cell>
          <cell r="H541">
            <v>5.6</v>
          </cell>
          <cell r="I541">
            <v>93.6</v>
          </cell>
          <cell r="J541">
            <v>-4.5</v>
          </cell>
          <cell r="K541">
            <v>91.9</v>
          </cell>
          <cell r="L541">
            <v>-3.3</v>
          </cell>
          <cell r="M541">
            <v>108.8</v>
          </cell>
          <cell r="N541">
            <v>-13.5</v>
          </cell>
          <cell r="O541">
            <v>99.8</v>
          </cell>
          <cell r="P541">
            <v>-5.7</v>
          </cell>
          <cell r="Q541" t="str">
            <v>-</v>
          </cell>
          <cell r="R541" t="str">
            <v>-</v>
          </cell>
          <cell r="S541">
            <v>0</v>
          </cell>
          <cell r="T541">
            <v>-1.1599999999999999</v>
          </cell>
          <cell r="U541">
            <v>1.21</v>
          </cell>
          <cell r="V541">
            <v>0.13</v>
          </cell>
          <cell r="W541">
            <v>82.2</v>
          </cell>
          <cell r="X541">
            <v>-2.4</v>
          </cell>
          <cell r="Y541">
            <v>108</v>
          </cell>
          <cell r="Z541">
            <v>-1.6</v>
          </cell>
          <cell r="AA541">
            <v>103.5</v>
          </cell>
          <cell r="AB541">
            <v>-19.399999999999999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109</v>
          </cell>
          <cell r="D542">
            <v>6.9</v>
          </cell>
          <cell r="E542">
            <v>120</v>
          </cell>
          <cell r="F542">
            <v>8.5</v>
          </cell>
          <cell r="G542">
            <v>114.7</v>
          </cell>
          <cell r="H542">
            <v>8.6999999999999993</v>
          </cell>
          <cell r="I542">
            <v>98.6</v>
          </cell>
          <cell r="J542">
            <v>-0.6</v>
          </cell>
          <cell r="K542">
            <v>97.4</v>
          </cell>
          <cell r="L542">
            <v>0.6</v>
          </cell>
          <cell r="M542">
            <v>116.3</v>
          </cell>
          <cell r="N542">
            <v>-13.6</v>
          </cell>
          <cell r="O542">
            <v>120.8</v>
          </cell>
          <cell r="P542">
            <v>-49.8</v>
          </cell>
          <cell r="Q542" t="str">
            <v>-</v>
          </cell>
          <cell r="R542" t="str">
            <v>-</v>
          </cell>
          <cell r="S542">
            <v>0.92</v>
          </cell>
          <cell r="T542">
            <v>-0.6</v>
          </cell>
          <cell r="U542">
            <v>0.92</v>
          </cell>
          <cell r="V542">
            <v>0.92</v>
          </cell>
          <cell r="W542">
            <v>103.8</v>
          </cell>
          <cell r="X542">
            <v>3.4</v>
          </cell>
          <cell r="Y542">
            <v>114.3</v>
          </cell>
          <cell r="Z542">
            <v>5</v>
          </cell>
          <cell r="AA542">
            <v>184.5</v>
          </cell>
          <cell r="AB542">
            <v>6.3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92.2</v>
          </cell>
          <cell r="D543">
            <v>-1.7</v>
          </cell>
          <cell r="E543">
            <v>118.8</v>
          </cell>
          <cell r="F543">
            <v>1.5</v>
          </cell>
          <cell r="G543">
            <v>111.8</v>
          </cell>
          <cell r="H543">
            <v>2.5</v>
          </cell>
          <cell r="I543">
            <v>99.1</v>
          </cell>
          <cell r="J543">
            <v>1.3</v>
          </cell>
          <cell r="K543">
            <v>93.8</v>
          </cell>
          <cell r="L543">
            <v>1.6</v>
          </cell>
          <cell r="M543">
            <v>155.4</v>
          </cell>
          <cell r="N543">
            <v>0</v>
          </cell>
          <cell r="O543">
            <v>100.2</v>
          </cell>
          <cell r="P543">
            <v>-0.3</v>
          </cell>
          <cell r="Q543" t="str">
            <v>-</v>
          </cell>
          <cell r="R543" t="str">
            <v>-</v>
          </cell>
          <cell r="S543">
            <v>0.15</v>
          </cell>
          <cell r="T543">
            <v>-0.34</v>
          </cell>
          <cell r="U543">
            <v>0.54</v>
          </cell>
          <cell r="V543">
            <v>0</v>
          </cell>
          <cell r="W543">
            <v>87.8</v>
          </cell>
          <cell r="X543">
            <v>-4.9000000000000004</v>
          </cell>
          <cell r="Y543">
            <v>113.1</v>
          </cell>
          <cell r="Z543">
            <v>-1.9</v>
          </cell>
          <cell r="AA543">
            <v>158.6</v>
          </cell>
          <cell r="AB543">
            <v>-2.6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104.6</v>
          </cell>
          <cell r="D544">
            <v>4.4000000000000004</v>
          </cell>
          <cell r="E544">
            <v>119.6</v>
          </cell>
          <cell r="F544">
            <v>3.5</v>
          </cell>
          <cell r="G544">
            <v>118</v>
          </cell>
          <cell r="H544">
            <v>6</v>
          </cell>
          <cell r="I544">
            <v>89.5</v>
          </cell>
          <cell r="J544">
            <v>2.5</v>
          </cell>
          <cell r="K544">
            <v>87.3</v>
          </cell>
          <cell r="L544">
            <v>0.6</v>
          </cell>
          <cell r="M544">
            <v>139.4</v>
          </cell>
          <cell r="N544">
            <v>43.4</v>
          </cell>
          <cell r="O544">
            <v>113.2</v>
          </cell>
          <cell r="P544">
            <v>4.8</v>
          </cell>
          <cell r="Q544" t="str">
            <v>-</v>
          </cell>
          <cell r="R544" t="str">
            <v>-</v>
          </cell>
          <cell r="S544">
            <v>3.66</v>
          </cell>
          <cell r="T544">
            <v>3.6</v>
          </cell>
          <cell r="U544">
            <v>0</v>
          </cell>
          <cell r="V544">
            <v>-0.06</v>
          </cell>
          <cell r="W544">
            <v>99.6</v>
          </cell>
          <cell r="X544">
            <v>1</v>
          </cell>
          <cell r="Y544">
            <v>113.9</v>
          </cell>
          <cell r="Z544">
            <v>0.2</v>
          </cell>
          <cell r="AA544">
            <v>151.19999999999999</v>
          </cell>
          <cell r="AB544">
            <v>-23.9</v>
          </cell>
          <cell r="AC544">
            <v>4.5</v>
          </cell>
          <cell r="AD544">
            <v>0</v>
          </cell>
        </row>
        <row r="545">
          <cell r="B545" t="str">
            <v>鉄鋼業</v>
          </cell>
          <cell r="C545">
            <v>145.5</v>
          </cell>
          <cell r="D545">
            <v>5.0999999999999996</v>
          </cell>
          <cell r="E545">
            <v>156.4</v>
          </cell>
          <cell r="F545">
            <v>5.0999999999999996</v>
          </cell>
          <cell r="G545">
            <v>129.5</v>
          </cell>
          <cell r="H545">
            <v>3.8</v>
          </cell>
          <cell r="I545">
            <v>110</v>
          </cell>
          <cell r="J545">
            <v>3.4</v>
          </cell>
          <cell r="K545">
            <v>95.3</v>
          </cell>
          <cell r="L545">
            <v>5.4</v>
          </cell>
          <cell r="M545">
            <v>2350</v>
          </cell>
          <cell r="N545">
            <v>-8.1999999999999993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3.04</v>
          </cell>
          <cell r="V545">
            <v>3.04</v>
          </cell>
          <cell r="W545">
            <v>138.6</v>
          </cell>
          <cell r="X545">
            <v>1.7</v>
          </cell>
          <cell r="Y545">
            <v>149</v>
          </cell>
          <cell r="Z545">
            <v>1.7</v>
          </cell>
          <cell r="AA545">
            <v>5475.2</v>
          </cell>
          <cell r="AB545">
            <v>11.5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100</v>
          </cell>
          <cell r="D547">
            <v>28.5</v>
          </cell>
          <cell r="E547">
            <v>103.3</v>
          </cell>
          <cell r="F547">
            <v>19</v>
          </cell>
          <cell r="G547">
            <v>104.7</v>
          </cell>
          <cell r="H547">
            <v>22.3</v>
          </cell>
          <cell r="I547">
            <v>93.2</v>
          </cell>
          <cell r="J547">
            <v>2.2999999999999998</v>
          </cell>
          <cell r="K547">
            <v>92.7</v>
          </cell>
          <cell r="L547">
            <v>1.2</v>
          </cell>
          <cell r="M547">
            <v>99.2</v>
          </cell>
          <cell r="N547">
            <v>17.3</v>
          </cell>
          <cell r="O547">
            <v>242.1</v>
          </cell>
          <cell r="P547">
            <v>4.9000000000000004</v>
          </cell>
          <cell r="Q547" t="str">
            <v>-</v>
          </cell>
          <cell r="R547" t="str">
            <v>-</v>
          </cell>
          <cell r="S547">
            <v>1.47</v>
          </cell>
          <cell r="T547">
            <v>1.27</v>
          </cell>
          <cell r="U547">
            <v>1.73</v>
          </cell>
          <cell r="V547">
            <v>1.19</v>
          </cell>
          <cell r="W547">
            <v>95.2</v>
          </cell>
          <cell r="X547">
            <v>24.3</v>
          </cell>
          <cell r="Y547">
            <v>98.4</v>
          </cell>
          <cell r="Z547">
            <v>15.2</v>
          </cell>
          <cell r="AA547">
            <v>76.2</v>
          </cell>
          <cell r="AB547">
            <v>-30.1</v>
          </cell>
          <cell r="AC547">
            <v>17.8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89.6</v>
          </cell>
          <cell r="D550">
            <v>11</v>
          </cell>
          <cell r="E550">
            <v>109.5</v>
          </cell>
          <cell r="F550">
            <v>11.2</v>
          </cell>
          <cell r="G550">
            <v>108</v>
          </cell>
          <cell r="H550">
            <v>11.3</v>
          </cell>
          <cell r="I550">
            <v>88.5</v>
          </cell>
          <cell r="J550">
            <v>-8.9</v>
          </cell>
          <cell r="K550">
            <v>86.8</v>
          </cell>
          <cell r="L550">
            <v>-7.8</v>
          </cell>
          <cell r="M550">
            <v>117</v>
          </cell>
          <cell r="N550">
            <v>-20.8</v>
          </cell>
          <cell r="O550">
            <v>106.9</v>
          </cell>
          <cell r="P550">
            <v>0</v>
          </cell>
          <cell r="Q550" t="str">
            <v>-</v>
          </cell>
          <cell r="R550" t="str">
            <v>-</v>
          </cell>
          <cell r="S550">
            <v>0.4</v>
          </cell>
          <cell r="T550">
            <v>-0.9</v>
          </cell>
          <cell r="U550">
            <v>0.56999999999999995</v>
          </cell>
          <cell r="V550">
            <v>-1.35</v>
          </cell>
          <cell r="W550">
            <v>85.3</v>
          </cell>
          <cell r="X550">
            <v>7.4</v>
          </cell>
          <cell r="Y550">
            <v>104.3</v>
          </cell>
          <cell r="Z550">
            <v>7.6</v>
          </cell>
          <cell r="AA550">
            <v>124.7</v>
          </cell>
          <cell r="AB550">
            <v>9.5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74.3</v>
          </cell>
          <cell r="D551">
            <v>-4.4000000000000004</v>
          </cell>
          <cell r="E551">
            <v>85</v>
          </cell>
          <cell r="F551">
            <v>-4.4000000000000004</v>
          </cell>
          <cell r="G551">
            <v>84.9</v>
          </cell>
          <cell r="H551">
            <v>0.4</v>
          </cell>
          <cell r="I551">
            <v>95.4</v>
          </cell>
          <cell r="J551">
            <v>-9.6</v>
          </cell>
          <cell r="K551">
            <v>96.6</v>
          </cell>
          <cell r="L551">
            <v>-6.2</v>
          </cell>
          <cell r="M551">
            <v>83.9</v>
          </cell>
          <cell r="N551">
            <v>-35.200000000000003</v>
          </cell>
          <cell r="O551">
            <v>72.7</v>
          </cell>
          <cell r="P551">
            <v>-2.9</v>
          </cell>
          <cell r="Q551" t="str">
            <v>-</v>
          </cell>
          <cell r="R551" t="str">
            <v>-</v>
          </cell>
          <cell r="S551">
            <v>0.19</v>
          </cell>
          <cell r="T551">
            <v>-1.24</v>
          </cell>
          <cell r="U551">
            <v>0.65</v>
          </cell>
          <cell r="V551">
            <v>0.04</v>
          </cell>
          <cell r="W551">
            <v>70.8</v>
          </cell>
          <cell r="X551">
            <v>-7.5</v>
          </cell>
          <cell r="Y551">
            <v>81</v>
          </cell>
          <cell r="Z551">
            <v>-7.4</v>
          </cell>
          <cell r="AA551">
            <v>85.5</v>
          </cell>
          <cell r="AB551">
            <v>-31.7</v>
          </cell>
          <cell r="AC551">
            <v>0.5</v>
          </cell>
          <cell r="AD551">
            <v>400</v>
          </cell>
        </row>
        <row r="552">
          <cell r="B552" t="str">
            <v>電気機械器具</v>
          </cell>
          <cell r="C552">
            <v>105.5</v>
          </cell>
          <cell r="D552">
            <v>-8</v>
          </cell>
          <cell r="E552">
            <v>119.7</v>
          </cell>
          <cell r="F552">
            <v>-7.5</v>
          </cell>
          <cell r="G552">
            <v>119.6</v>
          </cell>
          <cell r="H552">
            <v>-6</v>
          </cell>
          <cell r="I552">
            <v>88.3</v>
          </cell>
          <cell r="J552">
            <v>-8.6999999999999993</v>
          </cell>
          <cell r="K552">
            <v>89.7</v>
          </cell>
          <cell r="L552">
            <v>-5.2</v>
          </cell>
          <cell r="M552">
            <v>67.8</v>
          </cell>
          <cell r="N552">
            <v>-49.1</v>
          </cell>
          <cell r="O552">
            <v>118.6</v>
          </cell>
          <cell r="P552">
            <v>-18.3</v>
          </cell>
          <cell r="Q552" t="str">
            <v>-</v>
          </cell>
          <cell r="R552" t="str">
            <v>-</v>
          </cell>
          <cell r="S552">
            <v>1.01</v>
          </cell>
          <cell r="T552">
            <v>0.51</v>
          </cell>
          <cell r="U552">
            <v>1.72</v>
          </cell>
          <cell r="V552">
            <v>1.39</v>
          </cell>
          <cell r="W552">
            <v>100.5</v>
          </cell>
          <cell r="X552">
            <v>-11</v>
          </cell>
          <cell r="Y552">
            <v>114</v>
          </cell>
          <cell r="Z552">
            <v>-10.5</v>
          </cell>
          <cell r="AA552">
            <v>120</v>
          </cell>
          <cell r="AB552">
            <v>-35.6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>
            <v>88.4</v>
          </cell>
          <cell r="D553">
            <v>0.2</v>
          </cell>
          <cell r="E553">
            <v>100.5</v>
          </cell>
          <cell r="F553">
            <v>-0.1</v>
          </cell>
          <cell r="G553">
            <v>95.3</v>
          </cell>
          <cell r="H553">
            <v>-1.4</v>
          </cell>
          <cell r="I553">
            <v>99.5</v>
          </cell>
          <cell r="J553">
            <v>-0.2</v>
          </cell>
          <cell r="K553">
            <v>97</v>
          </cell>
          <cell r="L553">
            <v>-2.2000000000000002</v>
          </cell>
          <cell r="M553">
            <v>141.69999999999999</v>
          </cell>
          <cell r="N553">
            <v>30.8</v>
          </cell>
          <cell r="O553">
            <v>3.5</v>
          </cell>
          <cell r="P553">
            <v>-88.9</v>
          </cell>
          <cell r="Q553" t="str">
            <v>-</v>
          </cell>
          <cell r="R553" t="str">
            <v>-</v>
          </cell>
          <cell r="S553">
            <v>1.67</v>
          </cell>
          <cell r="T553">
            <v>0.72</v>
          </cell>
          <cell r="U553">
            <v>4.17</v>
          </cell>
          <cell r="V553">
            <v>3.5</v>
          </cell>
          <cell r="W553">
            <v>84.2</v>
          </cell>
          <cell r="X553">
            <v>-3</v>
          </cell>
          <cell r="Y553">
            <v>95.7</v>
          </cell>
          <cell r="Z553">
            <v>-3.3</v>
          </cell>
          <cell r="AA553">
            <v>202.4</v>
          </cell>
          <cell r="AB553">
            <v>14.2</v>
          </cell>
          <cell r="AC553">
            <v>3.8</v>
          </cell>
          <cell r="AD553">
            <v>322.2</v>
          </cell>
        </row>
        <row r="554">
          <cell r="B554" t="str">
            <v>輸送用機械器具</v>
          </cell>
          <cell r="C554">
            <v>86.7</v>
          </cell>
          <cell r="D554">
            <v>6</v>
          </cell>
          <cell r="E554">
            <v>113</v>
          </cell>
          <cell r="F554">
            <v>6</v>
          </cell>
          <cell r="G554">
            <v>106.4</v>
          </cell>
          <cell r="H554">
            <v>2.4</v>
          </cell>
          <cell r="I554">
            <v>97</v>
          </cell>
          <cell r="J554">
            <v>12.9</v>
          </cell>
          <cell r="K554">
            <v>91.1</v>
          </cell>
          <cell r="L554">
            <v>7.7</v>
          </cell>
          <cell r="M554">
            <v>167.2</v>
          </cell>
          <cell r="N554">
            <v>65.900000000000006</v>
          </cell>
          <cell r="O554">
            <v>82</v>
          </cell>
          <cell r="P554">
            <v>-3.8</v>
          </cell>
          <cell r="Q554" t="str">
            <v>-</v>
          </cell>
          <cell r="R554" t="str">
            <v>-</v>
          </cell>
          <cell r="S554">
            <v>0.5</v>
          </cell>
          <cell r="T554">
            <v>0.01</v>
          </cell>
          <cell r="U554">
            <v>2.6</v>
          </cell>
          <cell r="V554">
            <v>1.71</v>
          </cell>
          <cell r="W554">
            <v>82.6</v>
          </cell>
          <cell r="X554">
            <v>2.6</v>
          </cell>
          <cell r="Y554">
            <v>107.6</v>
          </cell>
          <cell r="Z554">
            <v>2.6</v>
          </cell>
          <cell r="AA554">
            <v>211.6</v>
          </cell>
          <cell r="AB554">
            <v>44.1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101.2</v>
          </cell>
          <cell r="D555">
            <v>18.899999999999999</v>
          </cell>
          <cell r="E555">
            <v>118.1</v>
          </cell>
          <cell r="F555">
            <v>18.899999999999999</v>
          </cell>
          <cell r="G555">
            <v>122</v>
          </cell>
          <cell r="H555">
            <v>25.5</v>
          </cell>
          <cell r="I555">
            <v>87.6</v>
          </cell>
          <cell r="J555">
            <v>-5.5</v>
          </cell>
          <cell r="K555">
            <v>89.1</v>
          </cell>
          <cell r="L555">
            <v>0.3</v>
          </cell>
          <cell r="M555">
            <v>68.7</v>
          </cell>
          <cell r="N555">
            <v>-52.1</v>
          </cell>
          <cell r="O555">
            <v>80.900000000000006</v>
          </cell>
          <cell r="P555">
            <v>-41.6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1.91</v>
          </cell>
          <cell r="V555">
            <v>1.66</v>
          </cell>
          <cell r="W555">
            <v>96.4</v>
          </cell>
          <cell r="X555">
            <v>15</v>
          </cell>
          <cell r="Y555">
            <v>112.5</v>
          </cell>
          <cell r="Z555">
            <v>15.1</v>
          </cell>
          <cell r="AA555">
            <v>65</v>
          </cell>
          <cell r="AB555">
            <v>-49.2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121.9</v>
          </cell>
          <cell r="D556">
            <v>47.8</v>
          </cell>
          <cell r="E556">
            <v>139.5</v>
          </cell>
          <cell r="F556">
            <v>48.2</v>
          </cell>
          <cell r="G556">
            <v>121.1</v>
          </cell>
          <cell r="H556">
            <v>38.200000000000003</v>
          </cell>
          <cell r="I556">
            <v>113.7</v>
          </cell>
          <cell r="J556">
            <v>17.600000000000001</v>
          </cell>
          <cell r="K556">
            <v>99.6</v>
          </cell>
          <cell r="L556">
            <v>6.3</v>
          </cell>
          <cell r="M556">
            <v>369.4</v>
          </cell>
          <cell r="N556">
            <v>143.30000000000001</v>
          </cell>
          <cell r="O556">
            <v>131</v>
          </cell>
          <cell r="P556">
            <v>45.2</v>
          </cell>
          <cell r="Q556" t="str">
            <v>-</v>
          </cell>
          <cell r="R556" t="str">
            <v>-</v>
          </cell>
          <cell r="S556">
            <v>5.04</v>
          </cell>
          <cell r="T556">
            <v>4.74</v>
          </cell>
          <cell r="U556">
            <v>0</v>
          </cell>
          <cell r="V556">
            <v>0</v>
          </cell>
          <cell r="W556">
            <v>116.1</v>
          </cell>
          <cell r="X556">
            <v>43</v>
          </cell>
          <cell r="Y556">
            <v>132.9</v>
          </cell>
          <cell r="Z556">
            <v>43.5</v>
          </cell>
          <cell r="AA556">
            <v>460.6</v>
          </cell>
          <cell r="AB556">
            <v>122.1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97.4</v>
          </cell>
          <cell r="D559">
            <v>0.4</v>
          </cell>
          <cell r="E559">
            <v>111.5</v>
          </cell>
          <cell r="F559">
            <v>0</v>
          </cell>
          <cell r="G559">
            <v>109.1</v>
          </cell>
          <cell r="H559">
            <v>-3.5</v>
          </cell>
          <cell r="I559">
            <v>98.7</v>
          </cell>
          <cell r="J559">
            <v>13.4</v>
          </cell>
          <cell r="K559">
            <v>97.3</v>
          </cell>
          <cell r="L559">
            <v>10.4</v>
          </cell>
          <cell r="M559">
            <v>122.6</v>
          </cell>
          <cell r="N559">
            <v>83.8</v>
          </cell>
          <cell r="O559">
            <v>98.6</v>
          </cell>
          <cell r="P559">
            <v>-4.5999999999999996</v>
          </cell>
          <cell r="Q559" t="str">
            <v>-</v>
          </cell>
          <cell r="R559" t="str">
            <v>-</v>
          </cell>
          <cell r="S559">
            <v>1.67</v>
          </cell>
          <cell r="T559">
            <v>-2.3199999999999998</v>
          </cell>
          <cell r="U559">
            <v>1.1299999999999999</v>
          </cell>
          <cell r="V559">
            <v>0.68</v>
          </cell>
          <cell r="W559">
            <v>92.8</v>
          </cell>
          <cell r="X559">
            <v>-2.8</v>
          </cell>
          <cell r="Y559">
            <v>106.2</v>
          </cell>
          <cell r="Z559">
            <v>-3.2</v>
          </cell>
          <cell r="AA559">
            <v>179.8</v>
          </cell>
          <cell r="AB559">
            <v>168.4</v>
          </cell>
          <cell r="AC559">
            <v>3.8</v>
          </cell>
          <cell r="AD559">
            <v>81</v>
          </cell>
        </row>
        <row r="560">
          <cell r="B560" t="str">
            <v>小売業</v>
          </cell>
          <cell r="C560">
            <v>94.9</v>
          </cell>
          <cell r="D560">
            <v>3.6</v>
          </cell>
          <cell r="E560">
            <v>104.5</v>
          </cell>
          <cell r="F560">
            <v>5.8</v>
          </cell>
          <cell r="G560">
            <v>104.8</v>
          </cell>
          <cell r="H560">
            <v>6.3</v>
          </cell>
          <cell r="I560">
            <v>92.4</v>
          </cell>
          <cell r="J560">
            <v>1.1000000000000001</v>
          </cell>
          <cell r="K560">
            <v>91.8</v>
          </cell>
          <cell r="L560">
            <v>0.8</v>
          </cell>
          <cell r="M560">
            <v>100.8</v>
          </cell>
          <cell r="N560">
            <v>5.9</v>
          </cell>
          <cell r="O560">
            <v>84.1</v>
          </cell>
          <cell r="P560">
            <v>-16.2</v>
          </cell>
          <cell r="Q560" t="str">
            <v>-</v>
          </cell>
          <cell r="R560" t="str">
            <v>-</v>
          </cell>
          <cell r="S560">
            <v>1.85</v>
          </cell>
          <cell r="T560">
            <v>-0.33</v>
          </cell>
          <cell r="U560">
            <v>3.24</v>
          </cell>
          <cell r="V560">
            <v>-0.19</v>
          </cell>
          <cell r="W560">
            <v>90.4</v>
          </cell>
          <cell r="X560">
            <v>0.2</v>
          </cell>
          <cell r="Y560">
            <v>99.5</v>
          </cell>
          <cell r="Z560">
            <v>2.4</v>
          </cell>
          <cell r="AA560">
            <v>101</v>
          </cell>
          <cell r="AB560">
            <v>0.2</v>
          </cell>
          <cell r="AC560">
            <v>21</v>
          </cell>
          <cell r="AD560">
            <v>-42.3</v>
          </cell>
        </row>
        <row r="561">
          <cell r="B561" t="str">
            <v>宿泊業</v>
          </cell>
          <cell r="C561">
            <v>101.5</v>
          </cell>
          <cell r="D561">
            <v>-6</v>
          </cell>
          <cell r="E561">
            <v>108.5</v>
          </cell>
          <cell r="F561">
            <v>-6.5</v>
          </cell>
          <cell r="G561">
            <v>110.5</v>
          </cell>
          <cell r="H561">
            <v>-6.1</v>
          </cell>
          <cell r="I561">
            <v>100.1</v>
          </cell>
          <cell r="J561">
            <v>-7.5</v>
          </cell>
          <cell r="K561">
            <v>97.5</v>
          </cell>
          <cell r="L561">
            <v>-7.4</v>
          </cell>
          <cell r="M561">
            <v>152.1</v>
          </cell>
          <cell r="N561">
            <v>-9.6999999999999993</v>
          </cell>
          <cell r="O561">
            <v>63.6</v>
          </cell>
          <cell r="P561">
            <v>6.7</v>
          </cell>
          <cell r="Q561" t="str">
            <v>-</v>
          </cell>
          <cell r="R561" t="str">
            <v>-</v>
          </cell>
          <cell r="S561">
            <v>0.79</v>
          </cell>
          <cell r="T561">
            <v>-0.06</v>
          </cell>
          <cell r="U561">
            <v>2.42</v>
          </cell>
          <cell r="V561">
            <v>1.57</v>
          </cell>
          <cell r="W561">
            <v>96.7</v>
          </cell>
          <cell r="X561">
            <v>-9</v>
          </cell>
          <cell r="Y561">
            <v>103.3</v>
          </cell>
          <cell r="Z561">
            <v>-9.5</v>
          </cell>
          <cell r="AA561">
            <v>72.2</v>
          </cell>
          <cell r="AB561">
            <v>-16</v>
          </cell>
          <cell r="AC561">
            <v>1</v>
          </cell>
          <cell r="AD561">
            <v>0</v>
          </cell>
        </row>
        <row r="562">
          <cell r="B562" t="str">
            <v>Ｍ一括分</v>
          </cell>
          <cell r="C562">
            <v>99.6</v>
          </cell>
          <cell r="D562">
            <v>20.100000000000001</v>
          </cell>
          <cell r="E562">
            <v>101.6</v>
          </cell>
          <cell r="F562">
            <v>17.2</v>
          </cell>
          <cell r="G562">
            <v>102.1</v>
          </cell>
          <cell r="H562">
            <v>11.3</v>
          </cell>
          <cell r="I562">
            <v>117.4</v>
          </cell>
          <cell r="J562">
            <v>25.4</v>
          </cell>
          <cell r="K562">
            <v>119.4</v>
          </cell>
          <cell r="L562">
            <v>19.3</v>
          </cell>
          <cell r="M562">
            <v>95.9</v>
          </cell>
          <cell r="N562">
            <v>273.2</v>
          </cell>
          <cell r="O562">
            <v>110.6</v>
          </cell>
          <cell r="P562">
            <v>-25.4</v>
          </cell>
          <cell r="Q562" t="str">
            <v>-</v>
          </cell>
          <cell r="R562" t="str">
            <v>-</v>
          </cell>
          <cell r="S562">
            <v>3.16</v>
          </cell>
          <cell r="T562">
            <v>2.54</v>
          </cell>
          <cell r="U562">
            <v>6.38</v>
          </cell>
          <cell r="V562">
            <v>5.74</v>
          </cell>
          <cell r="W562">
            <v>94.9</v>
          </cell>
          <cell r="X562">
            <v>16.3</v>
          </cell>
          <cell r="Y562">
            <v>96.8</v>
          </cell>
          <cell r="Z562">
            <v>13.5</v>
          </cell>
          <cell r="AA562">
            <v>94.7</v>
          </cell>
          <cell r="AB562">
            <v>235.8</v>
          </cell>
          <cell r="AC562">
            <v>41.3</v>
          </cell>
          <cell r="AD562">
            <v>600</v>
          </cell>
        </row>
        <row r="563">
          <cell r="B563" t="str">
            <v>医療業</v>
          </cell>
          <cell r="C563">
            <v>78.900000000000006</v>
          </cell>
          <cell r="D563">
            <v>0.5</v>
          </cell>
          <cell r="E563">
            <v>95.5</v>
          </cell>
          <cell r="F563">
            <v>0.5</v>
          </cell>
          <cell r="G563">
            <v>92.8</v>
          </cell>
          <cell r="H563">
            <v>0.8</v>
          </cell>
          <cell r="I563">
            <v>99.2</v>
          </cell>
          <cell r="J563">
            <v>4.4000000000000004</v>
          </cell>
          <cell r="K563">
            <v>98.8</v>
          </cell>
          <cell r="L563">
            <v>4.4000000000000004</v>
          </cell>
          <cell r="M563">
            <v>109.6</v>
          </cell>
          <cell r="N563">
            <v>3.6</v>
          </cell>
          <cell r="O563">
            <v>85.1</v>
          </cell>
          <cell r="P563">
            <v>4</v>
          </cell>
          <cell r="Q563" t="str">
            <v>-</v>
          </cell>
          <cell r="R563" t="str">
            <v>-</v>
          </cell>
          <cell r="S563">
            <v>1.29</v>
          </cell>
          <cell r="T563">
            <v>0</v>
          </cell>
          <cell r="U563">
            <v>1</v>
          </cell>
          <cell r="V563">
            <v>-0.28000000000000003</v>
          </cell>
          <cell r="W563">
            <v>75.099999999999994</v>
          </cell>
          <cell r="X563">
            <v>-2.8</v>
          </cell>
          <cell r="Y563">
            <v>91</v>
          </cell>
          <cell r="Z563">
            <v>-2.7</v>
          </cell>
          <cell r="AA563">
            <v>175.7</v>
          </cell>
          <cell r="AB563">
            <v>-2.9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90.7</v>
          </cell>
          <cell r="D564">
            <v>1.9</v>
          </cell>
          <cell r="E564">
            <v>106</v>
          </cell>
          <cell r="F564">
            <v>-1.6</v>
          </cell>
          <cell r="G564">
            <v>107.2</v>
          </cell>
          <cell r="H564">
            <v>-0.1</v>
          </cell>
          <cell r="I564">
            <v>104.5</v>
          </cell>
          <cell r="J564">
            <v>7.6</v>
          </cell>
          <cell r="K564">
            <v>105.3</v>
          </cell>
          <cell r="L564">
            <v>8.6</v>
          </cell>
          <cell r="M564">
            <v>78</v>
          </cell>
          <cell r="N564">
            <v>-20.399999999999999</v>
          </cell>
          <cell r="O564">
            <v>103.9</v>
          </cell>
          <cell r="P564">
            <v>-7.6</v>
          </cell>
          <cell r="Q564" t="str">
            <v>-</v>
          </cell>
          <cell r="R564" t="str">
            <v>-</v>
          </cell>
          <cell r="S564">
            <v>1</v>
          </cell>
          <cell r="T564">
            <v>0.19</v>
          </cell>
          <cell r="U564">
            <v>1.82</v>
          </cell>
          <cell r="V564">
            <v>1.56</v>
          </cell>
          <cell r="W564">
            <v>86.4</v>
          </cell>
          <cell r="X564">
            <v>-1.4</v>
          </cell>
          <cell r="Y564">
            <v>101</v>
          </cell>
          <cell r="Z564">
            <v>-4.7</v>
          </cell>
          <cell r="AA564">
            <v>74.099999999999994</v>
          </cell>
          <cell r="AB564">
            <v>-35.6</v>
          </cell>
          <cell r="AC564">
            <v>21.2</v>
          </cell>
          <cell r="AD564">
            <v>404.8</v>
          </cell>
        </row>
        <row r="565">
          <cell r="B565" t="str">
            <v>職業紹介・派遣業</v>
          </cell>
          <cell r="C565">
            <v>103.1</v>
          </cell>
          <cell r="D565">
            <v>-2.9</v>
          </cell>
          <cell r="E565">
            <v>105.3</v>
          </cell>
          <cell r="F565">
            <v>5.5</v>
          </cell>
          <cell r="G565">
            <v>105</v>
          </cell>
          <cell r="H565">
            <v>3.9</v>
          </cell>
          <cell r="I565">
            <v>101.1</v>
          </cell>
          <cell r="J565">
            <v>2.5</v>
          </cell>
          <cell r="K565">
            <v>100.6</v>
          </cell>
          <cell r="L565">
            <v>0.7</v>
          </cell>
          <cell r="M565">
            <v>107.9</v>
          </cell>
          <cell r="N565">
            <v>39.200000000000003</v>
          </cell>
          <cell r="O565">
            <v>137.6</v>
          </cell>
          <cell r="P565">
            <v>11.1</v>
          </cell>
          <cell r="Q565" t="str">
            <v>-</v>
          </cell>
          <cell r="R565" t="str">
            <v>-</v>
          </cell>
          <cell r="S565">
            <v>5.27</v>
          </cell>
          <cell r="T565">
            <v>-2.2999999999999998</v>
          </cell>
          <cell r="U565">
            <v>6.34</v>
          </cell>
          <cell r="V565">
            <v>-0.04</v>
          </cell>
          <cell r="W565">
            <v>98.2</v>
          </cell>
          <cell r="X565">
            <v>-6</v>
          </cell>
          <cell r="Y565">
            <v>100.3</v>
          </cell>
          <cell r="Z565">
            <v>2.1</v>
          </cell>
          <cell r="AA565">
            <v>108.3</v>
          </cell>
          <cell r="AB565">
            <v>26.5</v>
          </cell>
          <cell r="AC565">
            <v>29.7</v>
          </cell>
          <cell r="AD565">
            <v>-90.9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</v>
          </cell>
          <cell r="D567">
            <v>5.3</v>
          </cell>
          <cell r="E567">
            <v>95.9</v>
          </cell>
          <cell r="F567">
            <v>4.8</v>
          </cell>
          <cell r="G567">
            <v>98.4</v>
          </cell>
          <cell r="H567">
            <v>4</v>
          </cell>
          <cell r="I567">
            <v>95.1</v>
          </cell>
          <cell r="J567">
            <v>0.7</v>
          </cell>
          <cell r="K567">
            <v>96.1</v>
          </cell>
          <cell r="L567">
            <v>-0.3</v>
          </cell>
          <cell r="M567">
            <v>82.5</v>
          </cell>
          <cell r="N567">
            <v>20.8</v>
          </cell>
          <cell r="O567">
            <v>87</v>
          </cell>
          <cell r="P567">
            <v>-11.6</v>
          </cell>
          <cell r="Q567" t="str">
            <v>-</v>
          </cell>
          <cell r="R567" t="str">
            <v>-</v>
          </cell>
          <cell r="S567">
            <v>1.33</v>
          </cell>
          <cell r="T567">
            <v>0.27</v>
          </cell>
          <cell r="U567">
            <v>3.07</v>
          </cell>
          <cell r="V567">
            <v>2.48</v>
          </cell>
          <cell r="W567">
            <v>80</v>
          </cell>
          <cell r="X567">
            <v>1.9</v>
          </cell>
          <cell r="Y567">
            <v>91.3</v>
          </cell>
          <cell r="Z567">
            <v>1.3</v>
          </cell>
          <cell r="AA567">
            <v>70</v>
          </cell>
          <cell r="AB567">
            <v>16.899999999999999</v>
          </cell>
          <cell r="AC567">
            <v>13.9</v>
          </cell>
          <cell r="AD567">
            <v>35</v>
          </cell>
        </row>
        <row r="568">
          <cell r="B568" t="str">
            <v>特掲産業１</v>
          </cell>
          <cell r="C568">
            <v>68.2</v>
          </cell>
          <cell r="D568">
            <v>-13.5</v>
          </cell>
          <cell r="E568">
            <v>74.599999999999994</v>
          </cell>
          <cell r="F568">
            <v>-12.6</v>
          </cell>
          <cell r="G568">
            <v>74.2</v>
          </cell>
          <cell r="H568">
            <v>-16.3</v>
          </cell>
          <cell r="I568">
            <v>105.5</v>
          </cell>
          <cell r="J568">
            <v>-0.2</v>
          </cell>
          <cell r="K568">
            <v>105.2</v>
          </cell>
          <cell r="L568">
            <v>-0.3</v>
          </cell>
          <cell r="M568">
            <v>113.2</v>
          </cell>
          <cell r="N568">
            <v>3.5</v>
          </cell>
          <cell r="O568">
            <v>145.19999999999999</v>
          </cell>
          <cell r="P568">
            <v>-4.8</v>
          </cell>
          <cell r="Q568" t="str">
            <v>-</v>
          </cell>
          <cell r="R568" t="str">
            <v>-</v>
          </cell>
          <cell r="S568">
            <v>0</v>
          </cell>
          <cell r="T568">
            <v>-0.99</v>
          </cell>
          <cell r="U568">
            <v>1.02</v>
          </cell>
          <cell r="V568">
            <v>0.99</v>
          </cell>
          <cell r="W568">
            <v>65</v>
          </cell>
          <cell r="X568">
            <v>-16.2</v>
          </cell>
          <cell r="Y568">
            <v>71</v>
          </cell>
          <cell r="Z568">
            <v>-15.6</v>
          </cell>
          <cell r="AA568">
            <v>81.099999999999994</v>
          </cell>
          <cell r="AB568">
            <v>94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100.4</v>
          </cell>
          <cell r="D569">
            <v>14.4</v>
          </cell>
          <cell r="E569">
            <v>123</v>
          </cell>
          <cell r="F569">
            <v>14.4</v>
          </cell>
          <cell r="G569">
            <v>139.80000000000001</v>
          </cell>
          <cell r="H569">
            <v>14.2</v>
          </cell>
          <cell r="I569">
            <v>73.400000000000006</v>
          </cell>
          <cell r="J569">
            <v>-15.3</v>
          </cell>
          <cell r="K569">
            <v>77.7</v>
          </cell>
          <cell r="L569">
            <v>-17</v>
          </cell>
          <cell r="M569">
            <v>44.5</v>
          </cell>
          <cell r="N569">
            <v>11</v>
          </cell>
          <cell r="O569">
            <v>85.2</v>
          </cell>
          <cell r="P569">
            <v>-20.7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9.99</v>
          </cell>
          <cell r="V569">
            <v>9.76</v>
          </cell>
          <cell r="W569">
            <v>95.6</v>
          </cell>
          <cell r="X569">
            <v>10.6</v>
          </cell>
          <cell r="Y569">
            <v>117.1</v>
          </cell>
          <cell r="Z569">
            <v>10.7</v>
          </cell>
          <cell r="AA569">
            <v>54.3</v>
          </cell>
          <cell r="AB569">
            <v>17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102.2</v>
          </cell>
          <cell r="D582">
            <v>-3.6</v>
          </cell>
          <cell r="E582">
            <v>104.8</v>
          </cell>
          <cell r="F582">
            <v>-3.9</v>
          </cell>
          <cell r="G582">
            <v>104.8</v>
          </cell>
          <cell r="H582">
            <v>-2.9</v>
          </cell>
          <cell r="I582">
            <v>98.5</v>
          </cell>
          <cell r="J582">
            <v>-5.7</v>
          </cell>
          <cell r="K582">
            <v>98.3</v>
          </cell>
          <cell r="L582">
            <v>-5.8</v>
          </cell>
          <cell r="M582">
            <v>111.8</v>
          </cell>
          <cell r="N582">
            <v>0</v>
          </cell>
          <cell r="O582">
            <v>103</v>
          </cell>
          <cell r="P582">
            <v>16.5</v>
          </cell>
          <cell r="Q582" t="str">
            <v>-</v>
          </cell>
          <cell r="R582" t="str">
            <v>-</v>
          </cell>
          <cell r="S582">
            <v>3.42</v>
          </cell>
          <cell r="T582">
            <v>0.34</v>
          </cell>
          <cell r="U582">
            <v>2.58</v>
          </cell>
          <cell r="V582">
            <v>-0.76</v>
          </cell>
          <cell r="W582">
            <v>97.3</v>
          </cell>
          <cell r="X582">
            <v>-6.7</v>
          </cell>
          <cell r="Y582">
            <v>99.8</v>
          </cell>
          <cell r="Z582">
            <v>-7.1</v>
          </cell>
          <cell r="AA582">
            <v>103.9</v>
          </cell>
          <cell r="AB582">
            <v>-39.1</v>
          </cell>
          <cell r="AC582">
            <v>23.1</v>
          </cell>
          <cell r="AD582">
            <v>110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98.2</v>
          </cell>
          <cell r="D584">
            <v>-18.7</v>
          </cell>
          <cell r="E584">
            <v>99.5</v>
          </cell>
          <cell r="F584">
            <v>-18.600000000000001</v>
          </cell>
          <cell r="G584">
            <v>98.5</v>
          </cell>
          <cell r="H584">
            <v>-18.3</v>
          </cell>
          <cell r="I584">
            <v>99.9</v>
          </cell>
          <cell r="J584">
            <v>-10.1</v>
          </cell>
          <cell r="K584">
            <v>99.4</v>
          </cell>
          <cell r="L584">
            <v>-9.5</v>
          </cell>
          <cell r="M584">
            <v>233.3</v>
          </cell>
          <cell r="N584">
            <v>-50</v>
          </cell>
          <cell r="O584">
            <v>49.8</v>
          </cell>
          <cell r="P584">
            <v>63.8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0.21</v>
          </cell>
          <cell r="V584">
            <v>0.21</v>
          </cell>
          <cell r="W584">
            <v>93.5</v>
          </cell>
          <cell r="X584">
            <v>-21.4</v>
          </cell>
          <cell r="Y584">
            <v>94.8</v>
          </cell>
          <cell r="Z584">
            <v>-21.3</v>
          </cell>
          <cell r="AA584">
            <v>245.9</v>
          </cell>
          <cell r="AB584">
            <v>-32.6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96.5</v>
          </cell>
          <cell r="D585">
            <v>-5</v>
          </cell>
          <cell r="E585">
            <v>99.3</v>
          </cell>
          <cell r="F585">
            <v>-5.7</v>
          </cell>
          <cell r="G585">
            <v>100</v>
          </cell>
          <cell r="H585">
            <v>-4.4000000000000004</v>
          </cell>
          <cell r="I585">
            <v>95.3</v>
          </cell>
          <cell r="J585">
            <v>-4.0999999999999996</v>
          </cell>
          <cell r="K585">
            <v>96.4</v>
          </cell>
          <cell r="L585">
            <v>-3.5</v>
          </cell>
          <cell r="M585">
            <v>58.8</v>
          </cell>
          <cell r="N585">
            <v>-28.6</v>
          </cell>
          <cell r="O585">
            <v>96.8</v>
          </cell>
          <cell r="P585">
            <v>16.899999999999999</v>
          </cell>
          <cell r="Q585" t="str">
            <v>-</v>
          </cell>
          <cell r="R585" t="str">
            <v>-</v>
          </cell>
          <cell r="S585">
            <v>0.68</v>
          </cell>
          <cell r="T585">
            <v>-2.97</v>
          </cell>
          <cell r="U585">
            <v>3.46</v>
          </cell>
          <cell r="V585">
            <v>1.07</v>
          </cell>
          <cell r="W585">
            <v>91.9</v>
          </cell>
          <cell r="X585">
            <v>-8.1</v>
          </cell>
          <cell r="Y585">
            <v>94.6</v>
          </cell>
          <cell r="Z585">
            <v>-8.6999999999999993</v>
          </cell>
          <cell r="AA585">
            <v>65.3</v>
          </cell>
          <cell r="AB585">
            <v>-51.5</v>
          </cell>
          <cell r="AC585">
            <v>29</v>
          </cell>
          <cell r="AD585">
            <v>171</v>
          </cell>
        </row>
        <row r="586">
          <cell r="B586" t="str">
            <v>電気・ガス・熱供給・水道業</v>
          </cell>
          <cell r="C586">
            <v>74.099999999999994</v>
          </cell>
          <cell r="D586">
            <v>-13.1</v>
          </cell>
          <cell r="E586">
            <v>81.900000000000006</v>
          </cell>
          <cell r="F586">
            <v>-13.1</v>
          </cell>
          <cell r="G586">
            <v>82.2</v>
          </cell>
          <cell r="H586">
            <v>-13</v>
          </cell>
          <cell r="I586">
            <v>93.6</v>
          </cell>
          <cell r="J586">
            <v>-1</v>
          </cell>
          <cell r="K586">
            <v>93.9</v>
          </cell>
          <cell r="L586">
            <v>-0.7</v>
          </cell>
          <cell r="M586">
            <v>25</v>
          </cell>
          <cell r="N586">
            <v>-66.7</v>
          </cell>
          <cell r="O586">
            <v>166.3</v>
          </cell>
          <cell r="P586">
            <v>-31.3</v>
          </cell>
          <cell r="Q586" t="str">
            <v>-</v>
          </cell>
          <cell r="R586" t="str">
            <v>-</v>
          </cell>
          <cell r="S586">
            <v>2.6</v>
          </cell>
          <cell r="T586">
            <v>-0.53</v>
          </cell>
          <cell r="U586">
            <v>0</v>
          </cell>
          <cell r="V586">
            <v>0</v>
          </cell>
          <cell r="W586">
            <v>70.599999999999994</v>
          </cell>
          <cell r="X586">
            <v>-16</v>
          </cell>
          <cell r="Y586">
            <v>78</v>
          </cell>
          <cell r="Z586">
            <v>-15.9</v>
          </cell>
          <cell r="AA586">
            <v>15.4</v>
          </cell>
          <cell r="AB586">
            <v>-56.9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93</v>
          </cell>
          <cell r="D587">
            <v>5.2</v>
          </cell>
          <cell r="E587">
            <v>94.2</v>
          </cell>
          <cell r="F587">
            <v>5.4</v>
          </cell>
          <cell r="G587">
            <v>95.2</v>
          </cell>
          <cell r="H587">
            <v>20.2</v>
          </cell>
          <cell r="I587">
            <v>92.1</v>
          </cell>
          <cell r="J587">
            <v>18.2</v>
          </cell>
          <cell r="K587">
            <v>90.6</v>
          </cell>
          <cell r="L587">
            <v>26.9</v>
          </cell>
          <cell r="M587">
            <v>200</v>
          </cell>
          <cell r="N587">
            <v>-63.4</v>
          </cell>
          <cell r="O587">
            <v>13.3</v>
          </cell>
          <cell r="P587">
            <v>5.6</v>
          </cell>
          <cell r="Q587" t="str">
            <v>-</v>
          </cell>
          <cell r="R587" t="str">
            <v>-</v>
          </cell>
          <cell r="S587">
            <v>7.74</v>
          </cell>
          <cell r="T587">
            <v>7.74</v>
          </cell>
          <cell r="U587">
            <v>11.9</v>
          </cell>
          <cell r="V587">
            <v>-2.63</v>
          </cell>
          <cell r="W587">
            <v>88.6</v>
          </cell>
          <cell r="X587">
            <v>1.8</v>
          </cell>
          <cell r="Y587">
            <v>89.7</v>
          </cell>
          <cell r="Z587">
            <v>1.9</v>
          </cell>
          <cell r="AA587">
            <v>48.9</v>
          </cell>
          <cell r="AB587">
            <v>-90.9</v>
          </cell>
          <cell r="AC587">
            <v>18.600000000000001</v>
          </cell>
          <cell r="AD587">
            <v>1.6</v>
          </cell>
        </row>
        <row r="588">
          <cell r="B588" t="str">
            <v>運輸業，郵便業</v>
          </cell>
          <cell r="C588">
            <v>80.8</v>
          </cell>
          <cell r="D588">
            <v>-24</v>
          </cell>
          <cell r="E588">
            <v>82.9</v>
          </cell>
          <cell r="F588">
            <v>-23.9</v>
          </cell>
          <cell r="G588">
            <v>89.4</v>
          </cell>
          <cell r="H588">
            <v>-20.9</v>
          </cell>
          <cell r="I588">
            <v>64.8</v>
          </cell>
          <cell r="J588">
            <v>-38.1</v>
          </cell>
          <cell r="K588">
            <v>68.099999999999994</v>
          </cell>
          <cell r="L588">
            <v>-35.5</v>
          </cell>
          <cell r="M588">
            <v>0</v>
          </cell>
          <cell r="N588">
            <v>-100</v>
          </cell>
          <cell r="O588">
            <v>59.5</v>
          </cell>
          <cell r="P588">
            <v>-22.9</v>
          </cell>
          <cell r="Q588" t="str">
            <v>-</v>
          </cell>
          <cell r="R588" t="str">
            <v>-</v>
          </cell>
          <cell r="S588">
            <v>0.79</v>
          </cell>
          <cell r="T588">
            <v>0.79</v>
          </cell>
          <cell r="U588">
            <v>0.79</v>
          </cell>
          <cell r="V588">
            <v>0.79</v>
          </cell>
          <cell r="W588">
            <v>77</v>
          </cell>
          <cell r="X588">
            <v>-26.4</v>
          </cell>
          <cell r="Y588">
            <v>79</v>
          </cell>
          <cell r="Z588">
            <v>-26.3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112.9</v>
          </cell>
          <cell r="D589">
            <v>3.9</v>
          </cell>
          <cell r="E589">
            <v>114.2</v>
          </cell>
          <cell r="F589">
            <v>3.5</v>
          </cell>
          <cell r="G589">
            <v>113</v>
          </cell>
          <cell r="H589">
            <v>3.3</v>
          </cell>
          <cell r="I589">
            <v>98.8</v>
          </cell>
          <cell r="J589">
            <v>-1.3</v>
          </cell>
          <cell r="K589">
            <v>97.4</v>
          </cell>
          <cell r="L589">
            <v>-2.2000000000000002</v>
          </cell>
          <cell r="M589">
            <v>186.7</v>
          </cell>
          <cell r="N589">
            <v>40.1</v>
          </cell>
          <cell r="O589">
            <v>119.4</v>
          </cell>
          <cell r="P589">
            <v>21.3</v>
          </cell>
          <cell r="Q589" t="str">
            <v>-</v>
          </cell>
          <cell r="R589" t="str">
            <v>-</v>
          </cell>
          <cell r="S589">
            <v>4.68</v>
          </cell>
          <cell r="T589">
            <v>3.68</v>
          </cell>
          <cell r="U589">
            <v>1.72</v>
          </cell>
          <cell r="V589">
            <v>-1.99</v>
          </cell>
          <cell r="W589">
            <v>107.5</v>
          </cell>
          <cell r="X589">
            <v>0.5</v>
          </cell>
          <cell r="Y589">
            <v>108.8</v>
          </cell>
          <cell r="Z589">
            <v>0.2</v>
          </cell>
          <cell r="AA589">
            <v>210.1</v>
          </cell>
          <cell r="AB589">
            <v>18.899999999999999</v>
          </cell>
          <cell r="AC589">
            <v>36.6</v>
          </cell>
          <cell r="AD589">
            <v>215.5</v>
          </cell>
        </row>
        <row r="590">
          <cell r="B590" t="str">
            <v>金融業，保険業</v>
          </cell>
          <cell r="C590">
            <v>104.6</v>
          </cell>
          <cell r="D590">
            <v>5.0999999999999996</v>
          </cell>
          <cell r="E590">
            <v>106.5</v>
          </cell>
          <cell r="F590">
            <v>5</v>
          </cell>
          <cell r="G590">
            <v>108</v>
          </cell>
          <cell r="H590">
            <v>11.5</v>
          </cell>
          <cell r="I590">
            <v>102</v>
          </cell>
          <cell r="J590">
            <v>42.1</v>
          </cell>
          <cell r="K590">
            <v>103.5</v>
          </cell>
          <cell r="L590">
            <v>53.6</v>
          </cell>
          <cell r="M590">
            <v>9.1</v>
          </cell>
          <cell r="N590">
            <v>-96.7</v>
          </cell>
          <cell r="O590">
            <v>204.4</v>
          </cell>
          <cell r="P590">
            <v>60.4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-9.1999999999999993</v>
          </cell>
          <cell r="W590">
            <v>99.6</v>
          </cell>
          <cell r="X590">
            <v>1.7</v>
          </cell>
          <cell r="Y590">
            <v>101.4</v>
          </cell>
          <cell r="Z590">
            <v>1.6</v>
          </cell>
          <cell r="AA590">
            <v>5.0999999999999996</v>
          </cell>
          <cell r="AB590">
            <v>-98.8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148</v>
          </cell>
          <cell r="D591">
            <v>-1.5</v>
          </cell>
          <cell r="E591">
            <v>147.1</v>
          </cell>
          <cell r="F591">
            <v>-2.2999999999999998</v>
          </cell>
          <cell r="G591">
            <v>151.6</v>
          </cell>
          <cell r="H591">
            <v>-2.2000000000000002</v>
          </cell>
          <cell r="I591">
            <v>78.400000000000006</v>
          </cell>
          <cell r="J591">
            <v>-39.799999999999997</v>
          </cell>
          <cell r="K591">
            <v>79.599999999999994</v>
          </cell>
          <cell r="L591">
            <v>-39</v>
          </cell>
          <cell r="M591">
            <v>0</v>
          </cell>
          <cell r="N591">
            <v>-100</v>
          </cell>
          <cell r="O591">
            <v>102.9</v>
          </cell>
          <cell r="P591">
            <v>185</v>
          </cell>
          <cell r="Q591" t="str">
            <v>-</v>
          </cell>
          <cell r="R591" t="str">
            <v>-</v>
          </cell>
          <cell r="S591">
            <v>0</v>
          </cell>
          <cell r="T591">
            <v>-1.52</v>
          </cell>
          <cell r="U591">
            <v>2.65</v>
          </cell>
          <cell r="V591">
            <v>-0.55000000000000004</v>
          </cell>
          <cell r="W591">
            <v>141</v>
          </cell>
          <cell r="X591">
            <v>-4.5999999999999996</v>
          </cell>
          <cell r="Y591">
            <v>140.1</v>
          </cell>
          <cell r="Z591">
            <v>-5.5</v>
          </cell>
          <cell r="AA591">
            <v>0</v>
          </cell>
          <cell r="AB591">
            <v>-100</v>
          </cell>
          <cell r="AC591">
            <v>156.30000000000001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92.6</v>
          </cell>
          <cell r="D592">
            <v>7.9</v>
          </cell>
          <cell r="E592">
            <v>97.6</v>
          </cell>
          <cell r="F592">
            <v>6.7</v>
          </cell>
          <cell r="G592">
            <v>99.7</v>
          </cell>
          <cell r="H592">
            <v>8.6</v>
          </cell>
          <cell r="I592">
            <v>93.2</v>
          </cell>
          <cell r="J592">
            <v>14.6</v>
          </cell>
          <cell r="K592">
            <v>90.7</v>
          </cell>
          <cell r="L592">
            <v>12</v>
          </cell>
          <cell r="M592">
            <v>204</v>
          </cell>
          <cell r="N592">
            <v>112.5</v>
          </cell>
          <cell r="O592">
            <v>63.6</v>
          </cell>
          <cell r="P592">
            <v>-37.799999999999997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-12.46</v>
          </cell>
          <cell r="U592">
            <v>0.12</v>
          </cell>
          <cell r="V592">
            <v>-13.18</v>
          </cell>
          <cell r="W592">
            <v>88.2</v>
          </cell>
          <cell r="X592">
            <v>4.5</v>
          </cell>
          <cell r="Y592">
            <v>93</v>
          </cell>
          <cell r="Z592">
            <v>3.2</v>
          </cell>
          <cell r="AA592">
            <v>4.0999999999999996</v>
          </cell>
          <cell r="AB592">
            <v>-94.7</v>
          </cell>
          <cell r="AC592">
            <v>6.6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-4.0999999999999996</v>
          </cell>
          <cell r="E593">
            <v>108.7</v>
          </cell>
          <cell r="F593">
            <v>-4</v>
          </cell>
          <cell r="G593">
            <v>107.7</v>
          </cell>
          <cell r="H593">
            <v>-4.8</v>
          </cell>
          <cell r="I593">
            <v>103.9</v>
          </cell>
          <cell r="J593">
            <v>-12.5</v>
          </cell>
          <cell r="K593">
            <v>101.8</v>
          </cell>
          <cell r="L593">
            <v>-13.9</v>
          </cell>
          <cell r="M593">
            <v>207.1</v>
          </cell>
          <cell r="N593">
            <v>38.1</v>
          </cell>
          <cell r="O593">
            <v>104.2</v>
          </cell>
          <cell r="P593">
            <v>27.5</v>
          </cell>
          <cell r="Q593" t="str">
            <v>-</v>
          </cell>
          <cell r="R593" t="str">
            <v>-</v>
          </cell>
          <cell r="S593">
            <v>4.51</v>
          </cell>
          <cell r="T593">
            <v>-1.75</v>
          </cell>
          <cell r="U593">
            <v>1.97</v>
          </cell>
          <cell r="V593">
            <v>-2.8</v>
          </cell>
          <cell r="W593">
            <v>102.8</v>
          </cell>
          <cell r="X593">
            <v>-7.1</v>
          </cell>
          <cell r="Y593">
            <v>103.5</v>
          </cell>
          <cell r="Z593">
            <v>-7.1</v>
          </cell>
          <cell r="AA593">
            <v>160</v>
          </cell>
          <cell r="AB593">
            <v>35.1</v>
          </cell>
          <cell r="AC593">
            <v>1</v>
          </cell>
          <cell r="AD593">
            <v>-68.8</v>
          </cell>
        </row>
        <row r="594">
          <cell r="B594" t="str">
            <v>生活関連サービス業，娯楽業</v>
          </cell>
          <cell r="C594">
            <v>85.6</v>
          </cell>
          <cell r="D594">
            <v>-34.799999999999997</v>
          </cell>
          <cell r="E594">
            <v>84.6</v>
          </cell>
          <cell r="F594">
            <v>-35.6</v>
          </cell>
          <cell r="G594">
            <v>86.4</v>
          </cell>
          <cell r="H594">
            <v>-34.299999999999997</v>
          </cell>
          <cell r="I594">
            <v>80.400000000000006</v>
          </cell>
          <cell r="J594">
            <v>-40.799999999999997</v>
          </cell>
          <cell r="K594">
            <v>79.400000000000006</v>
          </cell>
          <cell r="L594">
            <v>-40.4</v>
          </cell>
          <cell r="M594">
            <v>175</v>
          </cell>
          <cell r="N594">
            <v>-54.8</v>
          </cell>
          <cell r="O594">
            <v>55.5</v>
          </cell>
          <cell r="P594">
            <v>-13.6</v>
          </cell>
          <cell r="Q594" t="str">
            <v>-</v>
          </cell>
          <cell r="R594" t="str">
            <v>-</v>
          </cell>
          <cell r="S594">
            <v>4.9800000000000004</v>
          </cell>
          <cell r="T594">
            <v>-1.96</v>
          </cell>
          <cell r="U594">
            <v>3.91</v>
          </cell>
          <cell r="V594">
            <v>0.64</v>
          </cell>
          <cell r="W594">
            <v>81.5</v>
          </cell>
          <cell r="X594">
            <v>-36.9</v>
          </cell>
          <cell r="Y594">
            <v>80.599999999999994</v>
          </cell>
          <cell r="Z594">
            <v>-37.6</v>
          </cell>
          <cell r="AA594">
            <v>31.5</v>
          </cell>
          <cell r="AB594">
            <v>-75.2</v>
          </cell>
          <cell r="AC594">
            <v>252.6</v>
          </cell>
          <cell r="AD594">
            <v>354.3</v>
          </cell>
        </row>
        <row r="595">
          <cell r="B595" t="str">
            <v>教育，学習支援業</v>
          </cell>
          <cell r="C595">
            <v>148.69999999999999</v>
          </cell>
          <cell r="D595">
            <v>15.8</v>
          </cell>
          <cell r="E595">
            <v>153.4</v>
          </cell>
          <cell r="F595">
            <v>15.8</v>
          </cell>
          <cell r="G595">
            <v>153.9</v>
          </cell>
          <cell r="H595">
            <v>16</v>
          </cell>
          <cell r="I595">
            <v>158.30000000000001</v>
          </cell>
          <cell r="J595">
            <v>5.7</v>
          </cell>
          <cell r="K595">
            <v>158.80000000000001</v>
          </cell>
          <cell r="L595">
            <v>5.9</v>
          </cell>
          <cell r="M595">
            <v>50</v>
          </cell>
          <cell r="N595">
            <v>-33.299999999999997</v>
          </cell>
          <cell r="O595">
            <v>97.5</v>
          </cell>
          <cell r="P595">
            <v>10.7</v>
          </cell>
          <cell r="Q595" t="str">
            <v>-</v>
          </cell>
          <cell r="R595" t="str">
            <v>-</v>
          </cell>
          <cell r="S595">
            <v>6.56</v>
          </cell>
          <cell r="T595">
            <v>2.4</v>
          </cell>
          <cell r="U595">
            <v>2.98</v>
          </cell>
          <cell r="V595">
            <v>1.42</v>
          </cell>
          <cell r="W595">
            <v>141.6</v>
          </cell>
          <cell r="X595">
            <v>12</v>
          </cell>
          <cell r="Y595">
            <v>146.1</v>
          </cell>
          <cell r="Z595">
            <v>12</v>
          </cell>
          <cell r="AA595">
            <v>67.900000000000006</v>
          </cell>
          <cell r="AB595">
            <v>-27.9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88</v>
          </cell>
          <cell r="D596">
            <v>-8.5</v>
          </cell>
          <cell r="E596">
            <v>92.5</v>
          </cell>
          <cell r="F596">
            <v>-9.3000000000000007</v>
          </cell>
          <cell r="G596">
            <v>92.6</v>
          </cell>
          <cell r="H596">
            <v>-5.9</v>
          </cell>
          <cell r="I596">
            <v>96.6</v>
          </cell>
          <cell r="J596">
            <v>-0.9</v>
          </cell>
          <cell r="K596">
            <v>97.2</v>
          </cell>
          <cell r="L596">
            <v>-0.9</v>
          </cell>
          <cell r="M596">
            <v>53.8</v>
          </cell>
          <cell r="N596">
            <v>0</v>
          </cell>
          <cell r="O596">
            <v>99.8</v>
          </cell>
          <cell r="P596">
            <v>10.5</v>
          </cell>
          <cell r="Q596" t="str">
            <v>-</v>
          </cell>
          <cell r="R596" t="str">
            <v>-</v>
          </cell>
          <cell r="S596">
            <v>1.6</v>
          </cell>
          <cell r="T596">
            <v>-0.45</v>
          </cell>
          <cell r="U596">
            <v>3.43</v>
          </cell>
          <cell r="V596">
            <v>2.1</v>
          </cell>
          <cell r="W596">
            <v>83.8</v>
          </cell>
          <cell r="X596">
            <v>-11.5</v>
          </cell>
          <cell r="Y596">
            <v>88.1</v>
          </cell>
          <cell r="Z596">
            <v>-12.3</v>
          </cell>
          <cell r="AA596">
            <v>86.3</v>
          </cell>
          <cell r="AB596">
            <v>-70.400000000000006</v>
          </cell>
          <cell r="AC596">
            <v>21.8</v>
          </cell>
          <cell r="AD596">
            <v>92.9</v>
          </cell>
        </row>
        <row r="597">
          <cell r="B597" t="str">
            <v>複合サービス事業</v>
          </cell>
          <cell r="C597">
            <v>111.2</v>
          </cell>
          <cell r="D597">
            <v>40.200000000000003</v>
          </cell>
          <cell r="E597">
            <v>118.6</v>
          </cell>
          <cell r="F597">
            <v>40</v>
          </cell>
          <cell r="G597">
            <v>122.1</v>
          </cell>
          <cell r="H597">
            <v>40.799999999999997</v>
          </cell>
          <cell r="I597">
            <v>112.5</v>
          </cell>
          <cell r="J597">
            <v>42.6</v>
          </cell>
          <cell r="K597">
            <v>115.2</v>
          </cell>
          <cell r="L597">
            <v>42.9</v>
          </cell>
          <cell r="M597">
            <v>12.9</v>
          </cell>
          <cell r="N597">
            <v>0</v>
          </cell>
          <cell r="O597">
            <v>194.1</v>
          </cell>
          <cell r="P597">
            <v>35.799999999999997</v>
          </cell>
          <cell r="Q597" t="str">
            <v>-</v>
          </cell>
          <cell r="R597" t="str">
            <v>-</v>
          </cell>
          <cell r="S597">
            <v>0</v>
          </cell>
          <cell r="T597">
            <v>-0.52</v>
          </cell>
          <cell r="U597">
            <v>0</v>
          </cell>
          <cell r="V597">
            <v>0</v>
          </cell>
          <cell r="W597">
            <v>105.9</v>
          </cell>
          <cell r="X597">
            <v>35.6</v>
          </cell>
          <cell r="Y597">
            <v>113</v>
          </cell>
          <cell r="Z597">
            <v>35.5</v>
          </cell>
          <cell r="AA597">
            <v>1.5</v>
          </cell>
          <cell r="AB597">
            <v>-91.4</v>
          </cell>
          <cell r="AC597">
            <v>0.9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92.3</v>
          </cell>
          <cell r="D598">
            <v>0.5</v>
          </cell>
          <cell r="E598">
            <v>95.3</v>
          </cell>
          <cell r="F598">
            <v>1.1000000000000001</v>
          </cell>
          <cell r="G598">
            <v>95.7</v>
          </cell>
          <cell r="H598">
            <v>1.7</v>
          </cell>
          <cell r="I598">
            <v>91.6</v>
          </cell>
          <cell r="J598">
            <v>-1.1000000000000001</v>
          </cell>
          <cell r="K598">
            <v>92.7</v>
          </cell>
          <cell r="L598">
            <v>0.1</v>
          </cell>
          <cell r="M598">
            <v>58.1</v>
          </cell>
          <cell r="N598">
            <v>-37.9</v>
          </cell>
          <cell r="O598">
            <v>110.8</v>
          </cell>
          <cell r="P598">
            <v>12</v>
          </cell>
          <cell r="Q598" t="str">
            <v>-</v>
          </cell>
          <cell r="R598" t="str">
            <v>-</v>
          </cell>
          <cell r="S598">
            <v>4.2699999999999996</v>
          </cell>
          <cell r="T598">
            <v>1.1299999999999999</v>
          </cell>
          <cell r="U598">
            <v>4.4800000000000004</v>
          </cell>
          <cell r="V598">
            <v>-1.02</v>
          </cell>
          <cell r="W598">
            <v>87.9</v>
          </cell>
          <cell r="X598">
            <v>-2.8</v>
          </cell>
          <cell r="Y598">
            <v>90.8</v>
          </cell>
          <cell r="Z598">
            <v>-2.2000000000000002</v>
          </cell>
          <cell r="AA598">
            <v>84.8</v>
          </cell>
          <cell r="AB598">
            <v>-15.9</v>
          </cell>
          <cell r="AC598">
            <v>0.1</v>
          </cell>
          <cell r="AD598">
            <v>-99.3</v>
          </cell>
        </row>
        <row r="599">
          <cell r="B599" t="str">
            <v>食料品・たばこ</v>
          </cell>
          <cell r="C599">
            <v>88.2</v>
          </cell>
          <cell r="D599">
            <v>-14.9</v>
          </cell>
          <cell r="E599">
            <v>90.2</v>
          </cell>
          <cell r="F599">
            <v>-16.2</v>
          </cell>
          <cell r="G599">
            <v>91.8</v>
          </cell>
          <cell r="H599">
            <v>-15</v>
          </cell>
          <cell r="I599">
            <v>87.3</v>
          </cell>
          <cell r="J599">
            <v>-13.2</v>
          </cell>
          <cell r="K599">
            <v>89.7</v>
          </cell>
          <cell r="L599">
            <v>-12.4</v>
          </cell>
          <cell r="M599">
            <v>32.6</v>
          </cell>
          <cell r="N599">
            <v>-44.5</v>
          </cell>
          <cell r="O599">
            <v>104.4</v>
          </cell>
          <cell r="P599">
            <v>11.9</v>
          </cell>
          <cell r="Q599" t="str">
            <v>-</v>
          </cell>
          <cell r="R599" t="str">
            <v>-</v>
          </cell>
          <cell r="S599">
            <v>0.63</v>
          </cell>
          <cell r="T599">
            <v>-3.05</v>
          </cell>
          <cell r="U599">
            <v>4</v>
          </cell>
          <cell r="V599">
            <v>1.34</v>
          </cell>
          <cell r="W599">
            <v>84</v>
          </cell>
          <cell r="X599">
            <v>-17.7</v>
          </cell>
          <cell r="Y599">
            <v>85.9</v>
          </cell>
          <cell r="Z599">
            <v>-19</v>
          </cell>
          <cell r="AA599">
            <v>32.1</v>
          </cell>
          <cell r="AB599">
            <v>-67.7</v>
          </cell>
          <cell r="AC599">
            <v>25.6</v>
          </cell>
          <cell r="AD599">
            <v>0</v>
          </cell>
        </row>
        <row r="600">
          <cell r="B600" t="str">
            <v>繊維工業</v>
          </cell>
          <cell r="C600">
            <v>103.6</v>
          </cell>
          <cell r="D600">
            <v>78</v>
          </cell>
          <cell r="E600">
            <v>110.7</v>
          </cell>
          <cell r="F600">
            <v>78.3</v>
          </cell>
          <cell r="G600">
            <v>111.3</v>
          </cell>
          <cell r="H600">
            <v>77.8</v>
          </cell>
          <cell r="I600">
            <v>100.9</v>
          </cell>
          <cell r="J600">
            <v>58.4</v>
          </cell>
          <cell r="K600">
            <v>101.3</v>
          </cell>
          <cell r="L600">
            <v>58.3</v>
          </cell>
          <cell r="M600">
            <v>20</v>
          </cell>
          <cell r="N600">
            <v>0</v>
          </cell>
          <cell r="O600">
            <v>60.9</v>
          </cell>
          <cell r="P600">
            <v>258.2</v>
          </cell>
          <cell r="Q600" t="str">
            <v>-</v>
          </cell>
          <cell r="R600" t="str">
            <v>-</v>
          </cell>
          <cell r="S600">
            <v>1.1499999999999999</v>
          </cell>
          <cell r="T600">
            <v>1.1499999999999999</v>
          </cell>
          <cell r="U600">
            <v>7.16</v>
          </cell>
          <cell r="V600">
            <v>7.16</v>
          </cell>
          <cell r="W600">
            <v>98.7</v>
          </cell>
          <cell r="X600">
            <v>72.3</v>
          </cell>
          <cell r="Y600">
            <v>105.4</v>
          </cell>
          <cell r="Z600">
            <v>72.5</v>
          </cell>
          <cell r="AA600">
            <v>28.3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204.1</v>
          </cell>
          <cell r="D601">
            <v>26.2</v>
          </cell>
          <cell r="E601">
            <v>210.5</v>
          </cell>
          <cell r="F601">
            <v>26.5</v>
          </cell>
          <cell r="G601">
            <v>213.1</v>
          </cell>
          <cell r="H601">
            <v>25.4</v>
          </cell>
          <cell r="I601">
            <v>181</v>
          </cell>
          <cell r="J601">
            <v>29.8</v>
          </cell>
          <cell r="K601">
            <v>178.2</v>
          </cell>
          <cell r="L601">
            <v>25.7</v>
          </cell>
          <cell r="M601">
            <v>345.5</v>
          </cell>
          <cell r="N601">
            <v>0</v>
          </cell>
          <cell r="O601">
            <v>286</v>
          </cell>
          <cell r="P601">
            <v>313.89999999999998</v>
          </cell>
          <cell r="Q601" t="str">
            <v>-</v>
          </cell>
          <cell r="R601" t="str">
            <v>-</v>
          </cell>
          <cell r="S601">
            <v>0.9</v>
          </cell>
          <cell r="T601">
            <v>-2.17</v>
          </cell>
          <cell r="U601">
            <v>0</v>
          </cell>
          <cell r="V601">
            <v>0</v>
          </cell>
          <cell r="W601">
            <v>194.4</v>
          </cell>
          <cell r="X601">
            <v>22.1</v>
          </cell>
          <cell r="Y601">
            <v>200.5</v>
          </cell>
          <cell r="Z601">
            <v>22.4</v>
          </cell>
          <cell r="AA601">
            <v>89.8</v>
          </cell>
          <cell r="AB601">
            <v>0</v>
          </cell>
          <cell r="AC601">
            <v>1.2</v>
          </cell>
          <cell r="AD601">
            <v>-79.7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68.7</v>
          </cell>
          <cell r="D603">
            <v>-39.9</v>
          </cell>
          <cell r="E603">
            <v>83.6</v>
          </cell>
          <cell r="F603">
            <v>-16.600000000000001</v>
          </cell>
          <cell r="G603">
            <v>83.5</v>
          </cell>
          <cell r="H603">
            <v>-16.7</v>
          </cell>
          <cell r="I603">
            <v>102.4</v>
          </cell>
          <cell r="J603">
            <v>21.2</v>
          </cell>
          <cell r="K603">
            <v>103</v>
          </cell>
          <cell r="L603">
            <v>21.2</v>
          </cell>
          <cell r="M603">
            <v>3.6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65.400000000000006</v>
          </cell>
          <cell r="X603">
            <v>-41.9</v>
          </cell>
          <cell r="Y603">
            <v>79.599999999999994</v>
          </cell>
          <cell r="Z603">
            <v>-19.3</v>
          </cell>
          <cell r="AA603">
            <v>16.899999999999999</v>
          </cell>
          <cell r="AB603">
            <v>275.60000000000002</v>
          </cell>
          <cell r="AC603">
            <v>0</v>
          </cell>
          <cell r="AD603">
            <v>-100</v>
          </cell>
        </row>
        <row r="604">
          <cell r="B604" t="str">
            <v>印刷・同関連業</v>
          </cell>
          <cell r="C604">
            <v>75.7</v>
          </cell>
          <cell r="D604">
            <v>32.799999999999997</v>
          </cell>
          <cell r="E604">
            <v>88.2</v>
          </cell>
          <cell r="F604">
            <v>32.6</v>
          </cell>
          <cell r="G604">
            <v>87.8</v>
          </cell>
          <cell r="H604">
            <v>28.9</v>
          </cell>
          <cell r="I604">
            <v>80.099999999999994</v>
          </cell>
          <cell r="J604">
            <v>26.7</v>
          </cell>
          <cell r="K604">
            <v>79</v>
          </cell>
          <cell r="L604">
            <v>22.3</v>
          </cell>
          <cell r="M604">
            <v>111.8</v>
          </cell>
          <cell r="N604">
            <v>1794.9</v>
          </cell>
          <cell r="O604">
            <v>81.7</v>
          </cell>
          <cell r="P604">
            <v>-67.5</v>
          </cell>
          <cell r="Q604" t="str">
            <v>-</v>
          </cell>
          <cell r="R604" t="str">
            <v>-</v>
          </cell>
          <cell r="S604">
            <v>0</v>
          </cell>
          <cell r="T604">
            <v>-3.07</v>
          </cell>
          <cell r="U604">
            <v>0</v>
          </cell>
          <cell r="V604">
            <v>-6.75</v>
          </cell>
          <cell r="W604">
            <v>72.099999999999994</v>
          </cell>
          <cell r="X604">
            <v>28.5</v>
          </cell>
          <cell r="Y604">
            <v>84</v>
          </cell>
          <cell r="Z604">
            <v>28.2</v>
          </cell>
          <cell r="AA604">
            <v>94.1</v>
          </cell>
          <cell r="AB604">
            <v>1171.5999999999999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113.7</v>
          </cell>
          <cell r="D605">
            <v>108.6</v>
          </cell>
          <cell r="E605">
            <v>123.4</v>
          </cell>
          <cell r="F605">
            <v>108.8</v>
          </cell>
          <cell r="G605">
            <v>125.9</v>
          </cell>
          <cell r="H605">
            <v>112</v>
          </cell>
          <cell r="I605">
            <v>91.8</v>
          </cell>
          <cell r="J605">
            <v>45.7</v>
          </cell>
          <cell r="K605">
            <v>92.4</v>
          </cell>
          <cell r="L605">
            <v>48.1</v>
          </cell>
          <cell r="M605">
            <v>9.1</v>
          </cell>
          <cell r="N605">
            <v>-91.7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108.3</v>
          </cell>
          <cell r="X605">
            <v>102.1</v>
          </cell>
          <cell r="Y605">
            <v>117.5</v>
          </cell>
          <cell r="Z605">
            <v>101.9</v>
          </cell>
          <cell r="AA605">
            <v>37.1</v>
          </cell>
          <cell r="AB605">
            <v>-11.7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123.6</v>
          </cell>
          <cell r="D606">
            <v>-19.899999999999999</v>
          </cell>
          <cell r="E606">
            <v>131.5</v>
          </cell>
          <cell r="F606">
            <v>-19.899999999999999</v>
          </cell>
          <cell r="G606">
            <v>128.9</v>
          </cell>
          <cell r="H606">
            <v>-15.3</v>
          </cell>
          <cell r="I606">
            <v>156.30000000000001</v>
          </cell>
          <cell r="J606">
            <v>-12.7</v>
          </cell>
          <cell r="K606">
            <v>155</v>
          </cell>
          <cell r="L606">
            <v>-9.6999999999999993</v>
          </cell>
          <cell r="M606">
            <v>283.3</v>
          </cell>
          <cell r="N606">
            <v>-73.400000000000006</v>
          </cell>
          <cell r="O606">
            <v>523.20000000000005</v>
          </cell>
          <cell r="P606">
            <v>351.8</v>
          </cell>
          <cell r="Q606" t="str">
            <v>-</v>
          </cell>
          <cell r="R606" t="str">
            <v>-</v>
          </cell>
          <cell r="S606">
            <v>1.78</v>
          </cell>
          <cell r="T606">
            <v>-20.440000000000001</v>
          </cell>
          <cell r="U606">
            <v>3.35</v>
          </cell>
          <cell r="V606">
            <v>3.35</v>
          </cell>
          <cell r="W606">
            <v>117.7</v>
          </cell>
          <cell r="X606">
            <v>-22.5</v>
          </cell>
          <cell r="Y606">
            <v>125.2</v>
          </cell>
          <cell r="Z606">
            <v>-22.5</v>
          </cell>
          <cell r="AA606">
            <v>446.1</v>
          </cell>
          <cell r="AB606">
            <v>-73.900000000000006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106.5</v>
          </cell>
          <cell r="D607">
            <v>-7.6</v>
          </cell>
          <cell r="E607">
            <v>117.2</v>
          </cell>
          <cell r="F607">
            <v>-7.4</v>
          </cell>
          <cell r="G607">
            <v>116</v>
          </cell>
          <cell r="H607">
            <v>-7</v>
          </cell>
          <cell r="I607">
            <v>103.3</v>
          </cell>
          <cell r="J607">
            <v>-11.3</v>
          </cell>
          <cell r="K607">
            <v>101.9</v>
          </cell>
          <cell r="L607">
            <v>-10.7</v>
          </cell>
          <cell r="M607">
            <v>242.9</v>
          </cell>
          <cell r="N607">
            <v>-34.6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101.4</v>
          </cell>
          <cell r="X607">
            <v>-10.6</v>
          </cell>
          <cell r="Y607">
            <v>111.6</v>
          </cell>
          <cell r="Z607">
            <v>-10.4</v>
          </cell>
          <cell r="AA607">
            <v>239.7</v>
          </cell>
          <cell r="AB607">
            <v>-30.3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86.3</v>
          </cell>
          <cell r="D608">
            <v>12.4</v>
          </cell>
          <cell r="E608">
            <v>88.9</v>
          </cell>
          <cell r="F608">
            <v>12.2</v>
          </cell>
          <cell r="G608">
            <v>90.2</v>
          </cell>
          <cell r="H608">
            <v>10.8</v>
          </cell>
          <cell r="I608">
            <v>85.8</v>
          </cell>
          <cell r="J608">
            <v>39.700000000000003</v>
          </cell>
          <cell r="K608">
            <v>86.5</v>
          </cell>
          <cell r="L608">
            <v>38</v>
          </cell>
          <cell r="M608">
            <v>60</v>
          </cell>
          <cell r="N608">
            <v>351.1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-1</v>
          </cell>
          <cell r="U608">
            <v>2.04</v>
          </cell>
          <cell r="V608">
            <v>2.04</v>
          </cell>
          <cell r="W608">
            <v>82.2</v>
          </cell>
          <cell r="X608">
            <v>8.6999999999999993</v>
          </cell>
          <cell r="Y608">
            <v>84.7</v>
          </cell>
          <cell r="Z608">
            <v>8.6</v>
          </cell>
          <cell r="AA608">
            <v>52.3</v>
          </cell>
          <cell r="AB608">
            <v>412.7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125</v>
          </cell>
          <cell r="D611">
            <v>62.1</v>
          </cell>
          <cell r="E611">
            <v>126</v>
          </cell>
          <cell r="F611">
            <v>59.1</v>
          </cell>
          <cell r="G611">
            <v>120.6</v>
          </cell>
          <cell r="H611">
            <v>67.5</v>
          </cell>
          <cell r="I611">
            <v>116.1</v>
          </cell>
          <cell r="J611">
            <v>48.3</v>
          </cell>
          <cell r="K611">
            <v>110.1</v>
          </cell>
          <cell r="L611">
            <v>54.2</v>
          </cell>
          <cell r="M611">
            <v>2233.3000000000002</v>
          </cell>
          <cell r="N611">
            <v>-11.8</v>
          </cell>
          <cell r="O611">
            <v>684.3</v>
          </cell>
          <cell r="P611">
            <v>-8.8000000000000007</v>
          </cell>
          <cell r="Q611" t="str">
            <v>-</v>
          </cell>
          <cell r="R611" t="str">
            <v>-</v>
          </cell>
          <cell r="S611">
            <v>0</v>
          </cell>
          <cell r="T611">
            <v>0</v>
          </cell>
          <cell r="U611">
            <v>2.84</v>
          </cell>
          <cell r="V611">
            <v>1.53</v>
          </cell>
          <cell r="W611">
            <v>119</v>
          </cell>
          <cell r="X611">
            <v>56.8</v>
          </cell>
          <cell r="Y611">
            <v>120</v>
          </cell>
          <cell r="Z611">
            <v>53.8</v>
          </cell>
          <cell r="AA611">
            <v>457.6</v>
          </cell>
          <cell r="AB611">
            <v>-12</v>
          </cell>
          <cell r="AC611">
            <v>15.1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</v>
          </cell>
          <cell r="D614">
            <v>-45.3</v>
          </cell>
          <cell r="E614">
            <v>104.7</v>
          </cell>
          <cell r="F614">
            <v>-45.3</v>
          </cell>
          <cell r="G614">
            <v>103.7</v>
          </cell>
          <cell r="H614">
            <v>-43.2</v>
          </cell>
          <cell r="I614">
            <v>96</v>
          </cell>
          <cell r="J614">
            <v>-44.3</v>
          </cell>
          <cell r="K614">
            <v>95.3</v>
          </cell>
          <cell r="L614">
            <v>-42.4</v>
          </cell>
          <cell r="M614">
            <v>0</v>
          </cell>
          <cell r="N614">
            <v>0</v>
          </cell>
          <cell r="O614">
            <v>37.1</v>
          </cell>
          <cell r="P614">
            <v>-28.1</v>
          </cell>
          <cell r="Q614" t="str">
            <v>-</v>
          </cell>
          <cell r="R614" t="str">
            <v>-</v>
          </cell>
          <cell r="S614">
            <v>0</v>
          </cell>
          <cell r="T614">
            <v>-92.68</v>
          </cell>
          <cell r="U614">
            <v>0</v>
          </cell>
          <cell r="V614">
            <v>-36.590000000000003</v>
          </cell>
          <cell r="W614">
            <v>91.4</v>
          </cell>
          <cell r="X614">
            <v>-47</v>
          </cell>
          <cell r="Y614">
            <v>99.7</v>
          </cell>
          <cell r="Z614">
            <v>-47.1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78.900000000000006</v>
          </cell>
          <cell r="D615">
            <v>-1.9</v>
          </cell>
          <cell r="E615">
            <v>81.099999999999994</v>
          </cell>
          <cell r="F615">
            <v>-1.8</v>
          </cell>
          <cell r="G615">
            <v>82</v>
          </cell>
          <cell r="H615">
            <v>-1.4</v>
          </cell>
          <cell r="I615">
            <v>89</v>
          </cell>
          <cell r="J615">
            <v>-5.4</v>
          </cell>
          <cell r="K615">
            <v>89.9</v>
          </cell>
          <cell r="L615">
            <v>-5</v>
          </cell>
          <cell r="M615">
            <v>23.1</v>
          </cell>
          <cell r="N615">
            <v>-57.1</v>
          </cell>
          <cell r="O615">
            <v>225.8</v>
          </cell>
          <cell r="P615">
            <v>35.5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1.85</v>
          </cell>
          <cell r="V615">
            <v>1.22</v>
          </cell>
          <cell r="W615">
            <v>75.099999999999994</v>
          </cell>
          <cell r="X615">
            <v>-5.0999999999999996</v>
          </cell>
          <cell r="Y615">
            <v>77.2</v>
          </cell>
          <cell r="Z615">
            <v>-5</v>
          </cell>
          <cell r="AA615">
            <v>24.6</v>
          </cell>
          <cell r="AB615">
            <v>-44.1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96.6</v>
          </cell>
          <cell r="D616">
            <v>35.9</v>
          </cell>
          <cell r="E616">
            <v>96.7</v>
          </cell>
          <cell r="F616">
            <v>35.799999999999997</v>
          </cell>
          <cell r="G616">
            <v>96.9</v>
          </cell>
          <cell r="H616">
            <v>37.6</v>
          </cell>
          <cell r="I616">
            <v>90.5</v>
          </cell>
          <cell r="J616">
            <v>23.6</v>
          </cell>
          <cell r="K616">
            <v>90.7</v>
          </cell>
          <cell r="L616">
            <v>24.8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</v>
          </cell>
          <cell r="U616">
            <v>0</v>
          </cell>
          <cell r="V616">
            <v>-1</v>
          </cell>
          <cell r="W616">
            <v>92</v>
          </cell>
          <cell r="X616">
            <v>31.4</v>
          </cell>
          <cell r="Y616">
            <v>92.1</v>
          </cell>
          <cell r="Z616">
            <v>31.4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85.5</v>
          </cell>
          <cell r="D617">
            <v>-7</v>
          </cell>
          <cell r="E617">
            <v>96.8</v>
          </cell>
          <cell r="F617">
            <v>-6.5</v>
          </cell>
          <cell r="G617">
            <v>93</v>
          </cell>
          <cell r="H617">
            <v>-6.6</v>
          </cell>
          <cell r="I617">
            <v>106.6</v>
          </cell>
          <cell r="J617">
            <v>-18.100000000000001</v>
          </cell>
          <cell r="K617">
            <v>103.2</v>
          </cell>
          <cell r="L617">
            <v>-13</v>
          </cell>
          <cell r="M617">
            <v>311.8</v>
          </cell>
          <cell r="N617">
            <v>-62.4</v>
          </cell>
          <cell r="O617">
            <v>37.9</v>
          </cell>
          <cell r="P617">
            <v>-21.5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-7.14</v>
          </cell>
          <cell r="W617">
            <v>81.400000000000006</v>
          </cell>
          <cell r="X617">
            <v>-10.1</v>
          </cell>
          <cell r="Y617">
            <v>92.2</v>
          </cell>
          <cell r="Z617">
            <v>-9.5</v>
          </cell>
          <cell r="AA617">
            <v>388.7</v>
          </cell>
          <cell r="AB617">
            <v>-3.2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88.5</v>
          </cell>
          <cell r="D618">
            <v>8.3000000000000007</v>
          </cell>
          <cell r="E618">
            <v>92.1</v>
          </cell>
          <cell r="F618">
            <v>8.4</v>
          </cell>
          <cell r="G618">
            <v>93.9</v>
          </cell>
          <cell r="H618">
            <v>8.3000000000000007</v>
          </cell>
          <cell r="I618">
            <v>97.3</v>
          </cell>
          <cell r="J618">
            <v>5.6</v>
          </cell>
          <cell r="K618">
            <v>99.2</v>
          </cell>
          <cell r="L618">
            <v>5.6</v>
          </cell>
          <cell r="M618">
            <v>0</v>
          </cell>
          <cell r="N618">
            <v>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-11.76</v>
          </cell>
          <cell r="U618">
            <v>0</v>
          </cell>
          <cell r="V618">
            <v>0</v>
          </cell>
          <cell r="W618">
            <v>84.3</v>
          </cell>
          <cell r="X618">
            <v>4.9000000000000004</v>
          </cell>
          <cell r="Y618">
            <v>87.7</v>
          </cell>
          <cell r="Z618">
            <v>4.8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97</v>
          </cell>
          <cell r="D619">
            <v>-1.4</v>
          </cell>
          <cell r="E619">
            <v>99</v>
          </cell>
          <cell r="F619">
            <v>-1.4</v>
          </cell>
          <cell r="G619">
            <v>101.3</v>
          </cell>
          <cell r="H619">
            <v>-1.1000000000000001</v>
          </cell>
          <cell r="I619">
            <v>87.6</v>
          </cell>
          <cell r="J619">
            <v>-12</v>
          </cell>
          <cell r="K619">
            <v>89</v>
          </cell>
          <cell r="L619">
            <v>-11.3</v>
          </cell>
          <cell r="M619">
            <v>0</v>
          </cell>
          <cell r="N619">
            <v>-100</v>
          </cell>
          <cell r="O619">
            <v>36</v>
          </cell>
          <cell r="P619">
            <v>-66.7</v>
          </cell>
          <cell r="Q619" t="str">
            <v>-</v>
          </cell>
          <cell r="R619" t="str">
            <v>-</v>
          </cell>
          <cell r="S619">
            <v>7.69</v>
          </cell>
          <cell r="T619">
            <v>7.69</v>
          </cell>
          <cell r="U619">
            <v>7.69</v>
          </cell>
          <cell r="V619">
            <v>7.69</v>
          </cell>
          <cell r="W619">
            <v>92.4</v>
          </cell>
          <cell r="X619">
            <v>-4.5999999999999996</v>
          </cell>
          <cell r="Y619">
            <v>94.3</v>
          </cell>
          <cell r="Z619">
            <v>-4.5999999999999996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57.3</v>
          </cell>
          <cell r="D620">
            <v>-40.200000000000003</v>
          </cell>
          <cell r="E620">
            <v>63.4</v>
          </cell>
          <cell r="F620">
            <v>-40.200000000000003</v>
          </cell>
          <cell r="G620">
            <v>63.4</v>
          </cell>
          <cell r="H620">
            <v>-40</v>
          </cell>
          <cell r="I620">
            <v>53.5</v>
          </cell>
          <cell r="J620">
            <v>-49.5</v>
          </cell>
          <cell r="K620">
            <v>53.5</v>
          </cell>
          <cell r="L620">
            <v>-49.3</v>
          </cell>
          <cell r="M620">
            <v>0</v>
          </cell>
          <cell r="N620">
            <v>-100</v>
          </cell>
          <cell r="O620">
            <v>6.7</v>
          </cell>
          <cell r="P620">
            <v>-10.7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54.6</v>
          </cell>
          <cell r="X620">
            <v>-42.1</v>
          </cell>
          <cell r="Y620">
            <v>60.4</v>
          </cell>
          <cell r="Z620">
            <v>-42.1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207.3</v>
          </cell>
          <cell r="D623">
            <v>84.8</v>
          </cell>
          <cell r="E623">
            <v>216.1</v>
          </cell>
          <cell r="F623">
            <v>85.7</v>
          </cell>
          <cell r="G623">
            <v>211.1</v>
          </cell>
          <cell r="H623">
            <v>90.7</v>
          </cell>
          <cell r="I623">
            <v>142.30000000000001</v>
          </cell>
          <cell r="J623">
            <v>28.5</v>
          </cell>
          <cell r="K623">
            <v>138</v>
          </cell>
          <cell r="L623">
            <v>29.8</v>
          </cell>
          <cell r="M623">
            <v>1225</v>
          </cell>
          <cell r="N623">
            <v>2.1</v>
          </cell>
          <cell r="O623">
            <v>40.9</v>
          </cell>
          <cell r="P623">
            <v>-29.1</v>
          </cell>
          <cell r="Q623" t="str">
            <v>-</v>
          </cell>
          <cell r="R623" t="str">
            <v>-</v>
          </cell>
          <cell r="S623">
            <v>6.02</v>
          </cell>
          <cell r="T623">
            <v>6.02</v>
          </cell>
          <cell r="U623">
            <v>0</v>
          </cell>
          <cell r="V623">
            <v>-12.17</v>
          </cell>
          <cell r="W623">
            <v>197.4</v>
          </cell>
          <cell r="X623">
            <v>78.8</v>
          </cell>
          <cell r="Y623">
            <v>205.8</v>
          </cell>
          <cell r="Z623">
            <v>79.599999999999994</v>
          </cell>
          <cell r="AA623">
            <v>1292.0999999999999</v>
          </cell>
          <cell r="AB623">
            <v>-3.3</v>
          </cell>
          <cell r="AC623">
            <v>14.4</v>
          </cell>
          <cell r="AD623">
            <v>-26.9</v>
          </cell>
        </row>
        <row r="624">
          <cell r="B624" t="str">
            <v>小売業</v>
          </cell>
          <cell r="C624">
            <v>107.4</v>
          </cell>
          <cell r="D624">
            <v>-1</v>
          </cell>
          <cell r="E624">
            <v>108.3</v>
          </cell>
          <cell r="F624">
            <v>-1.5</v>
          </cell>
          <cell r="G624">
            <v>107.3</v>
          </cell>
          <cell r="H624">
            <v>-2.2000000000000002</v>
          </cell>
          <cell r="I624">
            <v>96.6</v>
          </cell>
          <cell r="J624">
            <v>-2.6</v>
          </cell>
          <cell r="K624">
            <v>95.5</v>
          </cell>
          <cell r="L624">
            <v>-3.7</v>
          </cell>
          <cell r="M624">
            <v>158.80000000000001</v>
          </cell>
          <cell r="N624">
            <v>58.8</v>
          </cell>
          <cell r="O624">
            <v>131.9</v>
          </cell>
          <cell r="P624">
            <v>27.1</v>
          </cell>
          <cell r="Q624" t="str">
            <v>-</v>
          </cell>
          <cell r="R624" t="str">
            <v>-</v>
          </cell>
          <cell r="S624">
            <v>4.59</v>
          </cell>
          <cell r="T624">
            <v>3.46</v>
          </cell>
          <cell r="U624">
            <v>1.82</v>
          </cell>
          <cell r="V624">
            <v>-0.83</v>
          </cell>
          <cell r="W624">
            <v>102.3</v>
          </cell>
          <cell r="X624">
            <v>-4.2</v>
          </cell>
          <cell r="Y624">
            <v>103.1</v>
          </cell>
          <cell r="Z624">
            <v>-4.7</v>
          </cell>
          <cell r="AA624">
            <v>176.7</v>
          </cell>
          <cell r="AB624">
            <v>36.799999999999997</v>
          </cell>
          <cell r="AC624">
            <v>43.1</v>
          </cell>
          <cell r="AD624">
            <v>482.4</v>
          </cell>
        </row>
        <row r="625">
          <cell r="B625" t="str">
            <v>宿泊業</v>
          </cell>
          <cell r="C625">
            <v>97.1</v>
          </cell>
          <cell r="D625">
            <v>-3.3</v>
          </cell>
          <cell r="E625">
            <v>99</v>
          </cell>
          <cell r="F625">
            <v>-3.3</v>
          </cell>
          <cell r="G625">
            <v>95.2</v>
          </cell>
          <cell r="H625">
            <v>-4.9000000000000004</v>
          </cell>
          <cell r="I625">
            <v>115.1</v>
          </cell>
          <cell r="J625">
            <v>-0.2</v>
          </cell>
          <cell r="K625">
            <v>108.1</v>
          </cell>
          <cell r="L625">
            <v>-4.8</v>
          </cell>
          <cell r="M625">
            <v>500</v>
          </cell>
          <cell r="N625">
            <v>180</v>
          </cell>
          <cell r="O625">
            <v>77.400000000000006</v>
          </cell>
          <cell r="P625">
            <v>-13.5</v>
          </cell>
          <cell r="Q625" t="str">
            <v>-</v>
          </cell>
          <cell r="R625" t="str">
            <v>-</v>
          </cell>
          <cell r="S625">
            <v>1.65</v>
          </cell>
          <cell r="T625">
            <v>0.02</v>
          </cell>
          <cell r="U625">
            <v>0.65</v>
          </cell>
          <cell r="V625">
            <v>-0.98</v>
          </cell>
          <cell r="W625">
            <v>92.5</v>
          </cell>
          <cell r="X625">
            <v>-6.4</v>
          </cell>
          <cell r="Y625">
            <v>94.3</v>
          </cell>
          <cell r="Z625">
            <v>-6.4</v>
          </cell>
          <cell r="AA625">
            <v>459.1</v>
          </cell>
          <cell r="AB625">
            <v>42.8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111.6</v>
          </cell>
          <cell r="D626">
            <v>-2.6</v>
          </cell>
          <cell r="E626">
            <v>112</v>
          </cell>
          <cell r="F626">
            <v>-2.6</v>
          </cell>
          <cell r="G626">
            <v>111.6</v>
          </cell>
          <cell r="H626">
            <v>-3.4</v>
          </cell>
          <cell r="I626">
            <v>103.3</v>
          </cell>
          <cell r="J626">
            <v>-13.2</v>
          </cell>
          <cell r="K626">
            <v>101.9</v>
          </cell>
          <cell r="L626">
            <v>-14</v>
          </cell>
          <cell r="M626">
            <v>171.4</v>
          </cell>
          <cell r="N626">
            <v>19.899999999999999</v>
          </cell>
          <cell r="O626">
            <v>108.5</v>
          </cell>
          <cell r="P626">
            <v>34.799999999999997</v>
          </cell>
          <cell r="Q626" t="str">
            <v>-</v>
          </cell>
          <cell r="R626" t="str">
            <v>-</v>
          </cell>
          <cell r="S626">
            <v>4.8499999999999996</v>
          </cell>
          <cell r="T626">
            <v>-2.2400000000000002</v>
          </cell>
          <cell r="U626">
            <v>2.12</v>
          </cell>
          <cell r="V626">
            <v>-3.22</v>
          </cell>
          <cell r="W626">
            <v>106.3</v>
          </cell>
          <cell r="X626">
            <v>-5.8</v>
          </cell>
          <cell r="Y626">
            <v>106.7</v>
          </cell>
          <cell r="Z626">
            <v>-5.7</v>
          </cell>
          <cell r="AA626">
            <v>133.30000000000001</v>
          </cell>
          <cell r="AB626">
            <v>44.1</v>
          </cell>
          <cell r="AC626">
            <v>1.7</v>
          </cell>
          <cell r="AD626">
            <v>-67.900000000000006</v>
          </cell>
        </row>
        <row r="627">
          <cell r="B627" t="str">
            <v>医療業</v>
          </cell>
          <cell r="C627">
            <v>73.7</v>
          </cell>
          <cell r="D627">
            <v>-5.5</v>
          </cell>
          <cell r="E627">
            <v>80.3</v>
          </cell>
          <cell r="F627">
            <v>-5.4</v>
          </cell>
          <cell r="G627">
            <v>79.099999999999994</v>
          </cell>
          <cell r="H627">
            <v>0.4</v>
          </cell>
          <cell r="I627">
            <v>96.4</v>
          </cell>
          <cell r="J627">
            <v>3.9</v>
          </cell>
          <cell r="K627">
            <v>96.4</v>
          </cell>
          <cell r="L627">
            <v>3.4</v>
          </cell>
          <cell r="M627">
            <v>100</v>
          </cell>
          <cell r="N627">
            <v>41.6</v>
          </cell>
          <cell r="O627">
            <v>99.4</v>
          </cell>
          <cell r="P627">
            <v>-11.5</v>
          </cell>
          <cell r="Q627" t="str">
            <v>-</v>
          </cell>
          <cell r="R627" t="str">
            <v>-</v>
          </cell>
          <cell r="S627">
            <v>2.67</v>
          </cell>
          <cell r="T627">
            <v>1.55</v>
          </cell>
          <cell r="U627">
            <v>5.99</v>
          </cell>
          <cell r="V627">
            <v>3.88</v>
          </cell>
          <cell r="W627">
            <v>70.2</v>
          </cell>
          <cell r="X627">
            <v>-8.6</v>
          </cell>
          <cell r="Y627">
            <v>76.5</v>
          </cell>
          <cell r="Z627">
            <v>-8.5</v>
          </cell>
          <cell r="AA627">
            <v>135.1</v>
          </cell>
          <cell r="AB627">
            <v>-63.7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95.7</v>
          </cell>
          <cell r="D628">
            <v>-7.9</v>
          </cell>
          <cell r="E628">
            <v>97.9</v>
          </cell>
          <cell r="F628">
            <v>-9</v>
          </cell>
          <cell r="G628">
            <v>99.3</v>
          </cell>
          <cell r="H628">
            <v>-8.6</v>
          </cell>
          <cell r="I628">
            <v>95.1</v>
          </cell>
          <cell r="J628">
            <v>-2.5</v>
          </cell>
          <cell r="K628">
            <v>96.1</v>
          </cell>
          <cell r="L628">
            <v>-2.4</v>
          </cell>
          <cell r="M628">
            <v>10</v>
          </cell>
          <cell r="N628">
            <v>-50</v>
          </cell>
          <cell r="O628">
            <v>102.4</v>
          </cell>
          <cell r="P628">
            <v>31.3</v>
          </cell>
          <cell r="Q628" t="str">
            <v>-</v>
          </cell>
          <cell r="R628" t="str">
            <v>-</v>
          </cell>
          <cell r="S628">
            <v>0.91</v>
          </cell>
          <cell r="T628">
            <v>-2.0299999999999998</v>
          </cell>
          <cell r="U628">
            <v>1.8</v>
          </cell>
          <cell r="V628">
            <v>1.22</v>
          </cell>
          <cell r="W628">
            <v>91.1</v>
          </cell>
          <cell r="X628">
            <v>-10.9</v>
          </cell>
          <cell r="Y628">
            <v>93.2</v>
          </cell>
          <cell r="Z628">
            <v>-12</v>
          </cell>
          <cell r="AA628">
            <v>13.3</v>
          </cell>
          <cell r="AB628">
            <v>-66.3</v>
          </cell>
          <cell r="AC628">
            <v>53.9</v>
          </cell>
          <cell r="AD628">
            <v>63.8</v>
          </cell>
        </row>
        <row r="629">
          <cell r="B629" t="str">
            <v>職業紹介・派遣業</v>
          </cell>
          <cell r="C629">
            <v>117.9</v>
          </cell>
          <cell r="D629">
            <v>23.6</v>
          </cell>
          <cell r="E629">
            <v>118.2</v>
          </cell>
          <cell r="F629">
            <v>25.5</v>
          </cell>
          <cell r="G629">
            <v>118.6</v>
          </cell>
          <cell r="H629">
            <v>25.2</v>
          </cell>
          <cell r="I629">
            <v>105.3</v>
          </cell>
          <cell r="J629">
            <v>16.7</v>
          </cell>
          <cell r="K629">
            <v>104.9</v>
          </cell>
          <cell r="L629">
            <v>16</v>
          </cell>
          <cell r="M629">
            <v>118.5</v>
          </cell>
          <cell r="N629">
            <v>52.3</v>
          </cell>
          <cell r="O629">
            <v>81.099999999999994</v>
          </cell>
          <cell r="P629">
            <v>-45.8</v>
          </cell>
          <cell r="Q629" t="str">
            <v>-</v>
          </cell>
          <cell r="R629" t="str">
            <v>-</v>
          </cell>
          <cell r="S629">
            <v>8.2799999999999994</v>
          </cell>
          <cell r="T629">
            <v>0.15</v>
          </cell>
          <cell r="U629">
            <v>10.94</v>
          </cell>
          <cell r="V629">
            <v>3.25</v>
          </cell>
          <cell r="W629">
            <v>112.3</v>
          </cell>
          <cell r="X629">
            <v>19.600000000000001</v>
          </cell>
          <cell r="Y629">
            <v>112.6</v>
          </cell>
          <cell r="Z629">
            <v>21.5</v>
          </cell>
          <cell r="AA629">
            <v>107.8</v>
          </cell>
          <cell r="AB629">
            <v>32.9</v>
          </cell>
          <cell r="AC629">
            <v>7.4</v>
          </cell>
          <cell r="AD629">
            <v>-98.6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90</v>
          </cell>
          <cell r="D631">
            <v>-0.1</v>
          </cell>
          <cell r="E631">
            <v>93.3</v>
          </cell>
          <cell r="F631">
            <v>0</v>
          </cell>
          <cell r="G631">
            <v>93.7</v>
          </cell>
          <cell r="H631">
            <v>0.9</v>
          </cell>
          <cell r="I631">
            <v>90.5</v>
          </cell>
          <cell r="J631">
            <v>-2.1</v>
          </cell>
          <cell r="K631">
            <v>91.9</v>
          </cell>
          <cell r="L631">
            <v>-0.2</v>
          </cell>
          <cell r="M631">
            <v>51.6</v>
          </cell>
          <cell r="N631">
            <v>-48.4</v>
          </cell>
          <cell r="O631">
            <v>115</v>
          </cell>
          <cell r="P631">
            <v>25.5</v>
          </cell>
          <cell r="Q631" t="str">
            <v>-</v>
          </cell>
          <cell r="R631" t="str">
            <v>-</v>
          </cell>
          <cell r="S631">
            <v>3.86</v>
          </cell>
          <cell r="T631">
            <v>1.84</v>
          </cell>
          <cell r="U631">
            <v>3.81</v>
          </cell>
          <cell r="V631">
            <v>-1.2</v>
          </cell>
          <cell r="W631">
            <v>85.7</v>
          </cell>
          <cell r="X631">
            <v>-3.4</v>
          </cell>
          <cell r="Y631">
            <v>88.9</v>
          </cell>
          <cell r="Z631">
            <v>-3.2</v>
          </cell>
          <cell r="AA631">
            <v>82.8</v>
          </cell>
          <cell r="AB631">
            <v>-20.9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33</v>
          </cell>
          <cell r="D632">
            <v>-71.599999999999994</v>
          </cell>
          <cell r="E632">
            <v>33.1</v>
          </cell>
          <cell r="F632">
            <v>-71.5</v>
          </cell>
          <cell r="G632">
            <v>34.700000000000003</v>
          </cell>
          <cell r="H632">
            <v>-70.3</v>
          </cell>
          <cell r="I632">
            <v>44.7</v>
          </cell>
          <cell r="J632">
            <v>-65.400000000000006</v>
          </cell>
          <cell r="K632">
            <v>44</v>
          </cell>
          <cell r="L632">
            <v>-64.8</v>
          </cell>
          <cell r="M632">
            <v>111.1</v>
          </cell>
          <cell r="N632">
            <v>-79.2</v>
          </cell>
          <cell r="O632">
            <v>49.3</v>
          </cell>
          <cell r="P632">
            <v>-27.5</v>
          </cell>
          <cell r="Q632" t="str">
            <v>-</v>
          </cell>
          <cell r="R632" t="str">
            <v>-</v>
          </cell>
          <cell r="S632">
            <v>29.43</v>
          </cell>
          <cell r="T632">
            <v>18.510000000000002</v>
          </cell>
          <cell r="U632">
            <v>30.01</v>
          </cell>
          <cell r="V632">
            <v>27.49</v>
          </cell>
          <cell r="W632">
            <v>31.4</v>
          </cell>
          <cell r="X632">
            <v>-72.5</v>
          </cell>
          <cell r="Y632">
            <v>31.5</v>
          </cell>
          <cell r="Z632">
            <v>-72.400000000000006</v>
          </cell>
          <cell r="AA632">
            <v>4.7</v>
          </cell>
          <cell r="AB632">
            <v>-95.4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101.5</v>
          </cell>
          <cell r="D633">
            <v>0</v>
          </cell>
          <cell r="E633">
            <v>118</v>
          </cell>
          <cell r="F633">
            <v>0</v>
          </cell>
          <cell r="G633">
            <v>119.7</v>
          </cell>
          <cell r="H633">
            <v>0</v>
          </cell>
          <cell r="I633">
            <v>113.3</v>
          </cell>
          <cell r="J633">
            <v>0</v>
          </cell>
          <cell r="K633">
            <v>110.6</v>
          </cell>
          <cell r="L633">
            <v>0</v>
          </cell>
          <cell r="M633">
            <v>57</v>
          </cell>
          <cell r="N633">
            <v>0</v>
          </cell>
          <cell r="O633">
            <v>224.7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2.67</v>
          </cell>
          <cell r="V633">
            <v>2.67</v>
          </cell>
          <cell r="W633">
            <v>96.7</v>
          </cell>
          <cell r="X633">
            <v>0</v>
          </cell>
          <cell r="Y633">
            <v>112.4</v>
          </cell>
          <cell r="Z633">
            <v>0</v>
          </cell>
          <cell r="AA633">
            <v>11.9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228225</v>
          </cell>
        </row>
      </sheetData>
      <sheetData sheetId="17">
        <row r="9">
          <cell r="E9">
            <v>18.2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20.3</v>
          </cell>
          <cell r="G10">
            <v>169.7</v>
          </cell>
          <cell r="H10">
            <v>156.1</v>
          </cell>
          <cell r="I10">
            <v>13.6</v>
          </cell>
          <cell r="J10">
            <v>16.8</v>
          </cell>
          <cell r="K10">
            <v>94.1</v>
          </cell>
          <cell r="L10">
            <v>92.5</v>
          </cell>
          <cell r="M10">
            <v>1.6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21.5</v>
          </cell>
          <cell r="G12">
            <v>169.3</v>
          </cell>
          <cell r="H12">
            <v>159.30000000000001</v>
          </cell>
          <cell r="I12">
            <v>10</v>
          </cell>
          <cell r="J12">
            <v>15</v>
          </cell>
          <cell r="K12">
            <v>100.4</v>
          </cell>
          <cell r="L12">
            <v>98.7</v>
          </cell>
          <cell r="M12">
            <v>1.7</v>
          </cell>
        </row>
        <row r="13">
          <cell r="C13" t="str">
            <v>製造業</v>
          </cell>
          <cell r="F13">
            <v>20.3</v>
          </cell>
          <cell r="G13">
            <v>169.8</v>
          </cell>
          <cell r="H13">
            <v>156.69999999999999</v>
          </cell>
          <cell r="I13">
            <v>13.1</v>
          </cell>
          <cell r="J13">
            <v>18.7</v>
          </cell>
          <cell r="K13">
            <v>114.5</v>
          </cell>
          <cell r="L13">
            <v>112.4</v>
          </cell>
          <cell r="M13">
            <v>2.1</v>
          </cell>
        </row>
        <row r="14">
          <cell r="C14" t="str">
            <v>電気・ガス・熱供給・水道業</v>
          </cell>
          <cell r="F14">
            <v>20.100000000000001</v>
          </cell>
          <cell r="G14">
            <v>165.7</v>
          </cell>
          <cell r="H14">
            <v>150.4</v>
          </cell>
          <cell r="I14">
            <v>15.3</v>
          </cell>
          <cell r="J14">
            <v>19.3</v>
          </cell>
          <cell r="K14">
            <v>114.4</v>
          </cell>
          <cell r="L14">
            <v>114.3</v>
          </cell>
          <cell r="M14">
            <v>0.1</v>
          </cell>
        </row>
        <row r="15">
          <cell r="C15" t="str">
            <v>情報通信業</v>
          </cell>
          <cell r="F15">
            <v>20.100000000000001</v>
          </cell>
          <cell r="G15">
            <v>167.1</v>
          </cell>
          <cell r="H15">
            <v>155.19999999999999</v>
          </cell>
          <cell r="I15">
            <v>11.9</v>
          </cell>
          <cell r="J15">
            <v>14.4</v>
          </cell>
          <cell r="K15">
            <v>93.7</v>
          </cell>
          <cell r="L15">
            <v>93</v>
          </cell>
          <cell r="M15">
            <v>0.7</v>
          </cell>
        </row>
        <row r="16">
          <cell r="C16" t="str">
            <v>運輸業，郵便業</v>
          </cell>
          <cell r="F16">
            <v>21.3</v>
          </cell>
          <cell r="G16">
            <v>184.9</v>
          </cell>
          <cell r="H16">
            <v>160.4</v>
          </cell>
          <cell r="I16">
            <v>24.5</v>
          </cell>
          <cell r="J16">
            <v>15.1</v>
          </cell>
          <cell r="K16">
            <v>65.7</v>
          </cell>
          <cell r="L16">
            <v>65.7</v>
          </cell>
          <cell r="M16">
            <v>0</v>
          </cell>
        </row>
        <row r="17">
          <cell r="C17" t="str">
            <v>卸売業，小売業</v>
          </cell>
          <cell r="F17">
            <v>20.5</v>
          </cell>
          <cell r="G17">
            <v>172.2</v>
          </cell>
          <cell r="H17">
            <v>156.6</v>
          </cell>
          <cell r="I17">
            <v>15.6</v>
          </cell>
          <cell r="J17">
            <v>17.399999999999999</v>
          </cell>
          <cell r="K17">
            <v>101.8</v>
          </cell>
          <cell r="L17">
            <v>99.8</v>
          </cell>
          <cell r="M17">
            <v>2</v>
          </cell>
        </row>
        <row r="18">
          <cell r="C18" t="str">
            <v>金融業，保険業</v>
          </cell>
          <cell r="F18">
            <v>20.7</v>
          </cell>
          <cell r="G18">
            <v>149.9</v>
          </cell>
          <cell r="H18">
            <v>145.4</v>
          </cell>
          <cell r="I18">
            <v>4.5</v>
          </cell>
          <cell r="J18">
            <v>16.7</v>
          </cell>
          <cell r="K18">
            <v>92</v>
          </cell>
          <cell r="L18">
            <v>87.8</v>
          </cell>
          <cell r="M18">
            <v>4.2</v>
          </cell>
        </row>
        <row r="19">
          <cell r="C19" t="str">
            <v>不動産業，物品賃貸業</v>
          </cell>
          <cell r="F19">
            <v>21.2</v>
          </cell>
          <cell r="G19">
            <v>176.4</v>
          </cell>
          <cell r="H19">
            <v>170.2</v>
          </cell>
          <cell r="I19">
            <v>6.2</v>
          </cell>
          <cell r="J19">
            <v>19</v>
          </cell>
          <cell r="K19">
            <v>110.6</v>
          </cell>
          <cell r="L19">
            <v>110.6</v>
          </cell>
          <cell r="M19">
            <v>0</v>
          </cell>
        </row>
        <row r="20">
          <cell r="C20" t="str">
            <v>学術研究，専門・技術サービス業</v>
          </cell>
          <cell r="F20">
            <v>21.2</v>
          </cell>
          <cell r="G20">
            <v>178</v>
          </cell>
          <cell r="H20">
            <v>163.19999999999999</v>
          </cell>
          <cell r="I20">
            <v>14.8</v>
          </cell>
          <cell r="J20">
            <v>13.7</v>
          </cell>
          <cell r="K20">
            <v>93.5</v>
          </cell>
          <cell r="L20">
            <v>93.5</v>
          </cell>
          <cell r="M20">
            <v>0</v>
          </cell>
        </row>
        <row r="21">
          <cell r="C21" t="str">
            <v>宿泊業，飲食サービス業</v>
          </cell>
          <cell r="F21">
            <v>17.7</v>
          </cell>
          <cell r="G21">
            <v>168.4</v>
          </cell>
          <cell r="H21">
            <v>151.4</v>
          </cell>
          <cell r="I21">
            <v>17</v>
          </cell>
          <cell r="J21">
            <v>13.9</v>
          </cell>
          <cell r="K21">
            <v>75.2</v>
          </cell>
          <cell r="L21">
            <v>73.3</v>
          </cell>
          <cell r="M21">
            <v>1.9</v>
          </cell>
        </row>
        <row r="22">
          <cell r="C22" t="str">
            <v>生活関連サービス業，娯楽業</v>
          </cell>
          <cell r="F22">
            <v>19.899999999999999</v>
          </cell>
          <cell r="G22">
            <v>170.2</v>
          </cell>
          <cell r="H22">
            <v>158.19999999999999</v>
          </cell>
          <cell r="I22">
            <v>12</v>
          </cell>
          <cell r="J22">
            <v>11</v>
          </cell>
          <cell r="K22">
            <v>64.599999999999994</v>
          </cell>
          <cell r="L22">
            <v>61.3</v>
          </cell>
          <cell r="M22">
            <v>3.3</v>
          </cell>
        </row>
        <row r="23">
          <cell r="C23" t="str">
            <v>教育，学習支援業</v>
          </cell>
          <cell r="F23">
            <v>20.6</v>
          </cell>
          <cell r="G23">
            <v>197</v>
          </cell>
          <cell r="H23">
            <v>158.19999999999999</v>
          </cell>
          <cell r="I23">
            <v>38.799999999999997</v>
          </cell>
          <cell r="J23">
            <v>18.5</v>
          </cell>
          <cell r="K23">
            <v>101.6</v>
          </cell>
          <cell r="L23">
            <v>101.3</v>
          </cell>
          <cell r="M23">
            <v>0.3</v>
          </cell>
        </row>
        <row r="24">
          <cell r="C24" t="str">
            <v>医療，福祉</v>
          </cell>
          <cell r="F24">
            <v>20.100000000000001</v>
          </cell>
          <cell r="G24">
            <v>158.5</v>
          </cell>
          <cell r="H24">
            <v>153.80000000000001</v>
          </cell>
          <cell r="I24">
            <v>4.7</v>
          </cell>
          <cell r="J24">
            <v>17.600000000000001</v>
          </cell>
          <cell r="K24">
            <v>96.9</v>
          </cell>
          <cell r="L24">
            <v>95.7</v>
          </cell>
          <cell r="M24">
            <v>1.2</v>
          </cell>
        </row>
        <row r="25">
          <cell r="C25" t="str">
            <v>複合サービス事業</v>
          </cell>
          <cell r="F25">
            <v>20</v>
          </cell>
          <cell r="G25">
            <v>163.6</v>
          </cell>
          <cell r="H25">
            <v>157.1</v>
          </cell>
          <cell r="I25">
            <v>6.5</v>
          </cell>
          <cell r="J25">
            <v>18.2</v>
          </cell>
          <cell r="K25">
            <v>97.9</v>
          </cell>
          <cell r="L25">
            <v>97.8</v>
          </cell>
          <cell r="M25">
            <v>0.1</v>
          </cell>
        </row>
        <row r="26">
          <cell r="C26" t="str">
            <v>サービス業（他に分類されないもの）</v>
          </cell>
          <cell r="F26">
            <v>20.2</v>
          </cell>
          <cell r="G26">
            <v>168.6</v>
          </cell>
          <cell r="H26">
            <v>156.6</v>
          </cell>
          <cell r="I26">
            <v>12</v>
          </cell>
          <cell r="J26">
            <v>16.600000000000001</v>
          </cell>
          <cell r="K26">
            <v>85.6</v>
          </cell>
          <cell r="L26">
            <v>83.7</v>
          </cell>
          <cell r="M26">
            <v>1.9</v>
          </cell>
        </row>
        <row r="27">
          <cell r="C27" t="str">
            <v>食料品・たばこ</v>
          </cell>
          <cell r="F27">
            <v>20.5</v>
          </cell>
          <cell r="G27">
            <v>168.9</v>
          </cell>
          <cell r="H27">
            <v>157.80000000000001</v>
          </cell>
          <cell r="I27">
            <v>11.1</v>
          </cell>
          <cell r="J27">
            <v>18.2</v>
          </cell>
          <cell r="K27">
            <v>109</v>
          </cell>
          <cell r="L27">
            <v>105.9</v>
          </cell>
          <cell r="M27">
            <v>3.1</v>
          </cell>
        </row>
        <row r="28">
          <cell r="C28" t="str">
            <v>繊維工業</v>
          </cell>
          <cell r="F28">
            <v>20.3</v>
          </cell>
          <cell r="G28">
            <v>168.1</v>
          </cell>
          <cell r="H28">
            <v>153</v>
          </cell>
          <cell r="I28">
            <v>15.1</v>
          </cell>
          <cell r="J28">
            <v>20.6</v>
          </cell>
          <cell r="K28">
            <v>159.19999999999999</v>
          </cell>
          <cell r="L28">
            <v>156</v>
          </cell>
          <cell r="M28">
            <v>3.2</v>
          </cell>
        </row>
        <row r="29">
          <cell r="C29" t="str">
            <v>木材・木製品</v>
          </cell>
          <cell r="F29">
            <v>20</v>
          </cell>
          <cell r="G29">
            <v>167.9</v>
          </cell>
          <cell r="H29">
            <v>157</v>
          </cell>
          <cell r="I29">
            <v>10.9</v>
          </cell>
          <cell r="J29">
            <v>20</v>
          </cell>
          <cell r="K29">
            <v>89.6</v>
          </cell>
          <cell r="L29">
            <v>89.5</v>
          </cell>
          <cell r="M29">
            <v>0.1</v>
          </cell>
        </row>
        <row r="30">
          <cell r="C30" t="str">
            <v>家具・装備品</v>
          </cell>
          <cell r="F30" t="str">
            <v>#20.8</v>
          </cell>
          <cell r="G30" t="str">
            <v>#165.4</v>
          </cell>
          <cell r="H30" t="str">
            <v>#165.4</v>
          </cell>
          <cell r="I30" t="str">
            <v>#0</v>
          </cell>
          <cell r="J30" t="str">
            <v>#18.1</v>
          </cell>
          <cell r="K30" t="str">
            <v>#96.7</v>
          </cell>
          <cell r="L30" t="str">
            <v>#96.7</v>
          </cell>
          <cell r="M30" t="str">
            <v>#0</v>
          </cell>
        </row>
        <row r="31">
          <cell r="C31" t="str">
            <v>パルプ・紙</v>
          </cell>
          <cell r="F31" t="str">
            <v>#22.9</v>
          </cell>
          <cell r="G31" t="str">
            <v>#179.5</v>
          </cell>
          <cell r="H31" t="str">
            <v>#172.4</v>
          </cell>
          <cell r="I31" t="str">
            <v>#7.1</v>
          </cell>
          <cell r="J31" t="str">
            <v>#23.6</v>
          </cell>
          <cell r="K31" t="str">
            <v>#140.7</v>
          </cell>
          <cell r="L31" t="str">
            <v>#140.7</v>
          </cell>
          <cell r="M31" t="str">
            <v>#0</v>
          </cell>
        </row>
        <row r="32">
          <cell r="C32" t="str">
            <v>印刷・同関連業</v>
          </cell>
          <cell r="F32">
            <v>20.7</v>
          </cell>
          <cell r="G32">
            <v>166</v>
          </cell>
          <cell r="H32">
            <v>153.19999999999999</v>
          </cell>
          <cell r="I32">
            <v>12.8</v>
          </cell>
          <cell r="J32">
            <v>15.2</v>
          </cell>
          <cell r="K32">
            <v>73.099999999999994</v>
          </cell>
          <cell r="L32">
            <v>73.099999999999994</v>
          </cell>
          <cell r="M32">
            <v>0</v>
          </cell>
        </row>
        <row r="33">
          <cell r="C33" t="str">
            <v>化学、石油・石炭</v>
          </cell>
          <cell r="F33">
            <v>21</v>
          </cell>
          <cell r="G33">
            <v>171.3</v>
          </cell>
          <cell r="H33">
            <v>153.80000000000001</v>
          </cell>
          <cell r="I33">
            <v>17.5</v>
          </cell>
          <cell r="J33">
            <v>21.2</v>
          </cell>
          <cell r="K33">
            <v>136.6</v>
          </cell>
          <cell r="L33">
            <v>136.30000000000001</v>
          </cell>
          <cell r="M33">
            <v>0.3</v>
          </cell>
        </row>
        <row r="34">
          <cell r="C34" t="str">
            <v>プラスチック製品</v>
          </cell>
          <cell r="F34">
            <v>20.5</v>
          </cell>
          <cell r="G34">
            <v>173.1</v>
          </cell>
          <cell r="H34">
            <v>157.6</v>
          </cell>
          <cell r="I34">
            <v>15.5</v>
          </cell>
          <cell r="J34">
            <v>21</v>
          </cell>
          <cell r="K34">
            <v>134.1</v>
          </cell>
          <cell r="L34">
            <v>133.1</v>
          </cell>
          <cell r="M34">
            <v>1</v>
          </cell>
        </row>
        <row r="35">
          <cell r="C35" t="str">
            <v>ゴム製品</v>
          </cell>
          <cell r="F35">
            <v>20.9</v>
          </cell>
          <cell r="G35">
            <v>173.5</v>
          </cell>
          <cell r="H35">
            <v>154.30000000000001</v>
          </cell>
          <cell r="I35">
            <v>19.2</v>
          </cell>
          <cell r="J35">
            <v>18.899999999999999</v>
          </cell>
          <cell r="K35">
            <v>105.9</v>
          </cell>
          <cell r="L35">
            <v>104</v>
          </cell>
          <cell r="M35">
            <v>1.9</v>
          </cell>
        </row>
        <row r="36">
          <cell r="C36" t="str">
            <v>窯業・土石製品</v>
          </cell>
          <cell r="F36">
            <v>21.4</v>
          </cell>
          <cell r="G36">
            <v>179.8</v>
          </cell>
          <cell r="H36">
            <v>165</v>
          </cell>
          <cell r="I36">
            <v>14.8</v>
          </cell>
          <cell r="J36">
            <v>18.600000000000001</v>
          </cell>
          <cell r="K36">
            <v>109</v>
          </cell>
          <cell r="L36">
            <v>106.5</v>
          </cell>
          <cell r="M36">
            <v>2.5</v>
          </cell>
        </row>
        <row r="37">
          <cell r="C37" t="str">
            <v>鉄鋼業</v>
          </cell>
          <cell r="F37" t="str">
            <v>#20.1</v>
          </cell>
          <cell r="G37" t="str">
            <v>#183.8</v>
          </cell>
          <cell r="H37" t="str">
            <v>#158.1</v>
          </cell>
          <cell r="I37" t="str">
            <v>#25.7</v>
          </cell>
          <cell r="J37" t="str">
            <v>#18</v>
          </cell>
          <cell r="K37" t="str">
            <v>#140.5</v>
          </cell>
          <cell r="L37" t="str">
            <v>#140.5</v>
          </cell>
          <cell r="M37" t="str">
            <v>#0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C39" t="str">
            <v>金属製品製造業</v>
          </cell>
          <cell r="F39">
            <v>21.1</v>
          </cell>
          <cell r="G39">
            <v>172.8</v>
          </cell>
          <cell r="H39">
            <v>166</v>
          </cell>
          <cell r="I39">
            <v>6.8</v>
          </cell>
          <cell r="J39">
            <v>15.6</v>
          </cell>
          <cell r="K39">
            <v>105.1</v>
          </cell>
          <cell r="L39">
            <v>105.1</v>
          </cell>
          <cell r="M39">
            <v>0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19.600000000000001</v>
          </cell>
          <cell r="G42">
            <v>163</v>
          </cell>
          <cell r="H42">
            <v>154.4</v>
          </cell>
          <cell r="I42">
            <v>8.6</v>
          </cell>
          <cell r="J42">
            <v>19.100000000000001</v>
          </cell>
          <cell r="K42">
            <v>116</v>
          </cell>
          <cell r="L42">
            <v>115.2</v>
          </cell>
          <cell r="M42">
            <v>0.8</v>
          </cell>
        </row>
        <row r="43">
          <cell r="C43" t="str">
            <v>電子・デバイス</v>
          </cell>
          <cell r="F43">
            <v>18.5</v>
          </cell>
          <cell r="G43">
            <v>160.6</v>
          </cell>
          <cell r="H43">
            <v>147.6</v>
          </cell>
          <cell r="I43">
            <v>13</v>
          </cell>
          <cell r="J43">
            <v>18.5</v>
          </cell>
          <cell r="K43">
            <v>102.4</v>
          </cell>
          <cell r="L43">
            <v>102.2</v>
          </cell>
          <cell r="M43">
            <v>0.2</v>
          </cell>
        </row>
        <row r="44">
          <cell r="C44" t="str">
            <v>電気機械器具</v>
          </cell>
          <cell r="F44">
            <v>20.7</v>
          </cell>
          <cell r="G44">
            <v>169.6</v>
          </cell>
          <cell r="H44">
            <v>162.9</v>
          </cell>
          <cell r="I44">
            <v>6.7</v>
          </cell>
          <cell r="J44">
            <v>19.7</v>
          </cell>
          <cell r="K44">
            <v>109.7</v>
          </cell>
          <cell r="L44">
            <v>109.7</v>
          </cell>
          <cell r="M44">
            <v>0</v>
          </cell>
        </row>
        <row r="45">
          <cell r="C45" t="str">
            <v>情報通信機械器具</v>
          </cell>
          <cell r="F45">
            <v>20.8</v>
          </cell>
          <cell r="G45">
            <v>172.8</v>
          </cell>
          <cell r="H45">
            <v>163.4</v>
          </cell>
          <cell r="I45">
            <v>9.4</v>
          </cell>
          <cell r="J45">
            <v>18.5</v>
          </cell>
          <cell r="K45">
            <v>148.4</v>
          </cell>
          <cell r="L45">
            <v>143.69999999999999</v>
          </cell>
          <cell r="M45">
            <v>4.7</v>
          </cell>
        </row>
        <row r="46">
          <cell r="C46" t="str">
            <v>輸送用機械器具</v>
          </cell>
          <cell r="F46">
            <v>19.600000000000001</v>
          </cell>
          <cell r="G46">
            <v>180.2</v>
          </cell>
          <cell r="H46">
            <v>159.6</v>
          </cell>
          <cell r="I46">
            <v>20.6</v>
          </cell>
          <cell r="J46">
            <v>26.1</v>
          </cell>
          <cell r="K46">
            <v>141.6</v>
          </cell>
          <cell r="L46">
            <v>141.6</v>
          </cell>
          <cell r="M46">
            <v>0</v>
          </cell>
        </row>
        <row r="47">
          <cell r="C47" t="str">
            <v>その他の製造業</v>
          </cell>
          <cell r="F47">
            <v>21.8</v>
          </cell>
          <cell r="G47">
            <v>185.4</v>
          </cell>
          <cell r="H47">
            <v>169</v>
          </cell>
          <cell r="I47">
            <v>16.399999999999999</v>
          </cell>
          <cell r="J47">
            <v>19.3</v>
          </cell>
          <cell r="K47">
            <v>108.4</v>
          </cell>
          <cell r="L47">
            <v>108.4</v>
          </cell>
          <cell r="M47">
            <v>0</v>
          </cell>
        </row>
        <row r="48">
          <cell r="C48" t="str">
            <v>Ｅ一括分１</v>
          </cell>
          <cell r="F48">
            <v>19.5</v>
          </cell>
          <cell r="G48">
            <v>169.6</v>
          </cell>
          <cell r="H48">
            <v>158.80000000000001</v>
          </cell>
          <cell r="I48">
            <v>10.8</v>
          </cell>
          <cell r="J48">
            <v>18.2</v>
          </cell>
          <cell r="K48">
            <v>137.4</v>
          </cell>
          <cell r="L48">
            <v>136.9</v>
          </cell>
          <cell r="M48">
            <v>0.5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20.8</v>
          </cell>
          <cell r="G51">
            <v>169.5</v>
          </cell>
          <cell r="H51">
            <v>159.9</v>
          </cell>
          <cell r="I51">
            <v>9.6</v>
          </cell>
          <cell r="J51">
            <v>20.8</v>
          </cell>
          <cell r="K51">
            <v>150.6</v>
          </cell>
          <cell r="L51">
            <v>150.30000000000001</v>
          </cell>
          <cell r="M51">
            <v>0.3</v>
          </cell>
        </row>
        <row r="52">
          <cell r="C52" t="str">
            <v>小売業</v>
          </cell>
          <cell r="F52">
            <v>20.3</v>
          </cell>
          <cell r="G52">
            <v>174.4</v>
          </cell>
          <cell r="H52">
            <v>153.9</v>
          </cell>
          <cell r="I52">
            <v>20.5</v>
          </cell>
          <cell r="J52">
            <v>17.2</v>
          </cell>
          <cell r="K52">
            <v>97.8</v>
          </cell>
          <cell r="L52">
            <v>95.6</v>
          </cell>
          <cell r="M52">
            <v>2.2000000000000002</v>
          </cell>
        </row>
        <row r="53">
          <cell r="C53" t="str">
            <v>宿泊業</v>
          </cell>
          <cell r="F53">
            <v>17.100000000000001</v>
          </cell>
          <cell r="G53">
            <v>166.4</v>
          </cell>
          <cell r="H53">
            <v>150.19999999999999</v>
          </cell>
          <cell r="I53">
            <v>16.2</v>
          </cell>
          <cell r="J53">
            <v>16.5</v>
          </cell>
          <cell r="K53">
            <v>93.7</v>
          </cell>
          <cell r="L53">
            <v>90.3</v>
          </cell>
          <cell r="M53">
            <v>3.4</v>
          </cell>
        </row>
        <row r="54">
          <cell r="C54" t="str">
            <v>Ｍ一括分</v>
          </cell>
          <cell r="F54">
            <v>20.6</v>
          </cell>
          <cell r="G54">
            <v>178.7</v>
          </cell>
          <cell r="H54">
            <v>157.30000000000001</v>
          </cell>
          <cell r="I54">
            <v>21.4</v>
          </cell>
          <cell r="J54">
            <v>12.7</v>
          </cell>
          <cell r="K54">
            <v>66.7</v>
          </cell>
          <cell r="L54">
            <v>65.5</v>
          </cell>
          <cell r="M54">
            <v>1.2</v>
          </cell>
        </row>
        <row r="55">
          <cell r="C55" t="str">
            <v>医療業</v>
          </cell>
          <cell r="F55">
            <v>19.899999999999999</v>
          </cell>
          <cell r="G55">
            <v>156.69999999999999</v>
          </cell>
          <cell r="H55">
            <v>151.1</v>
          </cell>
          <cell r="I55">
            <v>5.6</v>
          </cell>
          <cell r="J55">
            <v>18.100000000000001</v>
          </cell>
          <cell r="K55">
            <v>106.7</v>
          </cell>
          <cell r="L55">
            <v>104.9</v>
          </cell>
          <cell r="M55">
            <v>1.8</v>
          </cell>
        </row>
        <row r="56">
          <cell r="C56" t="str">
            <v>Ｐ一括分</v>
          </cell>
          <cell r="F56">
            <v>20.399999999999999</v>
          </cell>
          <cell r="G56">
            <v>160.69999999999999</v>
          </cell>
          <cell r="H56">
            <v>157.30000000000001</v>
          </cell>
          <cell r="I56">
            <v>3.4</v>
          </cell>
          <cell r="J56">
            <v>17</v>
          </cell>
          <cell r="K56">
            <v>84.6</v>
          </cell>
          <cell r="L56">
            <v>84.1</v>
          </cell>
          <cell r="M56">
            <v>0.5</v>
          </cell>
        </row>
        <row r="57">
          <cell r="C57" t="str">
            <v>職業紹介・派遣業</v>
          </cell>
          <cell r="F57">
            <v>19.899999999999999</v>
          </cell>
          <cell r="G57">
            <v>170.1</v>
          </cell>
          <cell r="H57">
            <v>158.9</v>
          </cell>
          <cell r="I57">
            <v>11.2</v>
          </cell>
          <cell r="J57">
            <v>16.399999999999999</v>
          </cell>
          <cell r="K57">
            <v>103.9</v>
          </cell>
          <cell r="L57">
            <v>102</v>
          </cell>
          <cell r="M57">
            <v>1.9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20.3</v>
          </cell>
          <cell r="G59">
            <v>168</v>
          </cell>
          <cell r="H59">
            <v>155.80000000000001</v>
          </cell>
          <cell r="I59">
            <v>12.2</v>
          </cell>
          <cell r="J59">
            <v>16.600000000000001</v>
          </cell>
          <cell r="K59">
            <v>82.5</v>
          </cell>
          <cell r="L59">
            <v>80.599999999999994</v>
          </cell>
          <cell r="M59">
            <v>1.9</v>
          </cell>
        </row>
        <row r="60">
          <cell r="C60" t="str">
            <v>特掲産業１</v>
          </cell>
          <cell r="F60" t="str">
            <v>#18.8</v>
          </cell>
          <cell r="G60" t="str">
            <v>#150.3</v>
          </cell>
          <cell r="H60" t="str">
            <v>#145.5</v>
          </cell>
          <cell r="I60" t="str">
            <v>#4.8</v>
          </cell>
          <cell r="J60" t="str">
            <v>#8</v>
          </cell>
          <cell r="K60" t="str">
            <v>#58.9</v>
          </cell>
          <cell r="L60" t="str">
            <v>#56.8</v>
          </cell>
          <cell r="M60" t="str">
            <v>#2.1</v>
          </cell>
        </row>
        <row r="61">
          <cell r="C61" t="str">
            <v>特掲産業２</v>
          </cell>
          <cell r="F61" t="str">
            <v>#21.1</v>
          </cell>
          <cell r="G61" t="str">
            <v>#170.7</v>
          </cell>
          <cell r="H61" t="str">
            <v>#156.4</v>
          </cell>
          <cell r="I61" t="str">
            <v>#14.3</v>
          </cell>
          <cell r="J61" t="str">
            <v>#13.1</v>
          </cell>
          <cell r="K61" t="str">
            <v>#82.2</v>
          </cell>
          <cell r="L61" t="str">
            <v>#82.2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20.8</v>
          </cell>
          <cell r="G78">
            <v>170.2</v>
          </cell>
          <cell r="H78">
            <v>158.4</v>
          </cell>
          <cell r="I78">
            <v>11.8</v>
          </cell>
          <cell r="J78">
            <v>15.8</v>
          </cell>
          <cell r="K78">
            <v>87.8</v>
          </cell>
          <cell r="L78">
            <v>86</v>
          </cell>
          <cell r="M78">
            <v>1.8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21.8</v>
          </cell>
          <cell r="G80">
            <v>167.9</v>
          </cell>
          <cell r="H80">
            <v>161.4</v>
          </cell>
          <cell r="I80">
            <v>6.5</v>
          </cell>
          <cell r="J80">
            <v>16.100000000000001</v>
          </cell>
          <cell r="K80">
            <v>80.8</v>
          </cell>
          <cell r="L80">
            <v>80.400000000000006</v>
          </cell>
          <cell r="M80">
            <v>0.4</v>
          </cell>
        </row>
        <row r="81">
          <cell r="C81" t="str">
            <v>製造業</v>
          </cell>
          <cell r="F81">
            <v>20.5</v>
          </cell>
          <cell r="G81">
            <v>170.6</v>
          </cell>
          <cell r="H81">
            <v>157.80000000000001</v>
          </cell>
          <cell r="I81">
            <v>12.8</v>
          </cell>
          <cell r="J81">
            <v>17.5</v>
          </cell>
          <cell r="K81">
            <v>110</v>
          </cell>
          <cell r="L81">
            <v>108.6</v>
          </cell>
          <cell r="M81">
            <v>1.4</v>
          </cell>
        </row>
        <row r="82">
          <cell r="C82" t="str">
            <v>電気・ガス・熱供給・水道業</v>
          </cell>
          <cell r="F82">
            <v>20.2</v>
          </cell>
          <cell r="G82">
            <v>164.6</v>
          </cell>
          <cell r="H82">
            <v>151.30000000000001</v>
          </cell>
          <cell r="I82">
            <v>13.3</v>
          </cell>
          <cell r="J82">
            <v>19.3</v>
          </cell>
          <cell r="K82">
            <v>114.4</v>
          </cell>
          <cell r="L82">
            <v>114.3</v>
          </cell>
          <cell r="M82">
            <v>0.1</v>
          </cell>
        </row>
        <row r="83">
          <cell r="C83" t="str">
            <v>情報通信業</v>
          </cell>
          <cell r="F83">
            <v>20.399999999999999</v>
          </cell>
          <cell r="G83">
            <v>168</v>
          </cell>
          <cell r="H83">
            <v>157.5</v>
          </cell>
          <cell r="I83">
            <v>10.5</v>
          </cell>
          <cell r="J83">
            <v>14.7</v>
          </cell>
          <cell r="K83">
            <v>92.2</v>
          </cell>
          <cell r="L83">
            <v>91.6</v>
          </cell>
          <cell r="M83">
            <v>0.6</v>
          </cell>
        </row>
        <row r="84">
          <cell r="C84" t="str">
            <v>運輸業，郵便業</v>
          </cell>
          <cell r="F84">
            <v>21.5</v>
          </cell>
          <cell r="G84">
            <v>192.4</v>
          </cell>
          <cell r="H84">
            <v>161.19999999999999</v>
          </cell>
          <cell r="I84">
            <v>31.2</v>
          </cell>
          <cell r="J84">
            <v>15</v>
          </cell>
          <cell r="K84">
            <v>66.8</v>
          </cell>
          <cell r="L84">
            <v>66.8</v>
          </cell>
          <cell r="M84">
            <v>0</v>
          </cell>
        </row>
        <row r="85">
          <cell r="C85" t="str">
            <v>卸売業，小売業</v>
          </cell>
          <cell r="F85">
            <v>20.8</v>
          </cell>
          <cell r="G85">
            <v>171.2</v>
          </cell>
          <cell r="H85">
            <v>159.69999999999999</v>
          </cell>
          <cell r="I85">
            <v>11.5</v>
          </cell>
          <cell r="J85">
            <v>16.100000000000001</v>
          </cell>
          <cell r="K85">
            <v>97.3</v>
          </cell>
          <cell r="L85">
            <v>94.1</v>
          </cell>
          <cell r="M85">
            <v>3.2</v>
          </cell>
        </row>
        <row r="86">
          <cell r="C86" t="str">
            <v>金融業，保険業</v>
          </cell>
          <cell r="F86">
            <v>20.2</v>
          </cell>
          <cell r="G86">
            <v>152.1</v>
          </cell>
          <cell r="H86">
            <v>146.30000000000001</v>
          </cell>
          <cell r="I86">
            <v>5.8</v>
          </cell>
          <cell r="J86">
            <v>18.5</v>
          </cell>
          <cell r="K86">
            <v>120.2</v>
          </cell>
          <cell r="L86">
            <v>119.7</v>
          </cell>
          <cell r="M86">
            <v>0.5</v>
          </cell>
        </row>
        <row r="87">
          <cell r="C87" t="str">
            <v>不動産業，物品賃貸業</v>
          </cell>
          <cell r="F87">
            <v>20</v>
          </cell>
          <cell r="G87">
            <v>161</v>
          </cell>
          <cell r="H87">
            <v>154.6</v>
          </cell>
          <cell r="I87">
            <v>6.4</v>
          </cell>
          <cell r="J87">
            <v>14.2</v>
          </cell>
          <cell r="K87">
            <v>68.099999999999994</v>
          </cell>
          <cell r="L87">
            <v>68.099999999999994</v>
          </cell>
          <cell r="M87">
            <v>0</v>
          </cell>
        </row>
        <row r="88">
          <cell r="C88" t="str">
            <v>学術研究，専門・技術サービス業</v>
          </cell>
          <cell r="F88">
            <v>19.5</v>
          </cell>
          <cell r="G88">
            <v>173.6</v>
          </cell>
          <cell r="H88">
            <v>165.4</v>
          </cell>
          <cell r="I88">
            <v>8.1999999999999993</v>
          </cell>
          <cell r="J88">
            <v>19.5</v>
          </cell>
          <cell r="K88">
            <v>117.6</v>
          </cell>
          <cell r="L88">
            <v>111.1</v>
          </cell>
          <cell r="M88">
            <v>6.5</v>
          </cell>
        </row>
        <row r="89">
          <cell r="C89" t="str">
            <v>宿泊業，飲食サービス業</v>
          </cell>
          <cell r="F89">
            <v>19.899999999999999</v>
          </cell>
          <cell r="G89">
            <v>170</v>
          </cell>
          <cell r="H89">
            <v>153.6</v>
          </cell>
          <cell r="I89">
            <v>16.399999999999999</v>
          </cell>
          <cell r="J89">
            <v>14.3</v>
          </cell>
          <cell r="K89">
            <v>69.2</v>
          </cell>
          <cell r="L89">
            <v>67.599999999999994</v>
          </cell>
          <cell r="M89">
            <v>1.6</v>
          </cell>
        </row>
        <row r="90">
          <cell r="C90" t="str">
            <v>生活関連サービス業，娯楽業</v>
          </cell>
          <cell r="F90">
            <v>20.8</v>
          </cell>
          <cell r="G90">
            <v>166.9</v>
          </cell>
          <cell r="H90">
            <v>159.80000000000001</v>
          </cell>
          <cell r="I90">
            <v>7.1</v>
          </cell>
          <cell r="J90">
            <v>14.8</v>
          </cell>
          <cell r="K90">
            <v>81.2</v>
          </cell>
          <cell r="L90">
            <v>79.7</v>
          </cell>
          <cell r="M90">
            <v>1.5</v>
          </cell>
        </row>
        <row r="91">
          <cell r="C91" t="str">
            <v>教育，学習支援業</v>
          </cell>
          <cell r="F91">
            <v>21.4</v>
          </cell>
          <cell r="G91">
            <v>189.3</v>
          </cell>
          <cell r="H91">
            <v>162.30000000000001</v>
          </cell>
          <cell r="I91">
            <v>27</v>
          </cell>
          <cell r="J91">
            <v>15.5</v>
          </cell>
          <cell r="K91">
            <v>78.099999999999994</v>
          </cell>
          <cell r="L91">
            <v>77.900000000000006</v>
          </cell>
          <cell r="M91">
            <v>0.2</v>
          </cell>
        </row>
        <row r="92">
          <cell r="C92" t="str">
            <v>医療，福祉</v>
          </cell>
          <cell r="F92">
            <v>20.6</v>
          </cell>
          <cell r="G92">
            <v>162.1</v>
          </cell>
          <cell r="H92">
            <v>157.1</v>
          </cell>
          <cell r="I92">
            <v>5</v>
          </cell>
          <cell r="J92">
            <v>16</v>
          </cell>
          <cell r="K92">
            <v>87.5</v>
          </cell>
          <cell r="L92">
            <v>86.7</v>
          </cell>
          <cell r="M92">
            <v>0.8</v>
          </cell>
        </row>
        <row r="93">
          <cell r="C93" t="str">
            <v>複合サービス事業</v>
          </cell>
          <cell r="F93">
            <v>19.7</v>
          </cell>
          <cell r="G93">
            <v>160.19999999999999</v>
          </cell>
          <cell r="H93">
            <v>155.1</v>
          </cell>
          <cell r="I93">
            <v>5.0999999999999996</v>
          </cell>
          <cell r="J93">
            <v>20.5</v>
          </cell>
          <cell r="K93">
            <v>140.80000000000001</v>
          </cell>
          <cell r="L93">
            <v>140</v>
          </cell>
          <cell r="M93">
            <v>0.8</v>
          </cell>
        </row>
        <row r="94">
          <cell r="C94" t="str">
            <v>サービス業（他に分類されないもの）</v>
          </cell>
          <cell r="F94">
            <v>20.5</v>
          </cell>
          <cell r="G94">
            <v>166.8</v>
          </cell>
          <cell r="H94">
            <v>156.30000000000001</v>
          </cell>
          <cell r="I94">
            <v>10.5</v>
          </cell>
          <cell r="J94">
            <v>16.3</v>
          </cell>
          <cell r="K94">
            <v>88.9</v>
          </cell>
          <cell r="L94">
            <v>87.3</v>
          </cell>
          <cell r="M94">
            <v>1.6</v>
          </cell>
        </row>
        <row r="95">
          <cell r="C95" t="str">
            <v>食料品・たばこ</v>
          </cell>
          <cell r="F95">
            <v>20.399999999999999</v>
          </cell>
          <cell r="G95">
            <v>167.8</v>
          </cell>
          <cell r="H95">
            <v>157.30000000000001</v>
          </cell>
          <cell r="I95">
            <v>10.5</v>
          </cell>
          <cell r="J95">
            <v>16.399999999999999</v>
          </cell>
          <cell r="K95">
            <v>100.7</v>
          </cell>
          <cell r="L95">
            <v>99.6</v>
          </cell>
          <cell r="M95">
            <v>1.1000000000000001</v>
          </cell>
        </row>
        <row r="96">
          <cell r="C96" t="str">
            <v>繊維工業</v>
          </cell>
          <cell r="F96">
            <v>20.399999999999999</v>
          </cell>
          <cell r="G96">
            <v>168.3</v>
          </cell>
          <cell r="H96">
            <v>153.9</v>
          </cell>
          <cell r="I96">
            <v>14.4</v>
          </cell>
          <cell r="J96">
            <v>20.9</v>
          </cell>
          <cell r="K96">
            <v>149.19999999999999</v>
          </cell>
          <cell r="L96">
            <v>147.1</v>
          </cell>
          <cell r="M96">
            <v>2.1</v>
          </cell>
        </row>
        <row r="97">
          <cell r="C97" t="str">
            <v>木材・木製品</v>
          </cell>
          <cell r="F97">
            <v>21.1</v>
          </cell>
          <cell r="G97">
            <v>172.1</v>
          </cell>
          <cell r="H97">
            <v>159.6</v>
          </cell>
          <cell r="I97">
            <v>12.5</v>
          </cell>
          <cell r="J97">
            <v>18.600000000000001</v>
          </cell>
          <cell r="K97">
            <v>137.9</v>
          </cell>
          <cell r="L97">
            <v>132.30000000000001</v>
          </cell>
          <cell r="M97">
            <v>5.6</v>
          </cell>
        </row>
        <row r="98">
          <cell r="C98" t="str">
            <v>家具・装備品</v>
          </cell>
          <cell r="F98" t="str">
            <v>#20.8</v>
          </cell>
          <cell r="G98" t="str">
            <v>#165.4</v>
          </cell>
          <cell r="H98" t="str">
            <v>#165.4</v>
          </cell>
          <cell r="I98" t="str">
            <v>#0</v>
          </cell>
          <cell r="J98" t="str">
            <v>#18.1</v>
          </cell>
          <cell r="K98" t="str">
            <v>#96.7</v>
          </cell>
          <cell r="L98" t="str">
            <v>#96.7</v>
          </cell>
          <cell r="M98" t="str">
            <v>#0</v>
          </cell>
        </row>
        <row r="99">
          <cell r="C99" t="str">
            <v>パルプ・紙</v>
          </cell>
          <cell r="F99">
            <v>22.5</v>
          </cell>
          <cell r="G99">
            <v>175.3</v>
          </cell>
          <cell r="H99">
            <v>168.6</v>
          </cell>
          <cell r="I99">
            <v>6.7</v>
          </cell>
          <cell r="J99">
            <v>22.2</v>
          </cell>
          <cell r="K99">
            <v>117.5</v>
          </cell>
          <cell r="L99">
            <v>117.5</v>
          </cell>
          <cell r="M99">
            <v>0</v>
          </cell>
        </row>
        <row r="100">
          <cell r="C100" t="str">
            <v>印刷・同関連業</v>
          </cell>
          <cell r="F100">
            <v>22.1</v>
          </cell>
          <cell r="G100">
            <v>178.5</v>
          </cell>
          <cell r="H100">
            <v>171.2</v>
          </cell>
          <cell r="I100">
            <v>7.3</v>
          </cell>
          <cell r="J100">
            <v>16.399999999999999</v>
          </cell>
          <cell r="K100">
            <v>79.900000000000006</v>
          </cell>
          <cell r="L100">
            <v>79.900000000000006</v>
          </cell>
          <cell r="M100">
            <v>0</v>
          </cell>
        </row>
        <row r="101">
          <cell r="C101" t="str">
            <v>化学、石油・石炭</v>
          </cell>
          <cell r="F101">
            <v>21</v>
          </cell>
          <cell r="G101">
            <v>171.3</v>
          </cell>
          <cell r="H101">
            <v>153.80000000000001</v>
          </cell>
          <cell r="I101">
            <v>17.5</v>
          </cell>
          <cell r="J101">
            <v>21.2</v>
          </cell>
          <cell r="K101">
            <v>136.6</v>
          </cell>
          <cell r="L101">
            <v>136.30000000000001</v>
          </cell>
          <cell r="M101">
            <v>0.3</v>
          </cell>
        </row>
        <row r="102">
          <cell r="C102" t="str">
            <v>プラスチック製品</v>
          </cell>
          <cell r="F102">
            <v>20.5</v>
          </cell>
          <cell r="G102">
            <v>173.1</v>
          </cell>
          <cell r="H102">
            <v>157.6</v>
          </cell>
          <cell r="I102">
            <v>15.5</v>
          </cell>
          <cell r="J102">
            <v>21</v>
          </cell>
          <cell r="K102">
            <v>134.1</v>
          </cell>
          <cell r="L102">
            <v>133.1</v>
          </cell>
          <cell r="M102">
            <v>1</v>
          </cell>
        </row>
        <row r="103">
          <cell r="C103" t="str">
            <v>ゴム製品</v>
          </cell>
          <cell r="F103">
            <v>20.9</v>
          </cell>
          <cell r="G103">
            <v>173.5</v>
          </cell>
          <cell r="H103">
            <v>154.30000000000001</v>
          </cell>
          <cell r="I103">
            <v>19.2</v>
          </cell>
          <cell r="J103">
            <v>18.899999999999999</v>
          </cell>
          <cell r="K103">
            <v>105.9</v>
          </cell>
          <cell r="L103">
            <v>104</v>
          </cell>
          <cell r="M103">
            <v>1.9</v>
          </cell>
        </row>
        <row r="104">
          <cell r="C104" t="str">
            <v>窯業・土石製品</v>
          </cell>
          <cell r="F104">
            <v>21.1</v>
          </cell>
          <cell r="G104">
            <v>177</v>
          </cell>
          <cell r="H104">
            <v>167</v>
          </cell>
          <cell r="I104">
            <v>10</v>
          </cell>
          <cell r="J104">
            <v>18.600000000000001</v>
          </cell>
          <cell r="K104">
            <v>109</v>
          </cell>
          <cell r="L104">
            <v>106.5</v>
          </cell>
          <cell r="M104">
            <v>2.5</v>
          </cell>
        </row>
        <row r="105">
          <cell r="C105" t="str">
            <v>鉄鋼業</v>
          </cell>
          <cell r="F105">
            <v>20.6</v>
          </cell>
          <cell r="G105">
            <v>183.6</v>
          </cell>
          <cell r="H105">
            <v>161.69999999999999</v>
          </cell>
          <cell r="I105">
            <v>21.9</v>
          </cell>
          <cell r="J105">
            <v>23.9</v>
          </cell>
          <cell r="K105">
            <v>167.4</v>
          </cell>
          <cell r="L105">
            <v>165.5</v>
          </cell>
          <cell r="M105">
            <v>1.9</v>
          </cell>
        </row>
        <row r="106">
          <cell r="C106" t="str">
            <v>非鉄金属製造業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</row>
        <row r="107">
          <cell r="C107" t="str">
            <v>金属製品製造業</v>
          </cell>
          <cell r="F107">
            <v>21.3</v>
          </cell>
          <cell r="G107">
            <v>172.6</v>
          </cell>
          <cell r="H107">
            <v>163.4</v>
          </cell>
          <cell r="I107">
            <v>9.1999999999999993</v>
          </cell>
          <cell r="J107">
            <v>19.3</v>
          </cell>
          <cell r="K107">
            <v>124.1</v>
          </cell>
          <cell r="L107">
            <v>124.1</v>
          </cell>
          <cell r="M107">
            <v>0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19.600000000000001</v>
          </cell>
          <cell r="G110">
            <v>163</v>
          </cell>
          <cell r="H110">
            <v>154.4</v>
          </cell>
          <cell r="I110">
            <v>8.6</v>
          </cell>
          <cell r="J110">
            <v>19.100000000000001</v>
          </cell>
          <cell r="K110">
            <v>116</v>
          </cell>
          <cell r="L110">
            <v>115.2</v>
          </cell>
          <cell r="M110">
            <v>0.8</v>
          </cell>
        </row>
        <row r="111">
          <cell r="C111" t="str">
            <v>電子・デバイス</v>
          </cell>
          <cell r="F111">
            <v>18.5</v>
          </cell>
          <cell r="G111">
            <v>160.6</v>
          </cell>
          <cell r="H111">
            <v>147.6</v>
          </cell>
          <cell r="I111">
            <v>13</v>
          </cell>
          <cell r="J111">
            <v>18.5</v>
          </cell>
          <cell r="K111">
            <v>102.4</v>
          </cell>
          <cell r="L111">
            <v>102.2</v>
          </cell>
          <cell r="M111">
            <v>0.2</v>
          </cell>
        </row>
        <row r="112">
          <cell r="C112" t="str">
            <v>電気機械器具</v>
          </cell>
          <cell r="F112">
            <v>20.7</v>
          </cell>
          <cell r="G112">
            <v>169.6</v>
          </cell>
          <cell r="H112">
            <v>162.9</v>
          </cell>
          <cell r="I112">
            <v>6.7</v>
          </cell>
          <cell r="J112">
            <v>19.7</v>
          </cell>
          <cell r="K112">
            <v>109.7</v>
          </cell>
          <cell r="L112">
            <v>109.7</v>
          </cell>
          <cell r="M112">
            <v>0</v>
          </cell>
        </row>
        <row r="113">
          <cell r="C113" t="str">
            <v>情報通信機械器具</v>
          </cell>
          <cell r="F113">
            <v>20.8</v>
          </cell>
          <cell r="G113">
            <v>172.8</v>
          </cell>
          <cell r="H113">
            <v>163.4</v>
          </cell>
          <cell r="I113">
            <v>9.4</v>
          </cell>
          <cell r="J113">
            <v>18.5</v>
          </cell>
          <cell r="K113">
            <v>148.4</v>
          </cell>
          <cell r="L113">
            <v>143.69999999999999</v>
          </cell>
          <cell r="M113">
            <v>4.7</v>
          </cell>
        </row>
        <row r="114">
          <cell r="C114" t="str">
            <v>輸送用機械器具</v>
          </cell>
          <cell r="F114">
            <v>19.600000000000001</v>
          </cell>
          <cell r="G114">
            <v>180.2</v>
          </cell>
          <cell r="H114">
            <v>159.6</v>
          </cell>
          <cell r="I114">
            <v>20.6</v>
          </cell>
          <cell r="J114">
            <v>26.1</v>
          </cell>
          <cell r="K114">
            <v>141.6</v>
          </cell>
          <cell r="L114">
            <v>141.6</v>
          </cell>
          <cell r="M114">
            <v>0</v>
          </cell>
        </row>
        <row r="115">
          <cell r="C115" t="str">
            <v>その他の製造業</v>
          </cell>
          <cell r="F115">
            <v>21.8</v>
          </cell>
          <cell r="G115">
            <v>185.4</v>
          </cell>
          <cell r="H115">
            <v>169</v>
          </cell>
          <cell r="I115">
            <v>16.399999999999999</v>
          </cell>
          <cell r="J115">
            <v>19.3</v>
          </cell>
          <cell r="K115">
            <v>108.4</v>
          </cell>
          <cell r="L115">
            <v>108.4</v>
          </cell>
          <cell r="M115">
            <v>0</v>
          </cell>
        </row>
        <row r="116">
          <cell r="C116" t="str">
            <v>Ｅ一括分１</v>
          </cell>
          <cell r="F116">
            <v>21.2</v>
          </cell>
          <cell r="G116">
            <v>178.3</v>
          </cell>
          <cell r="H116">
            <v>163</v>
          </cell>
          <cell r="I116">
            <v>15.3</v>
          </cell>
          <cell r="J116">
            <v>18.2</v>
          </cell>
          <cell r="K116">
            <v>137.4</v>
          </cell>
          <cell r="L116">
            <v>136.9</v>
          </cell>
          <cell r="M116">
            <v>0.5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21</v>
          </cell>
          <cell r="G119">
            <v>172.7</v>
          </cell>
          <cell r="H119">
            <v>163.80000000000001</v>
          </cell>
          <cell r="I119">
            <v>8.9</v>
          </cell>
          <cell r="J119">
            <v>21.9</v>
          </cell>
          <cell r="K119">
            <v>155.6</v>
          </cell>
          <cell r="L119">
            <v>148.19999999999999</v>
          </cell>
          <cell r="M119">
            <v>7.4</v>
          </cell>
        </row>
        <row r="120">
          <cell r="C120" t="str">
            <v>小売業</v>
          </cell>
          <cell r="F120">
            <v>20.7</v>
          </cell>
          <cell r="G120">
            <v>170.1</v>
          </cell>
          <cell r="H120">
            <v>156.9</v>
          </cell>
          <cell r="I120">
            <v>13.2</v>
          </cell>
          <cell r="J120">
            <v>15.8</v>
          </cell>
          <cell r="K120">
            <v>93.6</v>
          </cell>
          <cell r="L120">
            <v>90.7</v>
          </cell>
          <cell r="M120">
            <v>2.9</v>
          </cell>
        </row>
        <row r="121">
          <cell r="C121" t="str">
            <v>宿泊業</v>
          </cell>
          <cell r="F121">
            <v>17.8</v>
          </cell>
          <cell r="G121">
            <v>158.6</v>
          </cell>
          <cell r="H121">
            <v>145.9</v>
          </cell>
          <cell r="I121">
            <v>12.7</v>
          </cell>
          <cell r="J121">
            <v>16.3</v>
          </cell>
          <cell r="K121">
            <v>88.3</v>
          </cell>
          <cell r="L121">
            <v>85.7</v>
          </cell>
          <cell r="M121">
            <v>2.6</v>
          </cell>
        </row>
        <row r="122">
          <cell r="C122" t="str">
            <v>Ｍ一括分</v>
          </cell>
          <cell r="F122">
            <v>22.8</v>
          </cell>
          <cell r="G122">
            <v>185.6</v>
          </cell>
          <cell r="H122">
            <v>164.2</v>
          </cell>
          <cell r="I122">
            <v>21.4</v>
          </cell>
          <cell r="J122">
            <v>14</v>
          </cell>
          <cell r="K122">
            <v>66.599999999999994</v>
          </cell>
          <cell r="L122">
            <v>65.2</v>
          </cell>
          <cell r="M122">
            <v>1.4</v>
          </cell>
        </row>
        <row r="123">
          <cell r="C123" t="str">
            <v>医療業</v>
          </cell>
          <cell r="F123">
            <v>20.6</v>
          </cell>
          <cell r="G123">
            <v>161.6</v>
          </cell>
          <cell r="H123">
            <v>155.4</v>
          </cell>
          <cell r="I123">
            <v>6.2</v>
          </cell>
          <cell r="J123">
            <v>17.399999999999999</v>
          </cell>
          <cell r="K123">
            <v>95.2</v>
          </cell>
          <cell r="L123">
            <v>93.7</v>
          </cell>
          <cell r="M123">
            <v>1.5</v>
          </cell>
        </row>
        <row r="124">
          <cell r="C124" t="str">
            <v>Ｐ一括分</v>
          </cell>
          <cell r="F124">
            <v>20.6</v>
          </cell>
          <cell r="G124">
            <v>162.69999999999999</v>
          </cell>
          <cell r="H124">
            <v>158.69999999999999</v>
          </cell>
          <cell r="I124">
            <v>4</v>
          </cell>
          <cell r="J124">
            <v>15.1</v>
          </cell>
          <cell r="K124">
            <v>82.1</v>
          </cell>
          <cell r="L124">
            <v>81.8</v>
          </cell>
          <cell r="M124">
            <v>0.3</v>
          </cell>
        </row>
        <row r="125">
          <cell r="C125" t="str">
            <v>職業紹介・派遣業</v>
          </cell>
          <cell r="F125">
            <v>20.100000000000001</v>
          </cell>
          <cell r="G125">
            <v>169.6</v>
          </cell>
          <cell r="H125">
            <v>158.6</v>
          </cell>
          <cell r="I125">
            <v>11</v>
          </cell>
          <cell r="J125">
            <v>16.399999999999999</v>
          </cell>
          <cell r="K125">
            <v>103.9</v>
          </cell>
          <cell r="L125">
            <v>102</v>
          </cell>
          <cell r="M125">
            <v>1.9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20.6</v>
          </cell>
          <cell r="G127">
            <v>166.2</v>
          </cell>
          <cell r="H127">
            <v>155.80000000000001</v>
          </cell>
          <cell r="I127">
            <v>10.4</v>
          </cell>
          <cell r="J127">
            <v>16.3</v>
          </cell>
          <cell r="K127">
            <v>87</v>
          </cell>
          <cell r="L127">
            <v>85.4</v>
          </cell>
          <cell r="M127">
            <v>1.6</v>
          </cell>
        </row>
        <row r="128">
          <cell r="C128" t="str">
            <v>特掲産業１</v>
          </cell>
          <cell r="F128">
            <v>20.8</v>
          </cell>
          <cell r="G128">
            <v>158.80000000000001</v>
          </cell>
          <cell r="H128">
            <v>152.80000000000001</v>
          </cell>
          <cell r="I128">
            <v>6</v>
          </cell>
          <cell r="J128">
            <v>6.2</v>
          </cell>
          <cell r="K128">
            <v>39.5</v>
          </cell>
          <cell r="L128">
            <v>38.6</v>
          </cell>
          <cell r="M128">
            <v>0.9</v>
          </cell>
        </row>
        <row r="129">
          <cell r="C129" t="str">
            <v>特掲産業２</v>
          </cell>
          <cell r="F129">
            <v>21.3</v>
          </cell>
          <cell r="G129">
            <v>169.4</v>
          </cell>
          <cell r="H129">
            <v>158.80000000000001</v>
          </cell>
          <cell r="I129">
            <v>10.6</v>
          </cell>
          <cell r="J129">
            <v>15.3</v>
          </cell>
          <cell r="K129">
            <v>121.1</v>
          </cell>
          <cell r="L129">
            <v>114.7</v>
          </cell>
          <cell r="M129">
            <v>6.4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161.1</v>
          </cell>
          <cell r="D198">
            <v>-1.2</v>
          </cell>
          <cell r="E198">
            <v>102.4</v>
          </cell>
          <cell r="F198">
            <v>-0.8</v>
          </cell>
          <cell r="G198">
            <v>102.2</v>
          </cell>
          <cell r="H198">
            <v>0.3</v>
          </cell>
          <cell r="I198">
            <v>104.4</v>
          </cell>
          <cell r="J198">
            <v>-0.9</v>
          </cell>
          <cell r="K198">
            <v>103.1</v>
          </cell>
          <cell r="L198">
            <v>0.4</v>
          </cell>
          <cell r="M198">
            <v>121.4</v>
          </cell>
          <cell r="N198">
            <v>-14</v>
          </cell>
          <cell r="O198">
            <v>95.1</v>
          </cell>
          <cell r="P198">
            <v>-0.6</v>
          </cell>
          <cell r="Q198" t="str">
            <v>-</v>
          </cell>
          <cell r="R198" t="str">
            <v>-</v>
          </cell>
          <cell r="S198">
            <v>1.01</v>
          </cell>
          <cell r="T198">
            <v>-0.17</v>
          </cell>
          <cell r="U198">
            <v>1.07</v>
          </cell>
          <cell r="V198">
            <v>0.02</v>
          </cell>
          <cell r="W198">
            <v>153.4</v>
          </cell>
          <cell r="X198">
            <v>-4.4000000000000004</v>
          </cell>
          <cell r="Y198">
            <v>97.5</v>
          </cell>
          <cell r="Z198">
            <v>-4</v>
          </cell>
          <cell r="AA198">
            <v>104.8</v>
          </cell>
          <cell r="AB198">
            <v>-14.1</v>
          </cell>
          <cell r="AC198">
            <v>431.3</v>
          </cell>
          <cell r="AD198">
            <v>-1.5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108.7</v>
          </cell>
          <cell r="D200">
            <v>-26.8</v>
          </cell>
          <cell r="E200">
            <v>76.599999999999994</v>
          </cell>
          <cell r="F200">
            <v>-10.6</v>
          </cell>
          <cell r="G200">
            <v>79</v>
          </cell>
          <cell r="H200">
            <v>-6.2</v>
          </cell>
          <cell r="I200">
            <v>103.1</v>
          </cell>
          <cell r="J200">
            <v>-2.1</v>
          </cell>
          <cell r="K200">
            <v>106.1</v>
          </cell>
          <cell r="L200">
            <v>0.6</v>
          </cell>
          <cell r="M200">
            <v>70.900000000000006</v>
          </cell>
          <cell r="N200">
            <v>-31</v>
          </cell>
          <cell r="O200">
            <v>86.6</v>
          </cell>
          <cell r="P200">
            <v>7.7</v>
          </cell>
          <cell r="Q200" t="str">
            <v>-</v>
          </cell>
          <cell r="R200" t="str">
            <v>-</v>
          </cell>
          <cell r="S200">
            <v>0.7</v>
          </cell>
          <cell r="T200">
            <v>0.28999999999999998</v>
          </cell>
          <cell r="U200">
            <v>0.59</v>
          </cell>
          <cell r="V200">
            <v>0.27</v>
          </cell>
          <cell r="W200">
            <v>103.5</v>
          </cell>
          <cell r="X200">
            <v>-29.2</v>
          </cell>
          <cell r="Y200">
            <v>73</v>
          </cell>
          <cell r="Z200">
            <v>-13.5</v>
          </cell>
          <cell r="AA200">
            <v>47.2</v>
          </cell>
          <cell r="AB200">
            <v>-55.2</v>
          </cell>
          <cell r="AC200">
            <v>191.3</v>
          </cell>
          <cell r="AD200">
            <v>-40.4</v>
          </cell>
        </row>
        <row r="201">
          <cell r="B201" t="str">
            <v>製造業</v>
          </cell>
          <cell r="C201">
            <v>157.6</v>
          </cell>
          <cell r="D201">
            <v>0.4</v>
          </cell>
          <cell r="E201">
            <v>109</v>
          </cell>
          <cell r="F201">
            <v>0.3</v>
          </cell>
          <cell r="G201">
            <v>107.7</v>
          </cell>
          <cell r="H201">
            <v>0.8</v>
          </cell>
          <cell r="I201">
            <v>102.6</v>
          </cell>
          <cell r="J201">
            <v>-1.6</v>
          </cell>
          <cell r="K201">
            <v>103</v>
          </cell>
          <cell r="L201">
            <v>-0.4</v>
          </cell>
          <cell r="M201">
            <v>98.5</v>
          </cell>
          <cell r="N201">
            <v>-13.8</v>
          </cell>
          <cell r="O201">
            <v>93</v>
          </cell>
          <cell r="P201">
            <v>-2.8</v>
          </cell>
          <cell r="Q201" t="str">
            <v>-</v>
          </cell>
          <cell r="R201" t="str">
            <v>-</v>
          </cell>
          <cell r="S201">
            <v>1.05</v>
          </cell>
          <cell r="T201">
            <v>0.24</v>
          </cell>
          <cell r="U201">
            <v>0.83</v>
          </cell>
          <cell r="V201">
            <v>-0.36</v>
          </cell>
          <cell r="W201">
            <v>150.1</v>
          </cell>
          <cell r="X201">
            <v>-2.8</v>
          </cell>
          <cell r="Y201">
            <v>103.8</v>
          </cell>
          <cell r="Z201">
            <v>-3</v>
          </cell>
          <cell r="AA201">
            <v>121.8</v>
          </cell>
          <cell r="AB201">
            <v>-4.5</v>
          </cell>
          <cell r="AC201">
            <v>381.8</v>
          </cell>
          <cell r="AD201">
            <v>0.7</v>
          </cell>
        </row>
        <row r="202">
          <cell r="B202" t="str">
            <v>電気・ガス・熱供給・水道業</v>
          </cell>
          <cell r="C202">
            <v>253.6</v>
          </cell>
          <cell r="D202">
            <v>12.6</v>
          </cell>
          <cell r="E202">
            <v>121.5</v>
          </cell>
          <cell r="F202">
            <v>11.5</v>
          </cell>
          <cell r="G202">
            <v>114</v>
          </cell>
          <cell r="H202">
            <v>2.4</v>
          </cell>
          <cell r="I202">
            <v>109.3</v>
          </cell>
          <cell r="J202">
            <v>6.7</v>
          </cell>
          <cell r="K202">
            <v>106.9</v>
          </cell>
          <cell r="L202">
            <v>1.5</v>
          </cell>
          <cell r="M202">
            <v>140.4</v>
          </cell>
          <cell r="N202">
            <v>115.7</v>
          </cell>
          <cell r="O202">
            <v>109.2</v>
          </cell>
          <cell r="P202">
            <v>0.6</v>
          </cell>
          <cell r="Q202" t="str">
            <v>-</v>
          </cell>
          <cell r="R202" t="str">
            <v>-</v>
          </cell>
          <cell r="S202">
            <v>0</v>
          </cell>
          <cell r="T202">
            <v>-0.8</v>
          </cell>
          <cell r="U202">
            <v>0.2</v>
          </cell>
          <cell r="V202">
            <v>-0.3</v>
          </cell>
          <cell r="W202">
            <v>241.5</v>
          </cell>
          <cell r="X202">
            <v>8.9</v>
          </cell>
          <cell r="Y202">
            <v>115.7</v>
          </cell>
          <cell r="Z202">
            <v>7.8</v>
          </cell>
          <cell r="AA202">
            <v>212</v>
          </cell>
          <cell r="AB202">
            <v>160.80000000000001</v>
          </cell>
          <cell r="AC202">
            <v>622.29999999999995</v>
          </cell>
          <cell r="AD202">
            <v>13.2</v>
          </cell>
        </row>
        <row r="203">
          <cell r="B203" t="str">
            <v>情報通信業</v>
          </cell>
          <cell r="C203">
            <v>256.2</v>
          </cell>
          <cell r="D203">
            <v>-17.899999999999999</v>
          </cell>
          <cell r="E203">
            <v>138.6</v>
          </cell>
          <cell r="F203">
            <v>-3.7</v>
          </cell>
          <cell r="G203">
            <v>134.9</v>
          </cell>
          <cell r="H203">
            <v>-2.2000000000000002</v>
          </cell>
          <cell r="I203">
            <v>103.8</v>
          </cell>
          <cell r="J203">
            <v>3.1</v>
          </cell>
          <cell r="K203">
            <v>103.9</v>
          </cell>
          <cell r="L203">
            <v>2.9</v>
          </cell>
          <cell r="M203">
            <v>102.6</v>
          </cell>
          <cell r="N203">
            <v>5.3</v>
          </cell>
          <cell r="O203">
            <v>124</v>
          </cell>
          <cell r="P203">
            <v>-1.7</v>
          </cell>
          <cell r="Q203" t="str">
            <v>-</v>
          </cell>
          <cell r="R203" t="str">
            <v>-</v>
          </cell>
          <cell r="S203">
            <v>0.3</v>
          </cell>
          <cell r="T203">
            <v>-0.05</v>
          </cell>
          <cell r="U203">
            <v>0.38</v>
          </cell>
          <cell r="V203">
            <v>0.06</v>
          </cell>
          <cell r="W203">
            <v>244</v>
          </cell>
          <cell r="X203">
            <v>-20.6</v>
          </cell>
          <cell r="Y203">
            <v>132</v>
          </cell>
          <cell r="Z203">
            <v>-6.8</v>
          </cell>
          <cell r="AA203">
            <v>196.3</v>
          </cell>
          <cell r="AB203">
            <v>-16.5</v>
          </cell>
          <cell r="AC203">
            <v>688.4</v>
          </cell>
          <cell r="AD203">
            <v>-26</v>
          </cell>
        </row>
        <row r="204">
          <cell r="B204" t="str">
            <v>運輸業，郵便業</v>
          </cell>
          <cell r="C204">
            <v>79.3</v>
          </cell>
          <cell r="D204">
            <v>-3.5</v>
          </cell>
          <cell r="E204">
            <v>85.2</v>
          </cell>
          <cell r="F204">
            <v>-2.7</v>
          </cell>
          <cell r="G204">
            <v>89.3</v>
          </cell>
          <cell r="H204">
            <v>1.7</v>
          </cell>
          <cell r="I204">
            <v>96.3</v>
          </cell>
          <cell r="J204">
            <v>-6.7</v>
          </cell>
          <cell r="K204">
            <v>103</v>
          </cell>
          <cell r="L204">
            <v>-0.7</v>
          </cell>
          <cell r="M204">
            <v>67.5</v>
          </cell>
          <cell r="N204">
            <v>-33</v>
          </cell>
          <cell r="O204">
            <v>103.3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0.74</v>
          </cell>
          <cell r="T204">
            <v>0.18</v>
          </cell>
          <cell r="U204">
            <v>0.56000000000000005</v>
          </cell>
          <cell r="V204">
            <v>-0.09</v>
          </cell>
          <cell r="W204">
            <v>75.5</v>
          </cell>
          <cell r="X204">
            <v>-6.7</v>
          </cell>
          <cell r="Y204">
            <v>81.099999999999994</v>
          </cell>
          <cell r="Z204">
            <v>-5.9</v>
          </cell>
          <cell r="AA204">
            <v>68.099999999999994</v>
          </cell>
          <cell r="AB204">
            <v>-21.6</v>
          </cell>
          <cell r="AC204">
            <v>32.9</v>
          </cell>
          <cell r="AD204">
            <v>-14.1</v>
          </cell>
        </row>
        <row r="205">
          <cell r="B205" t="str">
            <v>卸売業，小売業</v>
          </cell>
          <cell r="C205">
            <v>87.9</v>
          </cell>
          <cell r="D205">
            <v>-7</v>
          </cell>
          <cell r="E205">
            <v>99.5</v>
          </cell>
          <cell r="F205">
            <v>0.9</v>
          </cell>
          <cell r="G205">
            <v>98.8</v>
          </cell>
          <cell r="H205">
            <v>1</v>
          </cell>
          <cell r="I205">
            <v>102.6</v>
          </cell>
          <cell r="J205">
            <v>2.5</v>
          </cell>
          <cell r="K205">
            <v>98.9</v>
          </cell>
          <cell r="L205">
            <v>3.5</v>
          </cell>
          <cell r="M205">
            <v>162.5</v>
          </cell>
          <cell r="N205">
            <v>-6</v>
          </cell>
          <cell r="O205">
            <v>81.900000000000006</v>
          </cell>
          <cell r="P205">
            <v>-4</v>
          </cell>
          <cell r="Q205" t="str">
            <v>-</v>
          </cell>
          <cell r="R205" t="str">
            <v>-</v>
          </cell>
          <cell r="S205">
            <v>2.19</v>
          </cell>
          <cell r="T205">
            <v>1.71</v>
          </cell>
          <cell r="U205">
            <v>1.58</v>
          </cell>
          <cell r="V205">
            <v>0.51</v>
          </cell>
          <cell r="W205">
            <v>83.7</v>
          </cell>
          <cell r="X205">
            <v>-10</v>
          </cell>
          <cell r="Y205">
            <v>94.8</v>
          </cell>
          <cell r="Z205">
            <v>-2.2999999999999998</v>
          </cell>
          <cell r="AA205">
            <v>109.3</v>
          </cell>
          <cell r="AB205">
            <v>-0.7</v>
          </cell>
          <cell r="AC205">
            <v>30.8</v>
          </cell>
          <cell r="AD205">
            <v>-58.4</v>
          </cell>
        </row>
        <row r="206">
          <cell r="B206" t="str">
            <v>金融業，保険業</v>
          </cell>
          <cell r="C206">
            <v>203.7</v>
          </cell>
          <cell r="D206">
            <v>12.1</v>
          </cell>
          <cell r="E206">
            <v>116.5</v>
          </cell>
          <cell r="F206">
            <v>-5.4</v>
          </cell>
          <cell r="G206">
            <v>120</v>
          </cell>
          <cell r="H206">
            <v>-2.4</v>
          </cell>
          <cell r="I206">
            <v>107.4</v>
          </cell>
          <cell r="J206">
            <v>-5.8</v>
          </cell>
          <cell r="K206">
            <v>107.4</v>
          </cell>
          <cell r="L206">
            <v>-5</v>
          </cell>
          <cell r="M206">
            <v>107.1</v>
          </cell>
          <cell r="N206">
            <v>-23.8</v>
          </cell>
          <cell r="O206">
            <v>112.8</v>
          </cell>
          <cell r="P206">
            <v>10.8</v>
          </cell>
          <cell r="Q206" t="str">
            <v>-</v>
          </cell>
          <cell r="R206" t="str">
            <v>-</v>
          </cell>
          <cell r="S206">
            <v>0</v>
          </cell>
          <cell r="T206">
            <v>-1.19</v>
          </cell>
          <cell r="U206">
            <v>0</v>
          </cell>
          <cell r="V206">
            <v>-0.23</v>
          </cell>
          <cell r="W206">
            <v>194</v>
          </cell>
          <cell r="X206">
            <v>8.5</v>
          </cell>
          <cell r="Y206">
            <v>111</v>
          </cell>
          <cell r="Z206">
            <v>-8.5</v>
          </cell>
          <cell r="AA206">
            <v>30.7</v>
          </cell>
          <cell r="AB206">
            <v>-76.2</v>
          </cell>
          <cell r="AC206">
            <v>383.4</v>
          </cell>
          <cell r="AD206">
            <v>31.8</v>
          </cell>
        </row>
        <row r="207">
          <cell r="B207" t="str">
            <v>不動産業，物品賃貸業</v>
          </cell>
          <cell r="C207">
            <v>125.9</v>
          </cell>
          <cell r="D207">
            <v>-41.8</v>
          </cell>
          <cell r="E207">
            <v>119.4</v>
          </cell>
          <cell r="F207">
            <v>-11.7</v>
          </cell>
          <cell r="G207">
            <v>120.3</v>
          </cell>
          <cell r="H207">
            <v>-6.8</v>
          </cell>
          <cell r="I207">
            <v>107.6</v>
          </cell>
          <cell r="J207">
            <v>-3.2</v>
          </cell>
          <cell r="K207">
            <v>106</v>
          </cell>
          <cell r="L207">
            <v>-1.4</v>
          </cell>
          <cell r="M207">
            <v>182.4</v>
          </cell>
          <cell r="N207">
            <v>-35.4</v>
          </cell>
          <cell r="O207">
            <v>110.4</v>
          </cell>
          <cell r="P207">
            <v>31.4</v>
          </cell>
          <cell r="Q207" t="str">
            <v>-</v>
          </cell>
          <cell r="R207" t="str">
            <v>-</v>
          </cell>
          <cell r="S207">
            <v>0</v>
          </cell>
          <cell r="T207">
            <v>-1.22</v>
          </cell>
          <cell r="U207">
            <v>0.35</v>
          </cell>
          <cell r="V207">
            <v>-1.33</v>
          </cell>
          <cell r="W207">
            <v>119.9</v>
          </cell>
          <cell r="X207">
            <v>-43.7</v>
          </cell>
          <cell r="Y207">
            <v>113.7</v>
          </cell>
          <cell r="Z207">
            <v>-14.6</v>
          </cell>
          <cell r="AA207">
            <v>84.8</v>
          </cell>
          <cell r="AB207">
            <v>-77.8</v>
          </cell>
          <cell r="AC207">
            <v>100.4</v>
          </cell>
          <cell r="AD207">
            <v>-71.3</v>
          </cell>
        </row>
        <row r="208">
          <cell r="B208" t="str">
            <v>学術研究，専門・技術サービス業</v>
          </cell>
          <cell r="C208">
            <v>259.89999999999998</v>
          </cell>
          <cell r="D208">
            <v>30.6</v>
          </cell>
          <cell r="E208">
            <v>109.7</v>
          </cell>
          <cell r="F208">
            <v>0.8</v>
          </cell>
          <cell r="G208">
            <v>108.8</v>
          </cell>
          <cell r="H208">
            <v>-0.5</v>
          </cell>
          <cell r="I208">
            <v>112.2</v>
          </cell>
          <cell r="J208">
            <v>3.5</v>
          </cell>
          <cell r="K208">
            <v>112.9</v>
          </cell>
          <cell r="L208">
            <v>1.6</v>
          </cell>
          <cell r="M208">
            <v>104.2</v>
          </cell>
          <cell r="N208">
            <v>29.8</v>
          </cell>
          <cell r="O208">
            <v>125.9</v>
          </cell>
          <cell r="P208">
            <v>7.2</v>
          </cell>
          <cell r="Q208" t="str">
            <v>-</v>
          </cell>
          <cell r="R208" t="str">
            <v>-</v>
          </cell>
          <cell r="S208">
            <v>0.06</v>
          </cell>
          <cell r="T208">
            <v>-1.17</v>
          </cell>
          <cell r="U208">
            <v>0.42</v>
          </cell>
          <cell r="V208">
            <v>-0.03</v>
          </cell>
          <cell r="W208">
            <v>247.5</v>
          </cell>
          <cell r="X208">
            <v>26.3</v>
          </cell>
          <cell r="Y208">
            <v>104.5</v>
          </cell>
          <cell r="Z208">
            <v>-2.4</v>
          </cell>
          <cell r="AA208">
            <v>125.2</v>
          </cell>
          <cell r="AB208">
            <v>25.6</v>
          </cell>
          <cell r="AC208">
            <v>546</v>
          </cell>
          <cell r="AD208">
            <v>54.8</v>
          </cell>
        </row>
        <row r="209">
          <cell r="B209" t="str">
            <v>宿泊業，飲食サービス業</v>
          </cell>
          <cell r="C209">
            <v>99.8</v>
          </cell>
          <cell r="D209">
            <v>-19.100000000000001</v>
          </cell>
          <cell r="E209">
            <v>106.2</v>
          </cell>
          <cell r="F209">
            <v>-16</v>
          </cell>
          <cell r="G209">
            <v>105.4</v>
          </cell>
          <cell r="H209">
            <v>-17.100000000000001</v>
          </cell>
          <cell r="I209">
            <v>108.1</v>
          </cell>
          <cell r="J209">
            <v>-4.4000000000000004</v>
          </cell>
          <cell r="K209">
            <v>104</v>
          </cell>
          <cell r="L209">
            <v>-4.2</v>
          </cell>
          <cell r="M209">
            <v>166.7</v>
          </cell>
          <cell r="N209">
            <v>-6.1</v>
          </cell>
          <cell r="O209">
            <v>98.1</v>
          </cell>
          <cell r="P209">
            <v>91.2</v>
          </cell>
          <cell r="Q209" t="str">
            <v>-</v>
          </cell>
          <cell r="R209" t="str">
            <v>-</v>
          </cell>
          <cell r="S209">
            <v>3.05</v>
          </cell>
          <cell r="T209">
            <v>-0.99</v>
          </cell>
          <cell r="U209">
            <v>2.29</v>
          </cell>
          <cell r="V209">
            <v>-1.34</v>
          </cell>
          <cell r="W209">
            <v>95</v>
          </cell>
          <cell r="X209">
            <v>-21.8</v>
          </cell>
          <cell r="Y209">
            <v>101.1</v>
          </cell>
          <cell r="Z209">
            <v>-18.7</v>
          </cell>
          <cell r="AA209">
            <v>115.4</v>
          </cell>
          <cell r="AB209">
            <v>-0.9</v>
          </cell>
          <cell r="AC209">
            <v>7.3</v>
          </cell>
          <cell r="AD209">
            <v>-82.5</v>
          </cell>
        </row>
        <row r="210">
          <cell r="B210" t="str">
            <v>生活関連サービス業，娯楽業</v>
          </cell>
          <cell r="C210">
            <v>139.4</v>
          </cell>
          <cell r="D210">
            <v>24.5</v>
          </cell>
          <cell r="E210">
            <v>83.2</v>
          </cell>
          <cell r="F210">
            <v>21.6</v>
          </cell>
          <cell r="G210">
            <v>82.8</v>
          </cell>
          <cell r="H210">
            <v>18.600000000000001</v>
          </cell>
          <cell r="I210">
            <v>96.9</v>
          </cell>
          <cell r="J210">
            <v>18</v>
          </cell>
          <cell r="K210">
            <v>98.4</v>
          </cell>
          <cell r="L210">
            <v>13.8</v>
          </cell>
          <cell r="M210">
            <v>80.5</v>
          </cell>
          <cell r="N210">
            <v>130.69999999999999</v>
          </cell>
          <cell r="O210">
            <v>154.6</v>
          </cell>
          <cell r="P210">
            <v>13</v>
          </cell>
          <cell r="Q210" t="str">
            <v>-</v>
          </cell>
          <cell r="R210" t="str">
            <v>-</v>
          </cell>
          <cell r="S210">
            <v>1.61</v>
          </cell>
          <cell r="T210">
            <v>1.61</v>
          </cell>
          <cell r="U210">
            <v>0.8</v>
          </cell>
          <cell r="V210">
            <v>-1.1100000000000001</v>
          </cell>
          <cell r="W210">
            <v>132.80000000000001</v>
          </cell>
          <cell r="X210">
            <v>20.5</v>
          </cell>
          <cell r="Y210">
            <v>79.2</v>
          </cell>
          <cell r="Z210">
            <v>17.7</v>
          </cell>
          <cell r="AA210">
            <v>91</v>
          </cell>
          <cell r="AB210">
            <v>101.8</v>
          </cell>
          <cell r="AC210">
            <v>344.4</v>
          </cell>
          <cell r="AD210">
            <v>27.8</v>
          </cell>
        </row>
        <row r="211">
          <cell r="B211" t="str">
            <v>教育，学習支援業</v>
          </cell>
          <cell r="C211">
            <v>239.5</v>
          </cell>
          <cell r="D211">
            <v>-2.8</v>
          </cell>
          <cell r="E211">
            <v>104.6</v>
          </cell>
          <cell r="F211">
            <v>-2.9</v>
          </cell>
          <cell r="G211">
            <v>107.2</v>
          </cell>
          <cell r="H211">
            <v>-3</v>
          </cell>
          <cell r="I211">
            <v>125.6</v>
          </cell>
          <cell r="J211">
            <v>-1.4</v>
          </cell>
          <cell r="K211">
            <v>107.8</v>
          </cell>
          <cell r="L211">
            <v>1.7</v>
          </cell>
          <cell r="M211">
            <v>384.2</v>
          </cell>
          <cell r="N211">
            <v>-12.2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0.19</v>
          </cell>
          <cell r="T211">
            <v>-0.83</v>
          </cell>
          <cell r="U211">
            <v>0.19</v>
          </cell>
          <cell r="V211">
            <v>-0.02</v>
          </cell>
          <cell r="W211">
            <v>228.1</v>
          </cell>
          <cell r="X211">
            <v>-5.9</v>
          </cell>
          <cell r="Y211">
            <v>99.6</v>
          </cell>
          <cell r="Z211">
            <v>-6</v>
          </cell>
          <cell r="AA211">
            <v>25</v>
          </cell>
          <cell r="AB211">
            <v>16.3</v>
          </cell>
          <cell r="AC211">
            <v>662.3</v>
          </cell>
          <cell r="AD211">
            <v>-2.7</v>
          </cell>
        </row>
        <row r="212">
          <cell r="B212" t="str">
            <v>医療，福祉</v>
          </cell>
          <cell r="C212">
            <v>164.6</v>
          </cell>
          <cell r="D212">
            <v>2.9</v>
          </cell>
          <cell r="E212">
            <v>99.5</v>
          </cell>
          <cell r="F212">
            <v>-1.3</v>
          </cell>
          <cell r="G212">
            <v>97.7</v>
          </cell>
          <cell r="H212">
            <v>0.4</v>
          </cell>
          <cell r="I212">
            <v>101</v>
          </cell>
          <cell r="J212">
            <v>-0.5</v>
          </cell>
          <cell r="K212">
            <v>101.5</v>
          </cell>
          <cell r="L212">
            <v>0.4</v>
          </cell>
          <cell r="M212">
            <v>87</v>
          </cell>
          <cell r="N212">
            <v>-21.7</v>
          </cell>
          <cell r="O212">
            <v>87</v>
          </cell>
          <cell r="P212">
            <v>-1.2</v>
          </cell>
          <cell r="Q212" t="str">
            <v>-</v>
          </cell>
          <cell r="R212" t="str">
            <v>-</v>
          </cell>
          <cell r="S212">
            <v>0.86</v>
          </cell>
          <cell r="T212">
            <v>-0.96</v>
          </cell>
          <cell r="U212">
            <v>1.34</v>
          </cell>
          <cell r="V212">
            <v>0.62</v>
          </cell>
          <cell r="W212">
            <v>156.80000000000001</v>
          </cell>
          <cell r="X212">
            <v>-0.4</v>
          </cell>
          <cell r="Y212">
            <v>94.8</v>
          </cell>
          <cell r="Z212">
            <v>-4.4000000000000004</v>
          </cell>
          <cell r="AA212">
            <v>147.5</v>
          </cell>
          <cell r="AB212">
            <v>-23.4</v>
          </cell>
          <cell r="AC212">
            <v>444.4</v>
          </cell>
          <cell r="AD212">
            <v>7.1</v>
          </cell>
        </row>
        <row r="213">
          <cell r="B213" t="str">
            <v>複合サービス事業</v>
          </cell>
          <cell r="C213">
            <v>126.6</v>
          </cell>
          <cell r="D213">
            <v>-11.7</v>
          </cell>
          <cell r="E213">
            <v>97.7</v>
          </cell>
          <cell r="F213">
            <v>9.3000000000000007</v>
          </cell>
          <cell r="G213">
            <v>102</v>
          </cell>
          <cell r="H213">
            <v>13.6</v>
          </cell>
          <cell r="I213">
            <v>101.9</v>
          </cell>
          <cell r="J213">
            <v>-4.9000000000000004</v>
          </cell>
          <cell r="K213">
            <v>103.9</v>
          </cell>
          <cell r="L213">
            <v>-4.3</v>
          </cell>
          <cell r="M213">
            <v>68.400000000000006</v>
          </cell>
          <cell r="N213">
            <v>-18.8</v>
          </cell>
          <cell r="O213">
            <v>95.7</v>
          </cell>
          <cell r="P213">
            <v>1.3</v>
          </cell>
          <cell r="Q213" t="str">
            <v>-</v>
          </cell>
          <cell r="R213" t="str">
            <v>-</v>
          </cell>
          <cell r="S213">
            <v>1.36</v>
          </cell>
          <cell r="T213">
            <v>1.1000000000000001</v>
          </cell>
          <cell r="U213">
            <v>2.83</v>
          </cell>
          <cell r="V213">
            <v>1.41</v>
          </cell>
          <cell r="W213">
            <v>120.6</v>
          </cell>
          <cell r="X213">
            <v>-14.5</v>
          </cell>
          <cell r="Y213">
            <v>93</v>
          </cell>
          <cell r="Z213">
            <v>5.7</v>
          </cell>
          <cell r="AA213">
            <v>29</v>
          </cell>
          <cell r="AB213">
            <v>-65</v>
          </cell>
          <cell r="AC213">
            <v>259.2</v>
          </cell>
          <cell r="AD213">
            <v>-33.700000000000003</v>
          </cell>
        </row>
        <row r="214">
          <cell r="B214" t="str">
            <v>サービス業（他に分類されないもの）</v>
          </cell>
          <cell r="C214">
            <v>110</v>
          </cell>
          <cell r="D214">
            <v>-10.6</v>
          </cell>
          <cell r="E214">
            <v>102.1</v>
          </cell>
          <cell r="F214">
            <v>-0.3</v>
          </cell>
          <cell r="G214">
            <v>101.3</v>
          </cell>
          <cell r="H214">
            <v>-0.8</v>
          </cell>
          <cell r="I214">
            <v>106.2</v>
          </cell>
          <cell r="J214">
            <v>0.5</v>
          </cell>
          <cell r="K214">
            <v>105.5</v>
          </cell>
          <cell r="L214">
            <v>-0.2</v>
          </cell>
          <cell r="M214">
            <v>116.5</v>
          </cell>
          <cell r="N214">
            <v>11.1</v>
          </cell>
          <cell r="O214">
            <v>96.2</v>
          </cell>
          <cell r="P214">
            <v>-6.9</v>
          </cell>
          <cell r="Q214" t="str">
            <v>-</v>
          </cell>
          <cell r="R214" t="str">
            <v>-</v>
          </cell>
          <cell r="S214">
            <v>2.12</v>
          </cell>
          <cell r="T214">
            <v>-0.1</v>
          </cell>
          <cell r="U214">
            <v>2.34</v>
          </cell>
          <cell r="V214">
            <v>-0.95</v>
          </cell>
          <cell r="W214">
            <v>104.8</v>
          </cell>
          <cell r="X214">
            <v>-13.5</v>
          </cell>
          <cell r="Y214">
            <v>97.2</v>
          </cell>
          <cell r="Z214">
            <v>-3.6</v>
          </cell>
          <cell r="AA214">
            <v>111.2</v>
          </cell>
          <cell r="AB214">
            <v>5.2</v>
          </cell>
          <cell r="AC214">
            <v>163.69999999999999</v>
          </cell>
          <cell r="AD214">
            <v>-38.200000000000003</v>
          </cell>
        </row>
        <row r="215">
          <cell r="B215" t="str">
            <v>食料品・たばこ</v>
          </cell>
          <cell r="C215">
            <v>113.4</v>
          </cell>
          <cell r="D215">
            <v>6.6</v>
          </cell>
          <cell r="E215">
            <v>106.4</v>
          </cell>
          <cell r="F215">
            <v>-6.2</v>
          </cell>
          <cell r="G215">
            <v>106.6</v>
          </cell>
          <cell r="H215">
            <v>-7.6</v>
          </cell>
          <cell r="I215">
            <v>99.9</v>
          </cell>
          <cell r="J215">
            <v>-2.5</v>
          </cell>
          <cell r="K215">
            <v>101.1</v>
          </cell>
          <cell r="L215">
            <v>-1.6</v>
          </cell>
          <cell r="M215">
            <v>84.7</v>
          </cell>
          <cell r="N215">
            <v>-14.6</v>
          </cell>
          <cell r="O215">
            <v>97.8</v>
          </cell>
          <cell r="P215">
            <v>2.2999999999999998</v>
          </cell>
          <cell r="Q215" t="str">
            <v>-</v>
          </cell>
          <cell r="R215" t="str">
            <v>-</v>
          </cell>
          <cell r="S215">
            <v>1.74</v>
          </cell>
          <cell r="T215">
            <v>0.88</v>
          </cell>
          <cell r="U215">
            <v>1.08</v>
          </cell>
          <cell r="V215">
            <v>-0.27</v>
          </cell>
          <cell r="W215">
            <v>108</v>
          </cell>
          <cell r="X215">
            <v>3.2</v>
          </cell>
          <cell r="Y215">
            <v>101.3</v>
          </cell>
          <cell r="Z215">
            <v>-9.1999999999999993</v>
          </cell>
          <cell r="AA215">
            <v>104.2</v>
          </cell>
          <cell r="AB215">
            <v>16.899999999999999</v>
          </cell>
          <cell r="AC215">
            <v>107.5</v>
          </cell>
          <cell r="AD215">
            <v>87.3</v>
          </cell>
        </row>
        <row r="216">
          <cell r="B216" t="str">
            <v>繊維工業</v>
          </cell>
          <cell r="C216">
            <v>280.39999999999998</v>
          </cell>
          <cell r="D216">
            <v>15.4</v>
          </cell>
          <cell r="E216">
            <v>149</v>
          </cell>
          <cell r="F216">
            <v>16.399999999999999</v>
          </cell>
          <cell r="G216">
            <v>135.4</v>
          </cell>
          <cell r="H216">
            <v>10.4</v>
          </cell>
          <cell r="I216">
            <v>98.3</v>
          </cell>
          <cell r="J216">
            <v>7.3</v>
          </cell>
          <cell r="K216">
            <v>94</v>
          </cell>
          <cell r="L216">
            <v>4</v>
          </cell>
          <cell r="M216">
            <v>179.8</v>
          </cell>
          <cell r="N216">
            <v>57.3</v>
          </cell>
          <cell r="O216">
            <v>92</v>
          </cell>
          <cell r="P216">
            <v>-9.1</v>
          </cell>
          <cell r="Q216" t="str">
            <v>-</v>
          </cell>
          <cell r="R216" t="str">
            <v>-</v>
          </cell>
          <cell r="S216">
            <v>1.19</v>
          </cell>
          <cell r="T216">
            <v>0.88</v>
          </cell>
          <cell r="U216">
            <v>0.68</v>
          </cell>
          <cell r="V216">
            <v>-0.42</v>
          </cell>
          <cell r="W216">
            <v>267</v>
          </cell>
          <cell r="X216">
            <v>11.7</v>
          </cell>
          <cell r="Y216">
            <v>141.9</v>
          </cell>
          <cell r="Z216">
            <v>12.6</v>
          </cell>
          <cell r="AA216">
            <v>425.1</v>
          </cell>
          <cell r="AB216">
            <v>79.400000000000006</v>
          </cell>
          <cell r="AC216">
            <v>787.7</v>
          </cell>
          <cell r="AD216">
            <v>14.6</v>
          </cell>
        </row>
        <row r="217">
          <cell r="B217" t="str">
            <v>木材・木製品</v>
          </cell>
          <cell r="C217">
            <v>122.1</v>
          </cell>
          <cell r="D217">
            <v>-0.8</v>
          </cell>
          <cell r="E217">
            <v>107.6</v>
          </cell>
          <cell r="F217">
            <v>-4.5999999999999996</v>
          </cell>
          <cell r="G217">
            <v>110.5</v>
          </cell>
          <cell r="H217">
            <v>-1.3</v>
          </cell>
          <cell r="I217">
            <v>89.6</v>
          </cell>
          <cell r="J217">
            <v>-7.8</v>
          </cell>
          <cell r="K217">
            <v>95.4</v>
          </cell>
          <cell r="L217">
            <v>-2.8</v>
          </cell>
          <cell r="M217">
            <v>47.6</v>
          </cell>
          <cell r="N217">
            <v>-47.3</v>
          </cell>
          <cell r="O217">
            <v>103.9</v>
          </cell>
          <cell r="P217">
            <v>-0.3</v>
          </cell>
          <cell r="Q217" t="str">
            <v>-</v>
          </cell>
          <cell r="R217" t="str">
            <v>-</v>
          </cell>
          <cell r="S217">
            <v>1.01</v>
          </cell>
          <cell r="T217">
            <v>-0.67</v>
          </cell>
          <cell r="U217">
            <v>0.17</v>
          </cell>
          <cell r="V217">
            <v>-0.92</v>
          </cell>
          <cell r="W217">
            <v>116.3</v>
          </cell>
          <cell r="X217">
            <v>-4</v>
          </cell>
          <cell r="Y217">
            <v>102.5</v>
          </cell>
          <cell r="Z217">
            <v>-7.7</v>
          </cell>
          <cell r="AA217">
            <v>83.3</v>
          </cell>
          <cell r="AB217">
            <v>-29.9</v>
          </cell>
          <cell r="AC217">
            <v>117.7</v>
          </cell>
          <cell r="AD217">
            <v>12.5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190.4</v>
          </cell>
          <cell r="D220">
            <v>-42.1</v>
          </cell>
          <cell r="E220">
            <v>117.7</v>
          </cell>
          <cell r="F220">
            <v>-25</v>
          </cell>
          <cell r="G220">
            <v>108.5</v>
          </cell>
          <cell r="H220">
            <v>-26</v>
          </cell>
          <cell r="I220">
            <v>103.4</v>
          </cell>
          <cell r="J220">
            <v>26.9</v>
          </cell>
          <cell r="K220">
            <v>103.1</v>
          </cell>
          <cell r="L220">
            <v>20.2</v>
          </cell>
          <cell r="M220">
            <v>106.7</v>
          </cell>
          <cell r="N220">
            <v>277</v>
          </cell>
          <cell r="O220">
            <v>78.599999999999994</v>
          </cell>
          <cell r="P220">
            <v>-30</v>
          </cell>
          <cell r="Q220" t="str">
            <v>-</v>
          </cell>
          <cell r="R220" t="str">
            <v>-</v>
          </cell>
          <cell r="S220">
            <v>0</v>
          </cell>
          <cell r="T220">
            <v>-0.48</v>
          </cell>
          <cell r="U220">
            <v>1.34</v>
          </cell>
          <cell r="V220">
            <v>1.34</v>
          </cell>
          <cell r="W220">
            <v>181.3</v>
          </cell>
          <cell r="X220">
            <v>-44</v>
          </cell>
          <cell r="Y220">
            <v>112.1</v>
          </cell>
          <cell r="Z220">
            <v>-27.4</v>
          </cell>
          <cell r="AA220">
            <v>233.2</v>
          </cell>
          <cell r="AB220">
            <v>-18.5</v>
          </cell>
          <cell r="AC220">
            <v>120.7</v>
          </cell>
          <cell r="AD220">
            <v>-54.2</v>
          </cell>
        </row>
        <row r="221">
          <cell r="B221" t="str">
            <v>化学、石油・石炭</v>
          </cell>
          <cell r="C221">
            <v>198</v>
          </cell>
          <cell r="D221">
            <v>-11.2</v>
          </cell>
          <cell r="E221">
            <v>117.4</v>
          </cell>
          <cell r="F221">
            <v>4.2</v>
          </cell>
          <cell r="G221">
            <v>118.4</v>
          </cell>
          <cell r="H221">
            <v>7.8</v>
          </cell>
          <cell r="I221">
            <v>106.3</v>
          </cell>
          <cell r="J221">
            <v>-1.7</v>
          </cell>
          <cell r="K221">
            <v>105.6</v>
          </cell>
          <cell r="L221">
            <v>0.4</v>
          </cell>
          <cell r="M221">
            <v>112.9</v>
          </cell>
          <cell r="N221">
            <v>-15.9</v>
          </cell>
          <cell r="O221">
            <v>105.2</v>
          </cell>
          <cell r="P221">
            <v>-5.5</v>
          </cell>
          <cell r="Q221" t="str">
            <v>-</v>
          </cell>
          <cell r="R221" t="str">
            <v>-</v>
          </cell>
          <cell r="S221">
            <v>1.07</v>
          </cell>
          <cell r="T221">
            <v>0.18</v>
          </cell>
          <cell r="U221">
            <v>0.63</v>
          </cell>
          <cell r="V221">
            <v>-0.04</v>
          </cell>
          <cell r="W221">
            <v>188.6</v>
          </cell>
          <cell r="X221">
            <v>-14</v>
          </cell>
          <cell r="Y221">
            <v>111.8</v>
          </cell>
          <cell r="Z221">
            <v>0.8</v>
          </cell>
          <cell r="AA221">
            <v>111</v>
          </cell>
          <cell r="AB221">
            <v>-15</v>
          </cell>
          <cell r="AC221">
            <v>225.2</v>
          </cell>
          <cell r="AD221">
            <v>-20.7</v>
          </cell>
        </row>
        <row r="222">
          <cell r="B222" t="str">
            <v>プラスチック製品</v>
          </cell>
          <cell r="C222">
            <v>213.8</v>
          </cell>
          <cell r="D222">
            <v>-9.9</v>
          </cell>
          <cell r="E222">
            <v>122.4</v>
          </cell>
          <cell r="F222">
            <v>-4.2</v>
          </cell>
          <cell r="G222">
            <v>116.8</v>
          </cell>
          <cell r="H222">
            <v>-2.8</v>
          </cell>
          <cell r="I222">
            <v>106.7</v>
          </cell>
          <cell r="J222">
            <v>-0.5</v>
          </cell>
          <cell r="K222">
            <v>103.8</v>
          </cell>
          <cell r="L222">
            <v>-0.9</v>
          </cell>
          <cell r="M222">
            <v>149</v>
          </cell>
          <cell r="N222">
            <v>4</v>
          </cell>
          <cell r="O222">
            <v>110.5</v>
          </cell>
          <cell r="P222">
            <v>-19</v>
          </cell>
          <cell r="Q222" t="str">
            <v>-</v>
          </cell>
          <cell r="R222" t="str">
            <v>-</v>
          </cell>
          <cell r="S222">
            <v>0.99</v>
          </cell>
          <cell r="T222">
            <v>0.7</v>
          </cell>
          <cell r="U222">
            <v>1.2</v>
          </cell>
          <cell r="V222">
            <v>0.51</v>
          </cell>
          <cell r="W222">
            <v>203.6</v>
          </cell>
          <cell r="X222">
            <v>-12.8</v>
          </cell>
          <cell r="Y222">
            <v>116.6</v>
          </cell>
          <cell r="Z222">
            <v>-7.3</v>
          </cell>
          <cell r="AA222">
            <v>190.4</v>
          </cell>
          <cell r="AB222">
            <v>-14.3</v>
          </cell>
          <cell r="AC222">
            <v>374.8</v>
          </cell>
          <cell r="AD222">
            <v>-15.3</v>
          </cell>
        </row>
        <row r="223">
          <cell r="B223" t="str">
            <v>ゴム製品</v>
          </cell>
          <cell r="C223">
            <v>232.8</v>
          </cell>
          <cell r="D223">
            <v>7.8</v>
          </cell>
          <cell r="E223">
            <v>117.3</v>
          </cell>
          <cell r="F223">
            <v>3.9</v>
          </cell>
          <cell r="G223">
            <v>112.2</v>
          </cell>
          <cell r="H223">
            <v>2.6</v>
          </cell>
          <cell r="I223">
            <v>107.2</v>
          </cell>
          <cell r="J223">
            <v>-0.5</v>
          </cell>
          <cell r="K223">
            <v>104.3</v>
          </cell>
          <cell r="L223">
            <v>-0.9</v>
          </cell>
          <cell r="M223">
            <v>137.1</v>
          </cell>
          <cell r="N223">
            <v>3.8</v>
          </cell>
          <cell r="O223">
            <v>101.1</v>
          </cell>
          <cell r="P223">
            <v>0</v>
          </cell>
          <cell r="Q223" t="str">
            <v>-</v>
          </cell>
          <cell r="R223" t="str">
            <v>-</v>
          </cell>
          <cell r="S223">
            <v>0.25</v>
          </cell>
          <cell r="T223">
            <v>0.15</v>
          </cell>
          <cell r="U223">
            <v>0.59</v>
          </cell>
          <cell r="V223">
            <v>0.05</v>
          </cell>
          <cell r="W223">
            <v>221.7</v>
          </cell>
          <cell r="X223">
            <v>4.3</v>
          </cell>
          <cell r="Y223">
            <v>111.7</v>
          </cell>
          <cell r="Z223">
            <v>0.5</v>
          </cell>
          <cell r="AA223">
            <v>146.4</v>
          </cell>
          <cell r="AB223">
            <v>9.6999999999999993</v>
          </cell>
          <cell r="AC223">
            <v>421.5</v>
          </cell>
          <cell r="AD223">
            <v>10.5</v>
          </cell>
        </row>
        <row r="224">
          <cell r="B224" t="str">
            <v>窯業・土石製品</v>
          </cell>
          <cell r="C224">
            <v>140.6</v>
          </cell>
          <cell r="D224">
            <v>14.5</v>
          </cell>
          <cell r="E224">
            <v>103.7</v>
          </cell>
          <cell r="F224">
            <v>-1.8</v>
          </cell>
          <cell r="G224">
            <v>101.9</v>
          </cell>
          <cell r="H224">
            <v>-4.7</v>
          </cell>
          <cell r="I224">
            <v>107.5</v>
          </cell>
          <cell r="J224">
            <v>0</v>
          </cell>
          <cell r="K224">
            <v>106</v>
          </cell>
          <cell r="L224">
            <v>-1.6</v>
          </cell>
          <cell r="M224">
            <v>126.5</v>
          </cell>
          <cell r="N224">
            <v>22.3</v>
          </cell>
          <cell r="O224">
            <v>86.4</v>
          </cell>
          <cell r="P224">
            <v>0.9</v>
          </cell>
          <cell r="Q224" t="str">
            <v>-</v>
          </cell>
          <cell r="R224" t="str">
            <v>-</v>
          </cell>
          <cell r="S224">
            <v>0</v>
          </cell>
          <cell r="T224">
            <v>-1.25</v>
          </cell>
          <cell r="U224">
            <v>0</v>
          </cell>
          <cell r="V224">
            <v>-0.93</v>
          </cell>
          <cell r="W224">
            <v>133.9</v>
          </cell>
          <cell r="X224">
            <v>10.8</v>
          </cell>
          <cell r="Y224">
            <v>98.8</v>
          </cell>
          <cell r="Z224">
            <v>-4.9000000000000004</v>
          </cell>
          <cell r="AA224">
            <v>125.4</v>
          </cell>
          <cell r="AB224">
            <v>40.700000000000003</v>
          </cell>
          <cell r="AC224">
            <v>224</v>
          </cell>
          <cell r="AD224">
            <v>57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81</v>
          </cell>
          <cell r="D227">
            <v>-3.7</v>
          </cell>
          <cell r="E227">
            <v>90.4</v>
          </cell>
          <cell r="F227">
            <v>-3.6</v>
          </cell>
          <cell r="G227">
            <v>91.9</v>
          </cell>
          <cell r="H227">
            <v>4.2</v>
          </cell>
          <cell r="I227">
            <v>99.6</v>
          </cell>
          <cell r="J227">
            <v>-5.9</v>
          </cell>
          <cell r="K227">
            <v>103.4</v>
          </cell>
          <cell r="L227">
            <v>0.5</v>
          </cell>
          <cell r="M227">
            <v>52.3</v>
          </cell>
          <cell r="N227">
            <v>-63.5</v>
          </cell>
          <cell r="O227">
            <v>157.9</v>
          </cell>
          <cell r="P227">
            <v>0.6</v>
          </cell>
          <cell r="Q227" t="str">
            <v>-</v>
          </cell>
          <cell r="R227" t="str">
            <v>-</v>
          </cell>
          <cell r="S227">
            <v>0.49</v>
          </cell>
          <cell r="T227">
            <v>-1.21</v>
          </cell>
          <cell r="U227">
            <v>2.33</v>
          </cell>
          <cell r="V227">
            <v>0.33</v>
          </cell>
          <cell r="W227">
            <v>77.099999999999994</v>
          </cell>
          <cell r="X227">
            <v>-6.9</v>
          </cell>
          <cell r="Y227">
            <v>86.1</v>
          </cell>
          <cell r="Z227">
            <v>-6.7</v>
          </cell>
          <cell r="AA227">
            <v>61.5</v>
          </cell>
          <cell r="AB227">
            <v>-68.7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163.69999999999999</v>
          </cell>
          <cell r="D230">
            <v>41.5</v>
          </cell>
          <cell r="E230">
            <v>111.3</v>
          </cell>
          <cell r="F230">
            <v>9.6999999999999993</v>
          </cell>
          <cell r="G230">
            <v>111.9</v>
          </cell>
          <cell r="H230">
            <v>13.8</v>
          </cell>
          <cell r="I230">
            <v>101.9</v>
          </cell>
          <cell r="J230">
            <v>-6.9</v>
          </cell>
          <cell r="K230">
            <v>102</v>
          </cell>
          <cell r="L230">
            <v>-3.5</v>
          </cell>
          <cell r="M230">
            <v>97.7</v>
          </cell>
          <cell r="N230">
            <v>-43.8</v>
          </cell>
          <cell r="O230">
            <v>107.6</v>
          </cell>
          <cell r="P230">
            <v>0.6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</v>
          </cell>
          <cell r="U230">
            <v>0.06</v>
          </cell>
          <cell r="V230">
            <v>-0.51</v>
          </cell>
          <cell r="W230">
            <v>155.9</v>
          </cell>
          <cell r="X230">
            <v>36.9</v>
          </cell>
          <cell r="Y230">
            <v>106</v>
          </cell>
          <cell r="Z230">
            <v>6.1</v>
          </cell>
          <cell r="AA230">
            <v>104.9</v>
          </cell>
          <cell r="AB230">
            <v>-22.4</v>
          </cell>
          <cell r="AC230">
            <v>100.1</v>
          </cell>
          <cell r="AD230">
            <v>122.4</v>
          </cell>
        </row>
        <row r="231">
          <cell r="B231" t="str">
            <v>電子・デバイス</v>
          </cell>
          <cell r="C231">
            <v>141.6</v>
          </cell>
          <cell r="D231">
            <v>-10</v>
          </cell>
          <cell r="E231">
            <v>87.3</v>
          </cell>
          <cell r="F231">
            <v>-0.9</v>
          </cell>
          <cell r="G231">
            <v>87.2</v>
          </cell>
          <cell r="H231">
            <v>3.6</v>
          </cell>
          <cell r="I231">
            <v>99.8</v>
          </cell>
          <cell r="J231">
            <v>-6.6</v>
          </cell>
          <cell r="K231">
            <v>101.1</v>
          </cell>
          <cell r="L231">
            <v>-3.6</v>
          </cell>
          <cell r="M231">
            <v>86.1</v>
          </cell>
          <cell r="N231">
            <v>-31.2</v>
          </cell>
          <cell r="O231">
            <v>73.900000000000006</v>
          </cell>
          <cell r="P231">
            <v>-3.3</v>
          </cell>
          <cell r="Q231" t="str">
            <v>-</v>
          </cell>
          <cell r="R231" t="str">
            <v>-</v>
          </cell>
          <cell r="S231">
            <v>0.37</v>
          </cell>
          <cell r="T231">
            <v>-0.36</v>
          </cell>
          <cell r="U231">
            <v>0.5</v>
          </cell>
          <cell r="V231">
            <v>-0.28999999999999998</v>
          </cell>
          <cell r="W231">
            <v>134.9</v>
          </cell>
          <cell r="X231">
            <v>-12.9</v>
          </cell>
          <cell r="Y231">
            <v>83.1</v>
          </cell>
          <cell r="Z231">
            <v>-4.2</v>
          </cell>
          <cell r="AA231">
            <v>87.7</v>
          </cell>
          <cell r="AB231">
            <v>-26.5</v>
          </cell>
          <cell r="AC231">
            <v>350</v>
          </cell>
          <cell r="AD231">
            <v>-18.7</v>
          </cell>
        </row>
        <row r="232">
          <cell r="B232" t="str">
            <v>電気機械器具</v>
          </cell>
          <cell r="C232">
            <v>114.8</v>
          </cell>
          <cell r="D232">
            <v>-7.6</v>
          </cell>
          <cell r="E232">
            <v>117.5</v>
          </cell>
          <cell r="F232">
            <v>0.9</v>
          </cell>
          <cell r="G232">
            <v>117.6</v>
          </cell>
          <cell r="H232">
            <v>3.4</v>
          </cell>
          <cell r="I232">
            <v>101.5</v>
          </cell>
          <cell r="J232">
            <v>-4.5</v>
          </cell>
          <cell r="K232">
            <v>104.8</v>
          </cell>
          <cell r="L232">
            <v>-1</v>
          </cell>
          <cell r="M232">
            <v>57.3</v>
          </cell>
          <cell r="N232">
            <v>-48.8</v>
          </cell>
          <cell r="O232">
            <v>153.6</v>
          </cell>
          <cell r="P232">
            <v>-0.1</v>
          </cell>
          <cell r="Q232" t="str">
            <v>-</v>
          </cell>
          <cell r="R232" t="str">
            <v>-</v>
          </cell>
          <cell r="S232">
            <v>0.3</v>
          </cell>
          <cell r="T232">
            <v>-0.11</v>
          </cell>
          <cell r="U232">
            <v>0.41</v>
          </cell>
          <cell r="V232">
            <v>-0.2</v>
          </cell>
          <cell r="W232">
            <v>109.3</v>
          </cell>
          <cell r="X232">
            <v>-10.6</v>
          </cell>
          <cell r="Y232">
            <v>111.9</v>
          </cell>
          <cell r="Z232">
            <v>-2.4</v>
          </cell>
          <cell r="AA232">
            <v>116.5</v>
          </cell>
          <cell r="AB232">
            <v>-33.799999999999997</v>
          </cell>
          <cell r="AC232">
            <v>32.799999999999997</v>
          </cell>
          <cell r="AD232">
            <v>-43</v>
          </cell>
        </row>
        <row r="233">
          <cell r="B233" t="str">
            <v>情報通信機械器具</v>
          </cell>
          <cell r="C233">
            <v>134.19999999999999</v>
          </cell>
          <cell r="D233">
            <v>0.7</v>
          </cell>
          <cell r="E233">
            <v>107</v>
          </cell>
          <cell r="F233">
            <v>6.2</v>
          </cell>
          <cell r="G233">
            <v>102.7</v>
          </cell>
          <cell r="H233">
            <v>5.9</v>
          </cell>
          <cell r="I233">
            <v>114.9</v>
          </cell>
          <cell r="J233">
            <v>2.1</v>
          </cell>
          <cell r="K233">
            <v>115.1</v>
          </cell>
          <cell r="L233">
            <v>2.5</v>
          </cell>
          <cell r="M233">
            <v>111.9</v>
          </cell>
          <cell r="N233">
            <v>-4.0999999999999996</v>
          </cell>
          <cell r="O233">
            <v>3.5</v>
          </cell>
          <cell r="P233">
            <v>-5.4</v>
          </cell>
          <cell r="Q233" t="str">
            <v>-</v>
          </cell>
          <cell r="R233" t="str">
            <v>-</v>
          </cell>
          <cell r="S233">
            <v>0.85</v>
          </cell>
          <cell r="T233">
            <v>-2.46</v>
          </cell>
          <cell r="U233">
            <v>0.85</v>
          </cell>
          <cell r="V233">
            <v>0.85</v>
          </cell>
          <cell r="W233">
            <v>127.8</v>
          </cell>
          <cell r="X233">
            <v>-2.6</v>
          </cell>
          <cell r="Y233">
            <v>101.9</v>
          </cell>
          <cell r="Z233">
            <v>2.7</v>
          </cell>
          <cell r="AA233">
            <v>193.2</v>
          </cell>
          <cell r="AB233">
            <v>8.5</v>
          </cell>
          <cell r="AC233">
            <v>325.39999999999998</v>
          </cell>
          <cell r="AD233">
            <v>-10.199999999999999</v>
          </cell>
        </row>
        <row r="234">
          <cell r="B234" t="str">
            <v>輸送用機械器具</v>
          </cell>
          <cell r="C234">
            <v>159.9</v>
          </cell>
          <cell r="D234">
            <v>10.7</v>
          </cell>
          <cell r="E234">
            <v>115.9</v>
          </cell>
          <cell r="F234">
            <v>6.5</v>
          </cell>
          <cell r="G234">
            <v>109.7</v>
          </cell>
          <cell r="H234">
            <v>3.7</v>
          </cell>
          <cell r="I234">
            <v>114.3</v>
          </cell>
          <cell r="J234">
            <v>5</v>
          </cell>
          <cell r="K234">
            <v>109.7</v>
          </cell>
          <cell r="L234">
            <v>1.4</v>
          </cell>
          <cell r="M234">
            <v>168.9</v>
          </cell>
          <cell r="N234">
            <v>45.1</v>
          </cell>
          <cell r="O234">
            <v>81.2</v>
          </cell>
          <cell r="P234">
            <v>-3.7</v>
          </cell>
          <cell r="Q234" t="str">
            <v>-</v>
          </cell>
          <cell r="R234" t="str">
            <v>-</v>
          </cell>
          <cell r="S234">
            <v>0.42</v>
          </cell>
          <cell r="T234">
            <v>-0.66</v>
          </cell>
          <cell r="U234">
            <v>1.72</v>
          </cell>
          <cell r="V234">
            <v>-1.01</v>
          </cell>
          <cell r="W234">
            <v>152.30000000000001</v>
          </cell>
          <cell r="X234">
            <v>7.2</v>
          </cell>
          <cell r="Y234">
            <v>110.4</v>
          </cell>
          <cell r="Z234">
            <v>3.1</v>
          </cell>
          <cell r="AA234">
            <v>207</v>
          </cell>
          <cell r="AB234">
            <v>34.200000000000003</v>
          </cell>
          <cell r="AC234">
            <v>101.4</v>
          </cell>
          <cell r="AD234">
            <v>16.600000000000001</v>
          </cell>
        </row>
        <row r="235">
          <cell r="B235" t="str">
            <v>その他の製造業</v>
          </cell>
          <cell r="C235">
            <v>142.69999999999999</v>
          </cell>
          <cell r="D235">
            <v>12</v>
          </cell>
          <cell r="E235">
            <v>121.4</v>
          </cell>
          <cell r="F235">
            <v>-5.2</v>
          </cell>
          <cell r="G235">
            <v>121.1</v>
          </cell>
          <cell r="H235">
            <v>4.5</v>
          </cell>
          <cell r="I235">
            <v>116.3</v>
          </cell>
          <cell r="J235">
            <v>-9.6</v>
          </cell>
          <cell r="K235">
            <v>114.3</v>
          </cell>
          <cell r="L235">
            <v>-0.2</v>
          </cell>
          <cell r="M235">
            <v>141.4</v>
          </cell>
          <cell r="N235">
            <v>-54.1</v>
          </cell>
          <cell r="O235">
            <v>91.7</v>
          </cell>
          <cell r="P235">
            <v>6.8</v>
          </cell>
          <cell r="Q235" t="str">
            <v>-</v>
          </cell>
          <cell r="R235" t="str">
            <v>-</v>
          </cell>
          <cell r="S235">
            <v>1.08</v>
          </cell>
          <cell r="T235">
            <v>-4.4800000000000004</v>
          </cell>
          <cell r="U235">
            <v>1.3</v>
          </cell>
          <cell r="V235">
            <v>-8.26</v>
          </cell>
          <cell r="W235">
            <v>135.9</v>
          </cell>
          <cell r="X235">
            <v>8.4</v>
          </cell>
          <cell r="Y235">
            <v>115.6</v>
          </cell>
          <cell r="Z235">
            <v>-8.3000000000000007</v>
          </cell>
          <cell r="AA235">
            <v>125.9</v>
          </cell>
          <cell r="AB235">
            <v>-56.6</v>
          </cell>
          <cell r="AC235">
            <v>135.6</v>
          </cell>
          <cell r="AD235">
            <v>120.1</v>
          </cell>
        </row>
        <row r="236">
          <cell r="B236" t="str">
            <v>Ｅ一括分１</v>
          </cell>
          <cell r="C236">
            <v>188.3</v>
          </cell>
          <cell r="D236">
            <v>11.6</v>
          </cell>
          <cell r="E236">
            <v>94.7</v>
          </cell>
          <cell r="F236">
            <v>2.2999999999999998</v>
          </cell>
          <cell r="G236">
            <v>93</v>
          </cell>
          <cell r="H236">
            <v>4.5</v>
          </cell>
          <cell r="I236">
            <v>99.6</v>
          </cell>
          <cell r="J236">
            <v>-4.7</v>
          </cell>
          <cell r="K236">
            <v>101</v>
          </cell>
          <cell r="L236">
            <v>-3.4</v>
          </cell>
          <cell r="M236">
            <v>82.4</v>
          </cell>
          <cell r="N236">
            <v>-19.5</v>
          </cell>
          <cell r="O236">
            <v>113.2</v>
          </cell>
          <cell r="P236">
            <v>0</v>
          </cell>
          <cell r="Q236" t="str">
            <v>-</v>
          </cell>
          <cell r="R236" t="str">
            <v>-</v>
          </cell>
          <cell r="S236">
            <v>1.07</v>
          </cell>
          <cell r="T236">
            <v>0.48</v>
          </cell>
          <cell r="U236">
            <v>0.36</v>
          </cell>
          <cell r="V236">
            <v>0.06</v>
          </cell>
          <cell r="W236">
            <v>179.3</v>
          </cell>
          <cell r="X236">
            <v>8</v>
          </cell>
          <cell r="Y236">
            <v>90.2</v>
          </cell>
          <cell r="Z236">
            <v>-1</v>
          </cell>
          <cell r="AA236">
            <v>112.7</v>
          </cell>
          <cell r="AB236">
            <v>-14.6</v>
          </cell>
          <cell r="AC236">
            <v>608.6</v>
          </cell>
          <cell r="AD236">
            <v>19.5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85.5</v>
          </cell>
          <cell r="D239">
            <v>-17.100000000000001</v>
          </cell>
          <cell r="E239">
            <v>106.9</v>
          </cell>
          <cell r="F239">
            <v>2.2999999999999998</v>
          </cell>
          <cell r="G239">
            <v>107.4</v>
          </cell>
          <cell r="H239">
            <v>1.8</v>
          </cell>
          <cell r="I239">
            <v>101.5</v>
          </cell>
          <cell r="J239">
            <v>13</v>
          </cell>
          <cell r="K239">
            <v>100.4</v>
          </cell>
          <cell r="L239">
            <v>13.2</v>
          </cell>
          <cell r="M239">
            <v>124.7</v>
          </cell>
          <cell r="N239">
            <v>11.6</v>
          </cell>
          <cell r="O239">
            <v>98.7</v>
          </cell>
          <cell r="P239">
            <v>-9.5</v>
          </cell>
          <cell r="Q239" t="str">
            <v>-</v>
          </cell>
          <cell r="R239" t="str">
            <v>-</v>
          </cell>
          <cell r="S239">
            <v>3.29</v>
          </cell>
          <cell r="T239">
            <v>3.27</v>
          </cell>
          <cell r="U239">
            <v>1.61</v>
          </cell>
          <cell r="V239">
            <v>0.16</v>
          </cell>
          <cell r="W239">
            <v>81.400000000000006</v>
          </cell>
          <cell r="X239">
            <v>-19.8</v>
          </cell>
          <cell r="Y239">
            <v>101.8</v>
          </cell>
          <cell r="Z239">
            <v>-1.1000000000000001</v>
          </cell>
          <cell r="AA239">
            <v>99.8</v>
          </cell>
          <cell r="AB239">
            <v>11.3</v>
          </cell>
          <cell r="AC239">
            <v>3.5</v>
          </cell>
          <cell r="AD239">
            <v>-93.9</v>
          </cell>
        </row>
        <row r="240">
          <cell r="B240" t="str">
            <v>小売業</v>
          </cell>
          <cell r="C240">
            <v>88.2</v>
          </cell>
          <cell r="D240">
            <v>7.6</v>
          </cell>
          <cell r="E240">
            <v>92.4</v>
          </cell>
          <cell r="F240">
            <v>0.9</v>
          </cell>
          <cell r="G240">
            <v>90.5</v>
          </cell>
          <cell r="H240">
            <v>1.9</v>
          </cell>
          <cell r="I240">
            <v>103.6</v>
          </cell>
          <cell r="J240">
            <v>-5.6</v>
          </cell>
          <cell r="K240">
            <v>97.6</v>
          </cell>
          <cell r="L240">
            <v>-4.2</v>
          </cell>
          <cell r="M240">
            <v>191.6</v>
          </cell>
          <cell r="N240">
            <v>-14.6</v>
          </cell>
          <cell r="O240">
            <v>71.400000000000006</v>
          </cell>
          <cell r="P240">
            <v>1.1000000000000001</v>
          </cell>
          <cell r="Q240" t="str">
            <v>-</v>
          </cell>
          <cell r="R240" t="str">
            <v>-</v>
          </cell>
          <cell r="S240">
            <v>1.3</v>
          </cell>
          <cell r="T240">
            <v>0.39</v>
          </cell>
          <cell r="U240">
            <v>1.55</v>
          </cell>
          <cell r="V240">
            <v>0.84</v>
          </cell>
          <cell r="W240">
            <v>84</v>
          </cell>
          <cell r="X240">
            <v>4.0999999999999996</v>
          </cell>
          <cell r="Y240">
            <v>88</v>
          </cell>
          <cell r="Z240">
            <v>-2.4</v>
          </cell>
          <cell r="AA240">
            <v>117.6</v>
          </cell>
          <cell r="AB240">
            <v>-9.3000000000000007</v>
          </cell>
          <cell r="AC240">
            <v>62.7</v>
          </cell>
          <cell r="AD240">
            <v>163.4</v>
          </cell>
        </row>
        <row r="241">
          <cell r="B241" t="str">
            <v>宿泊業</v>
          </cell>
          <cell r="C241">
            <v>96.3</v>
          </cell>
          <cell r="D241">
            <v>-17.600000000000001</v>
          </cell>
          <cell r="E241">
            <v>103.3</v>
          </cell>
          <cell r="F241">
            <v>-12.5</v>
          </cell>
          <cell r="G241">
            <v>102.8</v>
          </cell>
          <cell r="H241">
            <v>-14.7</v>
          </cell>
          <cell r="I241">
            <v>109.9</v>
          </cell>
          <cell r="J241">
            <v>-4.5</v>
          </cell>
          <cell r="K241">
            <v>105.4</v>
          </cell>
          <cell r="L241">
            <v>-4.7</v>
          </cell>
          <cell r="M241">
            <v>182</v>
          </cell>
          <cell r="N241">
            <v>-2.4</v>
          </cell>
          <cell r="O241">
            <v>90.2</v>
          </cell>
          <cell r="P241">
            <v>88.7</v>
          </cell>
          <cell r="Q241" t="str">
            <v>-</v>
          </cell>
          <cell r="R241" t="str">
            <v>-</v>
          </cell>
          <cell r="S241">
            <v>3.24</v>
          </cell>
          <cell r="T241">
            <v>0.85</v>
          </cell>
          <cell r="U241">
            <v>2.2799999999999998</v>
          </cell>
          <cell r="V241">
            <v>1.04</v>
          </cell>
          <cell r="W241">
            <v>91.7</v>
          </cell>
          <cell r="X241">
            <v>-20.3</v>
          </cell>
          <cell r="Y241">
            <v>98.4</v>
          </cell>
          <cell r="Z241">
            <v>-15.2</v>
          </cell>
          <cell r="AA241">
            <v>110</v>
          </cell>
          <cell r="AB241">
            <v>35.6</v>
          </cell>
          <cell r="AC241">
            <v>0.1</v>
          </cell>
          <cell r="AD241">
            <v>-99.4</v>
          </cell>
        </row>
        <row r="242">
          <cell r="B242" t="str">
            <v>Ｍ一括分</v>
          </cell>
          <cell r="C242">
            <v>113.5</v>
          </cell>
          <cell r="D242">
            <v>-26</v>
          </cell>
          <cell r="E242">
            <v>117.1</v>
          </cell>
          <cell r="F242">
            <v>-29.6</v>
          </cell>
          <cell r="G242">
            <v>120.1</v>
          </cell>
          <cell r="H242">
            <v>-28</v>
          </cell>
          <cell r="I242">
            <v>93.7</v>
          </cell>
          <cell r="J242">
            <v>-4.5999999999999996</v>
          </cell>
          <cell r="K242">
            <v>92.4</v>
          </cell>
          <cell r="L242">
            <v>-2.2000000000000002</v>
          </cell>
          <cell r="M242">
            <v>104.4</v>
          </cell>
          <cell r="N242">
            <v>-19.3</v>
          </cell>
          <cell r="O242">
            <v>159.19999999999999</v>
          </cell>
          <cell r="P242">
            <v>105.4</v>
          </cell>
          <cell r="Q242" t="str">
            <v>-</v>
          </cell>
          <cell r="R242" t="str">
            <v>-</v>
          </cell>
          <cell r="S242">
            <v>2.09</v>
          </cell>
          <cell r="T242">
            <v>-10.86</v>
          </cell>
          <cell r="U242">
            <v>2.35</v>
          </cell>
          <cell r="V242">
            <v>-14.23</v>
          </cell>
          <cell r="W242">
            <v>108.1</v>
          </cell>
          <cell r="X242">
            <v>-28.4</v>
          </cell>
          <cell r="Y242">
            <v>111.5</v>
          </cell>
          <cell r="Z242">
            <v>-31.9</v>
          </cell>
          <cell r="AA242">
            <v>102.3</v>
          </cell>
          <cell r="AB242">
            <v>-37.9</v>
          </cell>
          <cell r="AC242">
            <v>35.299999999999997</v>
          </cell>
          <cell r="AD242">
            <v>0</v>
          </cell>
        </row>
        <row r="243">
          <cell r="B243" t="str">
            <v>医療業</v>
          </cell>
          <cell r="C243">
            <v>145.5</v>
          </cell>
          <cell r="D243">
            <v>1</v>
          </cell>
          <cell r="E243">
            <v>99.2</v>
          </cell>
          <cell r="F243">
            <v>1.1000000000000001</v>
          </cell>
          <cell r="G243">
            <v>96.4</v>
          </cell>
          <cell r="H243">
            <v>3.3</v>
          </cell>
          <cell r="I243">
            <v>99.2</v>
          </cell>
          <cell r="J243">
            <v>0.8</v>
          </cell>
          <cell r="K243">
            <v>98.9</v>
          </cell>
          <cell r="L243">
            <v>1</v>
          </cell>
          <cell r="M243">
            <v>107.7</v>
          </cell>
          <cell r="N243">
            <v>-3.4</v>
          </cell>
          <cell r="O243">
            <v>79.8</v>
          </cell>
          <cell r="P243">
            <v>3.1</v>
          </cell>
          <cell r="Q243" t="str">
            <v>-</v>
          </cell>
          <cell r="R243" t="str">
            <v>-</v>
          </cell>
          <cell r="S243">
            <v>0.73</v>
          </cell>
          <cell r="T243">
            <v>0.14000000000000001</v>
          </cell>
          <cell r="U243">
            <v>1.77</v>
          </cell>
          <cell r="V243">
            <v>0.61</v>
          </cell>
          <cell r="W243">
            <v>138.6</v>
          </cell>
          <cell r="X243">
            <v>-2.2000000000000002</v>
          </cell>
          <cell r="Y243">
            <v>94.5</v>
          </cell>
          <cell r="Z243">
            <v>-2.2000000000000002</v>
          </cell>
          <cell r="AA243">
            <v>185.8</v>
          </cell>
          <cell r="AB243">
            <v>-23.5</v>
          </cell>
          <cell r="AC243">
            <v>150.19999999999999</v>
          </cell>
          <cell r="AD243">
            <v>0.9</v>
          </cell>
        </row>
        <row r="244">
          <cell r="B244" t="str">
            <v>Ｐ一括分</v>
          </cell>
          <cell r="C244">
            <v>199.8</v>
          </cell>
          <cell r="D244">
            <v>5.5</v>
          </cell>
          <cell r="E244">
            <v>103.5</v>
          </cell>
          <cell r="F244">
            <v>-5.4</v>
          </cell>
          <cell r="G244">
            <v>103.7</v>
          </cell>
          <cell r="H244">
            <v>-4.2</v>
          </cell>
          <cell r="I244">
            <v>103.7</v>
          </cell>
          <cell r="J244">
            <v>-2</v>
          </cell>
          <cell r="K244">
            <v>105.4</v>
          </cell>
          <cell r="L244">
            <v>-0.4</v>
          </cell>
          <cell r="M244">
            <v>58.6</v>
          </cell>
          <cell r="N244">
            <v>-45.2</v>
          </cell>
          <cell r="O244">
            <v>99.3</v>
          </cell>
          <cell r="P244">
            <v>-6.5</v>
          </cell>
          <cell r="Q244" t="str">
            <v>-</v>
          </cell>
          <cell r="R244" t="str">
            <v>-</v>
          </cell>
          <cell r="S244">
            <v>1.03</v>
          </cell>
          <cell r="T244">
            <v>-2.35</v>
          </cell>
          <cell r="U244">
            <v>0.75</v>
          </cell>
          <cell r="V244">
            <v>0.6</v>
          </cell>
          <cell r="W244">
            <v>190.3</v>
          </cell>
          <cell r="X244">
            <v>2.1</v>
          </cell>
          <cell r="Y244">
            <v>98.6</v>
          </cell>
          <cell r="Z244">
            <v>-8.4</v>
          </cell>
          <cell r="AA244">
            <v>99.2</v>
          </cell>
          <cell r="AB244">
            <v>-25.4</v>
          </cell>
          <cell r="AC244">
            <v>555.5</v>
          </cell>
          <cell r="AD244">
            <v>14.7</v>
          </cell>
        </row>
        <row r="245">
          <cell r="B245" t="str">
            <v>職業紹介・派遣業</v>
          </cell>
          <cell r="C245">
            <v>115.1</v>
          </cell>
          <cell r="D245">
            <v>6.5</v>
          </cell>
          <cell r="E245">
            <v>114.3</v>
          </cell>
          <cell r="F245">
            <v>5.2</v>
          </cell>
          <cell r="G245">
            <v>113.6</v>
          </cell>
          <cell r="H245">
            <v>2.2999999999999998</v>
          </cell>
          <cell r="I245">
            <v>114.9</v>
          </cell>
          <cell r="J245">
            <v>5.8</v>
          </cell>
          <cell r="K245">
            <v>114.6</v>
          </cell>
          <cell r="L245">
            <v>3.6</v>
          </cell>
          <cell r="M245">
            <v>117.9</v>
          </cell>
          <cell r="N245">
            <v>51.3</v>
          </cell>
          <cell r="O245">
            <v>122.5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4.37</v>
          </cell>
          <cell r="T245">
            <v>-0.92</v>
          </cell>
          <cell r="U245">
            <v>6.1</v>
          </cell>
          <cell r="V245">
            <v>-0.26</v>
          </cell>
          <cell r="W245">
            <v>109.6</v>
          </cell>
          <cell r="X245">
            <v>3</v>
          </cell>
          <cell r="Y245">
            <v>108.9</v>
          </cell>
          <cell r="Z245">
            <v>1.8</v>
          </cell>
          <cell r="AA245">
            <v>121.1</v>
          </cell>
          <cell r="AB245">
            <v>40.700000000000003</v>
          </cell>
          <cell r="AC245">
            <v>139.9</v>
          </cell>
          <cell r="AD245">
            <v>54.4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110.5</v>
          </cell>
          <cell r="D247">
            <v>-13.2</v>
          </cell>
          <cell r="E247">
            <v>99.7</v>
          </cell>
          <cell r="F247">
            <v>-1.6</v>
          </cell>
          <cell r="G247">
            <v>99</v>
          </cell>
          <cell r="H247">
            <v>-1.5</v>
          </cell>
          <cell r="I247">
            <v>104.1</v>
          </cell>
          <cell r="J247">
            <v>-1</v>
          </cell>
          <cell r="K247">
            <v>103.3</v>
          </cell>
          <cell r="L247">
            <v>-1.4</v>
          </cell>
          <cell r="M247">
            <v>116.2</v>
          </cell>
          <cell r="N247">
            <v>3.4</v>
          </cell>
          <cell r="O247">
            <v>89.9</v>
          </cell>
          <cell r="P247">
            <v>-9.1</v>
          </cell>
          <cell r="Q247" t="str">
            <v>-</v>
          </cell>
          <cell r="R247" t="str">
            <v>-</v>
          </cell>
          <cell r="S247">
            <v>1.39</v>
          </cell>
          <cell r="T247">
            <v>0.04</v>
          </cell>
          <cell r="U247">
            <v>1.1299999999999999</v>
          </cell>
          <cell r="V247">
            <v>-1.29</v>
          </cell>
          <cell r="W247">
            <v>105.2</v>
          </cell>
          <cell r="X247">
            <v>-16</v>
          </cell>
          <cell r="Y247">
            <v>95</v>
          </cell>
          <cell r="Z247">
            <v>-4.7</v>
          </cell>
          <cell r="AA247">
            <v>107.9</v>
          </cell>
          <cell r="AB247">
            <v>-3.1</v>
          </cell>
          <cell r="AC247">
            <v>173.3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112.2</v>
          </cell>
          <cell r="D262">
            <v>-3</v>
          </cell>
          <cell r="E262">
            <v>105.3</v>
          </cell>
          <cell r="F262">
            <v>-0.7</v>
          </cell>
          <cell r="G262">
            <v>105.9</v>
          </cell>
          <cell r="H262">
            <v>1.7</v>
          </cell>
          <cell r="I262">
            <v>100.5</v>
          </cell>
          <cell r="J262">
            <v>-3.6</v>
          </cell>
          <cell r="K262">
            <v>101.3</v>
          </cell>
          <cell r="L262">
            <v>-2.7</v>
          </cell>
          <cell r="M262">
            <v>72.7</v>
          </cell>
          <cell r="N262">
            <v>-36</v>
          </cell>
          <cell r="O262">
            <v>99.6</v>
          </cell>
          <cell r="P262">
            <v>1</v>
          </cell>
          <cell r="Q262" t="str">
            <v>-</v>
          </cell>
          <cell r="R262" t="str">
            <v>-</v>
          </cell>
          <cell r="S262">
            <v>2.98</v>
          </cell>
          <cell r="T262">
            <v>-1.56</v>
          </cell>
          <cell r="U262">
            <v>2.09</v>
          </cell>
          <cell r="V262">
            <v>-0.09</v>
          </cell>
          <cell r="W262">
            <v>106.9</v>
          </cell>
          <cell r="X262">
            <v>-6.1</v>
          </cell>
          <cell r="Y262">
            <v>100.3</v>
          </cell>
          <cell r="Z262">
            <v>-3.8</v>
          </cell>
          <cell r="AA262">
            <v>79.7</v>
          </cell>
          <cell r="AB262">
            <v>-56</v>
          </cell>
          <cell r="AC262">
            <v>296.10000000000002</v>
          </cell>
          <cell r="AD262">
            <v>-20.5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110</v>
          </cell>
          <cell r="D264">
            <v>-44.9</v>
          </cell>
          <cell r="E264">
            <v>97.7</v>
          </cell>
          <cell r="F264">
            <v>-34.6</v>
          </cell>
          <cell r="G264">
            <v>95.4</v>
          </cell>
          <cell r="H264">
            <v>-33.4</v>
          </cell>
          <cell r="I264">
            <v>102.3</v>
          </cell>
          <cell r="J264">
            <v>-20.8</v>
          </cell>
          <cell r="K264">
            <v>101.4</v>
          </cell>
          <cell r="L264">
            <v>-19.100000000000001</v>
          </cell>
          <cell r="M264">
            <v>188.9</v>
          </cell>
          <cell r="N264">
            <v>-63</v>
          </cell>
          <cell r="O264">
            <v>50.6</v>
          </cell>
          <cell r="P264">
            <v>6.5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5.07</v>
          </cell>
          <cell r="V264">
            <v>5.07</v>
          </cell>
          <cell r="W264">
            <v>104.8</v>
          </cell>
          <cell r="X264">
            <v>-46.7</v>
          </cell>
          <cell r="Y264">
            <v>93</v>
          </cell>
          <cell r="Z264">
            <v>-36.700000000000003</v>
          </cell>
          <cell r="AA264">
            <v>334</v>
          </cell>
          <cell r="AB264">
            <v>-56.5</v>
          </cell>
          <cell r="AC264">
            <v>142</v>
          </cell>
          <cell r="AD264">
            <v>-73.599999999999994</v>
          </cell>
        </row>
        <row r="265">
          <cell r="B265" t="str">
            <v>製造業</v>
          </cell>
          <cell r="C265">
            <v>104.2</v>
          </cell>
          <cell r="D265">
            <v>-5</v>
          </cell>
          <cell r="E265">
            <v>105.6</v>
          </cell>
          <cell r="F265">
            <v>-4.7</v>
          </cell>
          <cell r="G265">
            <v>106.6</v>
          </cell>
          <cell r="H265">
            <v>-2.1</v>
          </cell>
          <cell r="I265">
            <v>98.4</v>
          </cell>
          <cell r="J265">
            <v>-8.6</v>
          </cell>
          <cell r="K265">
            <v>101</v>
          </cell>
          <cell r="L265">
            <v>-5.9</v>
          </cell>
          <cell r="M265">
            <v>40.4</v>
          </cell>
          <cell r="N265">
            <v>-63.8</v>
          </cell>
          <cell r="O265">
            <v>79.8</v>
          </cell>
          <cell r="P265">
            <v>3.5</v>
          </cell>
          <cell r="Q265" t="str">
            <v>-</v>
          </cell>
          <cell r="R265" t="str">
            <v>-</v>
          </cell>
          <cell r="S265">
            <v>3.5</v>
          </cell>
          <cell r="T265">
            <v>0.31</v>
          </cell>
          <cell r="U265">
            <v>2.0499999999999998</v>
          </cell>
          <cell r="V265">
            <v>-0.25</v>
          </cell>
          <cell r="W265">
            <v>99.2</v>
          </cell>
          <cell r="X265">
            <v>-8.1</v>
          </cell>
          <cell r="Y265">
            <v>100.6</v>
          </cell>
          <cell r="Z265">
            <v>-7.8</v>
          </cell>
          <cell r="AA265">
            <v>73.599999999999994</v>
          </cell>
          <cell r="AB265">
            <v>-57.2</v>
          </cell>
          <cell r="AC265">
            <v>66.599999999999994</v>
          </cell>
          <cell r="AD265">
            <v>-16.899999999999999</v>
          </cell>
        </row>
        <row r="266">
          <cell r="B266" t="str">
            <v>電気・ガス・熱供給・水道業</v>
          </cell>
          <cell r="C266">
            <v>136.30000000000001</v>
          </cell>
          <cell r="D266">
            <v>-22.7</v>
          </cell>
          <cell r="E266">
            <v>85.5</v>
          </cell>
          <cell r="F266">
            <v>-11.9</v>
          </cell>
          <cell r="G266">
            <v>84.7</v>
          </cell>
          <cell r="H266">
            <v>-12.6</v>
          </cell>
          <cell r="I266">
            <v>102.3</v>
          </cell>
          <cell r="J266">
            <v>-2</v>
          </cell>
          <cell r="K266">
            <v>102.6</v>
          </cell>
          <cell r="L266">
            <v>-1.9</v>
          </cell>
          <cell r="M266">
            <v>25</v>
          </cell>
          <cell r="N266">
            <v>-50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-3.13</v>
          </cell>
          <cell r="W266">
            <v>129.80000000000001</v>
          </cell>
          <cell r="X266">
            <v>-25.2</v>
          </cell>
          <cell r="Y266">
            <v>81.400000000000006</v>
          </cell>
          <cell r="Z266">
            <v>-14.8</v>
          </cell>
          <cell r="AA266">
            <v>255.3</v>
          </cell>
          <cell r="AB266">
            <v>182.4</v>
          </cell>
          <cell r="AC266">
            <v>154.6</v>
          </cell>
          <cell r="AD266">
            <v>-33.5</v>
          </cell>
        </row>
        <row r="267">
          <cell r="B267" t="str">
            <v>情報通信業</v>
          </cell>
          <cell r="C267">
            <v>122.2</v>
          </cell>
          <cell r="D267">
            <v>-20.9</v>
          </cell>
          <cell r="E267">
            <v>107.8</v>
          </cell>
          <cell r="F267">
            <v>9.6</v>
          </cell>
          <cell r="G267">
            <v>110.1</v>
          </cell>
          <cell r="H267">
            <v>22.6</v>
          </cell>
          <cell r="I267">
            <v>102.1</v>
          </cell>
          <cell r="J267">
            <v>14.8</v>
          </cell>
          <cell r="K267">
            <v>102.9</v>
          </cell>
          <cell r="L267">
            <v>22.8</v>
          </cell>
          <cell r="M267">
            <v>50</v>
          </cell>
          <cell r="N267">
            <v>-87.9</v>
          </cell>
          <cell r="O267">
            <v>11.1</v>
          </cell>
          <cell r="P267">
            <v>-17.2</v>
          </cell>
          <cell r="Q267" t="str">
            <v>-</v>
          </cell>
          <cell r="R267" t="str">
            <v>-</v>
          </cell>
          <cell r="S267">
            <v>1.6</v>
          </cell>
          <cell r="T267">
            <v>1.6</v>
          </cell>
          <cell r="U267">
            <v>0</v>
          </cell>
          <cell r="V267">
            <v>0</v>
          </cell>
          <cell r="W267">
            <v>116.4</v>
          </cell>
          <cell r="X267">
            <v>-23.5</v>
          </cell>
          <cell r="Y267">
            <v>102.7</v>
          </cell>
          <cell r="Z267">
            <v>6</v>
          </cell>
          <cell r="AA267">
            <v>15.3</v>
          </cell>
          <cell r="AB267">
            <v>-96.5</v>
          </cell>
          <cell r="AC267">
            <v>261.89999999999998</v>
          </cell>
          <cell r="AD267">
            <v>-71.3</v>
          </cell>
        </row>
        <row r="268">
          <cell r="B268" t="str">
            <v>運輸業，郵便業</v>
          </cell>
          <cell r="C268">
            <v>83.2</v>
          </cell>
          <cell r="D268">
            <v>-36.1</v>
          </cell>
          <cell r="E268">
            <v>85.6</v>
          </cell>
          <cell r="F268">
            <v>-10.6</v>
          </cell>
          <cell r="G268">
            <v>92.6</v>
          </cell>
          <cell r="H268">
            <v>-8.9</v>
          </cell>
          <cell r="I268">
            <v>66</v>
          </cell>
          <cell r="J268">
            <v>-33.9</v>
          </cell>
          <cell r="K268">
            <v>69.5</v>
          </cell>
          <cell r="L268">
            <v>-32.5</v>
          </cell>
          <cell r="M268">
            <v>0</v>
          </cell>
          <cell r="N268">
            <v>-100</v>
          </cell>
          <cell r="O268">
            <v>100.1</v>
          </cell>
          <cell r="P268">
            <v>66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</v>
          </cell>
          <cell r="V268">
            <v>-2.16</v>
          </cell>
          <cell r="W268">
            <v>79.2</v>
          </cell>
          <cell r="X268">
            <v>-38.200000000000003</v>
          </cell>
          <cell r="Y268">
            <v>81.5</v>
          </cell>
          <cell r="Z268">
            <v>-13.5</v>
          </cell>
          <cell r="AA268">
            <v>0</v>
          </cell>
          <cell r="AB268">
            <v>-100</v>
          </cell>
          <cell r="AC268">
            <v>0</v>
          </cell>
          <cell r="AD268">
            <v>-100</v>
          </cell>
        </row>
        <row r="269">
          <cell r="B269" t="str">
            <v>卸売業，小売業</v>
          </cell>
          <cell r="C269">
            <v>108.1</v>
          </cell>
          <cell r="D269">
            <v>9.9</v>
          </cell>
          <cell r="E269">
            <v>109.8</v>
          </cell>
          <cell r="F269">
            <v>10</v>
          </cell>
          <cell r="G269">
            <v>109.9</v>
          </cell>
          <cell r="H269">
            <v>9.6</v>
          </cell>
          <cell r="I269">
            <v>97.5</v>
          </cell>
          <cell r="J269">
            <v>4.3</v>
          </cell>
          <cell r="K269">
            <v>97.6</v>
          </cell>
          <cell r="L269">
            <v>4.3</v>
          </cell>
          <cell r="M269">
            <v>100</v>
          </cell>
          <cell r="N269">
            <v>11.1</v>
          </cell>
          <cell r="O269">
            <v>129.1</v>
          </cell>
          <cell r="P269">
            <v>-2.4</v>
          </cell>
          <cell r="Q269" t="str">
            <v>-</v>
          </cell>
          <cell r="R269" t="str">
            <v>-</v>
          </cell>
          <cell r="S269">
            <v>2.2799999999999998</v>
          </cell>
          <cell r="T269">
            <v>-2.13</v>
          </cell>
          <cell r="U269">
            <v>1.51</v>
          </cell>
          <cell r="V269">
            <v>0.66</v>
          </cell>
          <cell r="W269">
            <v>103</v>
          </cell>
          <cell r="X269">
            <v>6.3</v>
          </cell>
          <cell r="Y269">
            <v>104.6</v>
          </cell>
          <cell r="Z269">
            <v>6.5</v>
          </cell>
          <cell r="AA269">
            <v>106.9</v>
          </cell>
          <cell r="AB269">
            <v>53.2</v>
          </cell>
          <cell r="AC269">
            <v>5.5</v>
          </cell>
          <cell r="AD269">
            <v>-61</v>
          </cell>
        </row>
        <row r="270">
          <cell r="B270" t="str">
            <v>金融業，保険業</v>
          </cell>
          <cell r="C270">
            <v>130.30000000000001</v>
          </cell>
          <cell r="D270">
            <v>17.7</v>
          </cell>
          <cell r="E270">
            <v>80.900000000000006</v>
          </cell>
          <cell r="F270">
            <v>-28.8</v>
          </cell>
          <cell r="G270">
            <v>85.3</v>
          </cell>
          <cell r="H270">
            <v>-21.8</v>
          </cell>
          <cell r="I270">
            <v>74.599999999999994</v>
          </cell>
          <cell r="J270">
            <v>-24.9</v>
          </cell>
          <cell r="K270">
            <v>75.8</v>
          </cell>
          <cell r="L270">
            <v>-20</v>
          </cell>
          <cell r="M270">
            <v>50.6</v>
          </cell>
          <cell r="N270">
            <v>-67.2</v>
          </cell>
          <cell r="O270">
            <v>6.7</v>
          </cell>
          <cell r="P270">
            <v>-94.5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124.1</v>
          </cell>
          <cell r="X270">
            <v>13.9</v>
          </cell>
          <cell r="Y270">
            <v>77</v>
          </cell>
          <cell r="Z270">
            <v>-31.1</v>
          </cell>
          <cell r="AA270">
            <v>0</v>
          </cell>
          <cell r="AB270">
            <v>-100</v>
          </cell>
          <cell r="AC270">
            <v>285.8</v>
          </cell>
          <cell r="AD270">
            <v>8831.2999999999993</v>
          </cell>
        </row>
        <row r="271">
          <cell r="B271" t="str">
            <v>不動産業，物品賃貸業</v>
          </cell>
          <cell r="C271">
            <v>152.4</v>
          </cell>
          <cell r="D271">
            <v>2.6</v>
          </cell>
          <cell r="E271">
            <v>140.69999999999999</v>
          </cell>
          <cell r="F271">
            <v>16.600000000000001</v>
          </cell>
          <cell r="G271">
            <v>145.5</v>
          </cell>
          <cell r="H271">
            <v>19.100000000000001</v>
          </cell>
          <cell r="I271">
            <v>98.5</v>
          </cell>
          <cell r="J271">
            <v>-7.7</v>
          </cell>
          <cell r="K271">
            <v>101</v>
          </cell>
          <cell r="L271">
            <v>-6.1</v>
          </cell>
          <cell r="M271">
            <v>0</v>
          </cell>
          <cell r="N271">
            <v>-100</v>
          </cell>
          <cell r="O271">
            <v>78.7</v>
          </cell>
          <cell r="P271">
            <v>-29.7</v>
          </cell>
          <cell r="Q271" t="str">
            <v>-</v>
          </cell>
          <cell r="R271" t="str">
            <v>-</v>
          </cell>
          <cell r="S271">
            <v>8.74</v>
          </cell>
          <cell r="T271">
            <v>7.29</v>
          </cell>
          <cell r="U271">
            <v>5.24</v>
          </cell>
          <cell r="V271">
            <v>5.24</v>
          </cell>
          <cell r="W271">
            <v>145.1</v>
          </cell>
          <cell r="X271">
            <v>-0.8</v>
          </cell>
          <cell r="Y271">
            <v>134</v>
          </cell>
          <cell r="Z271">
            <v>12.8</v>
          </cell>
          <cell r="AA271">
            <v>0</v>
          </cell>
          <cell r="AB271">
            <v>-100</v>
          </cell>
          <cell r="AC271">
            <v>471.3</v>
          </cell>
          <cell r="AD271">
            <v>-55</v>
          </cell>
        </row>
        <row r="272">
          <cell r="B272" t="str">
            <v>学術研究，専門・技術サービス業</v>
          </cell>
          <cell r="C272">
            <v>130.80000000000001</v>
          </cell>
          <cell r="D272">
            <v>-9.1</v>
          </cell>
          <cell r="E272">
            <v>69</v>
          </cell>
          <cell r="F272">
            <v>-42.2</v>
          </cell>
          <cell r="G272">
            <v>71.900000000000006</v>
          </cell>
          <cell r="H272">
            <v>-42.2</v>
          </cell>
          <cell r="I272">
            <v>74.599999999999994</v>
          </cell>
          <cell r="J272">
            <v>-33.4</v>
          </cell>
          <cell r="K272">
            <v>78.900000000000006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26</v>
          </cell>
          <cell r="P272">
            <v>-51.9</v>
          </cell>
          <cell r="Q272" t="str">
            <v>-</v>
          </cell>
          <cell r="R272" t="str">
            <v>-</v>
          </cell>
          <cell r="S272">
            <v>2.02</v>
          </cell>
          <cell r="T272">
            <v>1</v>
          </cell>
          <cell r="U272">
            <v>8.08</v>
          </cell>
          <cell r="V272">
            <v>7.57</v>
          </cell>
          <cell r="W272">
            <v>124.6</v>
          </cell>
          <cell r="X272">
            <v>-12</v>
          </cell>
          <cell r="Y272">
            <v>65.7</v>
          </cell>
          <cell r="Z272">
            <v>-44.1</v>
          </cell>
          <cell r="AA272">
            <v>0.3</v>
          </cell>
          <cell r="AB272">
            <v>-93.6</v>
          </cell>
          <cell r="AC272">
            <v>235.4</v>
          </cell>
          <cell r="AD272">
            <v>102.4</v>
          </cell>
        </row>
        <row r="273">
          <cell r="B273" t="str">
            <v>宿泊業，飲食サービス業</v>
          </cell>
          <cell r="C273">
            <v>100.1</v>
          </cell>
          <cell r="D273">
            <v>-4.9000000000000004</v>
          </cell>
          <cell r="E273">
            <v>100.2</v>
          </cell>
          <cell r="F273">
            <v>-4.0999999999999996</v>
          </cell>
          <cell r="G273">
            <v>99.5</v>
          </cell>
          <cell r="H273">
            <v>-3.8</v>
          </cell>
          <cell r="I273">
            <v>97.4</v>
          </cell>
          <cell r="J273">
            <v>-7.1</v>
          </cell>
          <cell r="K273">
            <v>96.6</v>
          </cell>
          <cell r="L273">
            <v>-6.5</v>
          </cell>
          <cell r="M273">
            <v>146.19999999999999</v>
          </cell>
          <cell r="N273">
            <v>-26.9</v>
          </cell>
          <cell r="O273">
            <v>105.2</v>
          </cell>
          <cell r="P273">
            <v>6.3</v>
          </cell>
          <cell r="Q273" t="str">
            <v>-</v>
          </cell>
          <cell r="R273" t="str">
            <v>-</v>
          </cell>
          <cell r="S273">
            <v>5.63</v>
          </cell>
          <cell r="T273">
            <v>0.68</v>
          </cell>
          <cell r="U273">
            <v>1.85</v>
          </cell>
          <cell r="V273">
            <v>-0.95</v>
          </cell>
          <cell r="W273">
            <v>95.3</v>
          </cell>
          <cell r="X273">
            <v>-8</v>
          </cell>
          <cell r="Y273">
            <v>95.4</v>
          </cell>
          <cell r="Z273">
            <v>-7.3</v>
          </cell>
          <cell r="AA273">
            <v>136.5</v>
          </cell>
          <cell r="AB273">
            <v>-18.100000000000001</v>
          </cell>
          <cell r="AC273">
            <v>5.9</v>
          </cell>
          <cell r="AD273">
            <v>-93.5</v>
          </cell>
        </row>
        <row r="274">
          <cell r="B274" t="str">
            <v>生活関連サービス業，娯楽業</v>
          </cell>
          <cell r="C274">
            <v>84</v>
          </cell>
          <cell r="D274">
            <v>4.7</v>
          </cell>
          <cell r="E274">
            <v>84.1</v>
          </cell>
          <cell r="F274">
            <v>4.9000000000000004</v>
          </cell>
          <cell r="G274">
            <v>87.6</v>
          </cell>
          <cell r="H274">
            <v>4</v>
          </cell>
          <cell r="I274">
            <v>95.8</v>
          </cell>
          <cell r="J274">
            <v>5.5</v>
          </cell>
          <cell r="K274">
            <v>91.2</v>
          </cell>
          <cell r="L274">
            <v>2.5</v>
          </cell>
          <cell r="M274">
            <v>1100</v>
          </cell>
          <cell r="N274">
            <v>135.69999999999999</v>
          </cell>
          <cell r="O274">
            <v>41.4</v>
          </cell>
          <cell r="P274">
            <v>-22</v>
          </cell>
          <cell r="Q274" t="str">
            <v>-</v>
          </cell>
          <cell r="R274" t="str">
            <v>-</v>
          </cell>
          <cell r="S274">
            <v>3.62</v>
          </cell>
          <cell r="T274">
            <v>-5.96</v>
          </cell>
          <cell r="U274">
            <v>2.66</v>
          </cell>
          <cell r="V274">
            <v>-3.58</v>
          </cell>
          <cell r="W274">
            <v>80</v>
          </cell>
          <cell r="X274">
            <v>1.4</v>
          </cell>
          <cell r="Y274">
            <v>80.099999999999994</v>
          </cell>
          <cell r="Z274">
            <v>1.5</v>
          </cell>
          <cell r="AA274">
            <v>22.2</v>
          </cell>
          <cell r="AB274">
            <v>107.5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235.3</v>
          </cell>
          <cell r="D275">
            <v>-6.8</v>
          </cell>
          <cell r="E275">
            <v>180.5</v>
          </cell>
          <cell r="F275">
            <v>1.8</v>
          </cell>
          <cell r="G275">
            <v>181.3</v>
          </cell>
          <cell r="H275">
            <v>1.9</v>
          </cell>
          <cell r="I275">
            <v>215.3</v>
          </cell>
          <cell r="J275">
            <v>-4.8</v>
          </cell>
          <cell r="K275">
            <v>217.4</v>
          </cell>
          <cell r="L275">
            <v>-3.2</v>
          </cell>
          <cell r="M275">
            <v>60</v>
          </cell>
          <cell r="N275">
            <v>-85.7</v>
          </cell>
          <cell r="O275">
            <v>100.5</v>
          </cell>
          <cell r="P275">
            <v>14.6</v>
          </cell>
          <cell r="Q275" t="str">
            <v>-</v>
          </cell>
          <cell r="R275" t="str">
            <v>-</v>
          </cell>
          <cell r="S275">
            <v>3.99</v>
          </cell>
          <cell r="T275">
            <v>-0.78</v>
          </cell>
          <cell r="U275">
            <v>0.31</v>
          </cell>
          <cell r="V275">
            <v>7.0000000000000007E-2</v>
          </cell>
          <cell r="W275">
            <v>224.1</v>
          </cell>
          <cell r="X275">
            <v>-9.9</v>
          </cell>
          <cell r="Y275">
            <v>171.9</v>
          </cell>
          <cell r="Z275">
            <v>-1.5</v>
          </cell>
          <cell r="AA275">
            <v>67.5</v>
          </cell>
          <cell r="AB275">
            <v>-15.8</v>
          </cell>
          <cell r="AC275">
            <v>830.7</v>
          </cell>
          <cell r="AD275">
            <v>-25.6</v>
          </cell>
        </row>
        <row r="276">
          <cell r="B276" t="str">
            <v>医療，福祉</v>
          </cell>
          <cell r="C276">
            <v>103.7</v>
          </cell>
          <cell r="D276">
            <v>-3.4</v>
          </cell>
          <cell r="E276">
            <v>90.2</v>
          </cell>
          <cell r="F276">
            <v>-3.7</v>
          </cell>
          <cell r="G276">
            <v>89.3</v>
          </cell>
          <cell r="H276">
            <v>3.2</v>
          </cell>
          <cell r="I276">
            <v>96.2</v>
          </cell>
          <cell r="J276">
            <v>-1.5</v>
          </cell>
          <cell r="K276">
            <v>96</v>
          </cell>
          <cell r="L276">
            <v>-0.7</v>
          </cell>
          <cell r="M276">
            <v>120</v>
          </cell>
          <cell r="N276">
            <v>-40</v>
          </cell>
          <cell r="O276">
            <v>96.6</v>
          </cell>
          <cell r="P276">
            <v>-4.3</v>
          </cell>
          <cell r="Q276" t="str">
            <v>-</v>
          </cell>
          <cell r="R276" t="str">
            <v>-</v>
          </cell>
          <cell r="S276">
            <v>0.74</v>
          </cell>
          <cell r="T276">
            <v>-4.91</v>
          </cell>
          <cell r="U276">
            <v>0.98</v>
          </cell>
          <cell r="V276">
            <v>-1.25</v>
          </cell>
          <cell r="W276">
            <v>98.8</v>
          </cell>
          <cell r="X276">
            <v>-6.5</v>
          </cell>
          <cell r="Y276">
            <v>85.9</v>
          </cell>
          <cell r="Z276">
            <v>-6.8</v>
          </cell>
          <cell r="AA276">
            <v>141.19999999999999</v>
          </cell>
          <cell r="AB276">
            <v>-72.7</v>
          </cell>
          <cell r="AC276">
            <v>252</v>
          </cell>
          <cell r="AD276">
            <v>-2</v>
          </cell>
        </row>
        <row r="277">
          <cell r="B277" t="str">
            <v>複合サービス事業</v>
          </cell>
          <cell r="C277">
            <v>76.5</v>
          </cell>
          <cell r="D277">
            <v>-22</v>
          </cell>
          <cell r="E277">
            <v>77.8</v>
          </cell>
          <cell r="F277">
            <v>-21.7</v>
          </cell>
          <cell r="G277">
            <v>81.599999999999994</v>
          </cell>
          <cell r="H277">
            <v>-21</v>
          </cell>
          <cell r="I277">
            <v>85.1</v>
          </cell>
          <cell r="J277">
            <v>-16.399999999999999</v>
          </cell>
          <cell r="K277">
            <v>88.6</v>
          </cell>
          <cell r="L277">
            <v>-15.8</v>
          </cell>
          <cell r="M277">
            <v>2.1</v>
          </cell>
          <cell r="N277">
            <v>-91</v>
          </cell>
          <cell r="O277">
            <v>122.7</v>
          </cell>
          <cell r="P277">
            <v>17.8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6.96</v>
          </cell>
          <cell r="V277">
            <v>6.96</v>
          </cell>
          <cell r="W277">
            <v>72.900000000000006</v>
          </cell>
          <cell r="X277">
            <v>-24.5</v>
          </cell>
          <cell r="Y277">
            <v>74.099999999999994</v>
          </cell>
          <cell r="Z277">
            <v>-24.2</v>
          </cell>
          <cell r="AA277">
            <v>1.2</v>
          </cell>
          <cell r="AB277">
            <v>-93.4</v>
          </cell>
          <cell r="AC277">
            <v>29.6</v>
          </cell>
          <cell r="AD277">
            <v>-29.2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-8.6</v>
          </cell>
          <cell r="E278">
            <v>102.4</v>
          </cell>
          <cell r="F278">
            <v>-7.2</v>
          </cell>
          <cell r="G278">
            <v>103.6</v>
          </cell>
          <cell r="H278">
            <v>-6.3</v>
          </cell>
          <cell r="I278">
            <v>94.7</v>
          </cell>
          <cell r="J278">
            <v>-8.9</v>
          </cell>
          <cell r="K278">
            <v>95.8</v>
          </cell>
          <cell r="L278">
            <v>-8.1</v>
          </cell>
          <cell r="M278">
            <v>61.3</v>
          </cell>
          <cell r="N278">
            <v>-32.1</v>
          </cell>
          <cell r="O278">
            <v>102.6</v>
          </cell>
          <cell r="P278">
            <v>11.6</v>
          </cell>
          <cell r="Q278" t="str">
            <v>-</v>
          </cell>
          <cell r="R278" t="str">
            <v>-</v>
          </cell>
          <cell r="S278">
            <v>5.5</v>
          </cell>
          <cell r="T278">
            <v>1.94</v>
          </cell>
          <cell r="U278">
            <v>6.62</v>
          </cell>
          <cell r="V278">
            <v>1.54</v>
          </cell>
          <cell r="W278">
            <v>96.7</v>
          </cell>
          <cell r="X278">
            <v>-11.6</v>
          </cell>
          <cell r="Y278">
            <v>97.5</v>
          </cell>
          <cell r="Z278">
            <v>-10.3</v>
          </cell>
          <cell r="AA278">
            <v>69.099999999999994</v>
          </cell>
          <cell r="AB278">
            <v>-34.1</v>
          </cell>
          <cell r="AC278">
            <v>56.4</v>
          </cell>
          <cell r="AD278">
            <v>-61.2</v>
          </cell>
        </row>
        <row r="279">
          <cell r="B279" t="str">
            <v>食料品・たばこ</v>
          </cell>
          <cell r="C279">
            <v>94.3</v>
          </cell>
          <cell r="D279">
            <v>-6.4</v>
          </cell>
          <cell r="E279">
            <v>97.6</v>
          </cell>
          <cell r="F279">
            <v>-6.5</v>
          </cell>
          <cell r="G279">
            <v>100.4</v>
          </cell>
          <cell r="H279">
            <v>-3.5</v>
          </cell>
          <cell r="I279">
            <v>86.7</v>
          </cell>
          <cell r="J279">
            <v>-13.6</v>
          </cell>
          <cell r="K279">
            <v>89.8</v>
          </cell>
          <cell r="L279">
            <v>-12</v>
          </cell>
          <cell r="M279">
            <v>40.299999999999997</v>
          </cell>
          <cell r="N279">
            <v>-46.5</v>
          </cell>
          <cell r="O279">
            <v>71.8</v>
          </cell>
          <cell r="P279">
            <v>-25.7</v>
          </cell>
          <cell r="Q279" t="str">
            <v>-</v>
          </cell>
          <cell r="R279" t="str">
            <v>-</v>
          </cell>
          <cell r="S279">
            <v>5</v>
          </cell>
          <cell r="T279">
            <v>1.3</v>
          </cell>
          <cell r="U279">
            <v>2.99</v>
          </cell>
          <cell r="V279">
            <v>0.78</v>
          </cell>
          <cell r="W279">
            <v>89.8</v>
          </cell>
          <cell r="X279">
            <v>-9.5</v>
          </cell>
          <cell r="Y279">
            <v>93</v>
          </cell>
          <cell r="Z279">
            <v>-9.5</v>
          </cell>
          <cell r="AA279">
            <v>29.8</v>
          </cell>
          <cell r="AB279">
            <v>-74.099999999999994</v>
          </cell>
          <cell r="AC279">
            <v>1.5</v>
          </cell>
          <cell r="AD279">
            <v>0</v>
          </cell>
        </row>
        <row r="280">
          <cell r="B280" t="str">
            <v>繊維工業</v>
          </cell>
          <cell r="C280">
            <v>156.5</v>
          </cell>
          <cell r="D280">
            <v>92.3</v>
          </cell>
          <cell r="E280">
            <v>162.5</v>
          </cell>
          <cell r="F280">
            <v>94.1</v>
          </cell>
          <cell r="G280">
            <v>150.5</v>
          </cell>
          <cell r="H280">
            <v>77.5</v>
          </cell>
          <cell r="I280">
            <v>149.1</v>
          </cell>
          <cell r="J280">
            <v>101.2</v>
          </cell>
          <cell r="K280">
            <v>147.4</v>
          </cell>
          <cell r="L280">
            <v>97.1</v>
          </cell>
          <cell r="M280">
            <v>320</v>
          </cell>
          <cell r="N280">
            <v>0</v>
          </cell>
          <cell r="O280">
            <v>186.5</v>
          </cell>
          <cell r="P280">
            <v>301.89999999999998</v>
          </cell>
          <cell r="Q280" t="str">
            <v>-</v>
          </cell>
          <cell r="R280" t="str">
            <v>-</v>
          </cell>
          <cell r="S280">
            <v>1.39</v>
          </cell>
          <cell r="T280">
            <v>-2.14</v>
          </cell>
          <cell r="U280">
            <v>1.39</v>
          </cell>
          <cell r="V280">
            <v>1.39</v>
          </cell>
          <cell r="W280">
            <v>149</v>
          </cell>
          <cell r="X280">
            <v>86</v>
          </cell>
          <cell r="Y280">
            <v>154.80000000000001</v>
          </cell>
          <cell r="Z280">
            <v>87.9</v>
          </cell>
          <cell r="AA280">
            <v>995.4</v>
          </cell>
          <cell r="AB280">
            <v>0</v>
          </cell>
          <cell r="AC280">
            <v>0</v>
          </cell>
          <cell r="AD280">
            <v>-100</v>
          </cell>
        </row>
        <row r="281">
          <cell r="B281" t="str">
            <v>木材・木製品</v>
          </cell>
          <cell r="C281">
            <v>151.9</v>
          </cell>
          <cell r="D281">
            <v>-22.3</v>
          </cell>
          <cell r="E281">
            <v>156.9</v>
          </cell>
          <cell r="F281">
            <v>-21.9</v>
          </cell>
          <cell r="G281">
            <v>153.6</v>
          </cell>
          <cell r="H281">
            <v>-25.5</v>
          </cell>
          <cell r="I281">
            <v>129.30000000000001</v>
          </cell>
          <cell r="J281">
            <v>-14.7</v>
          </cell>
          <cell r="K281">
            <v>131.80000000000001</v>
          </cell>
          <cell r="L281">
            <v>-14.2</v>
          </cell>
          <cell r="M281">
            <v>7.1</v>
          </cell>
          <cell r="N281">
            <v>-85.8</v>
          </cell>
          <cell r="O281">
            <v>88.3</v>
          </cell>
          <cell r="P281">
            <v>147.30000000000001</v>
          </cell>
          <cell r="Q281" t="str">
            <v>-</v>
          </cell>
          <cell r="R281" t="str">
            <v>-</v>
          </cell>
          <cell r="S281">
            <v>0</v>
          </cell>
          <cell r="T281">
            <v>-7.27</v>
          </cell>
          <cell r="U281">
            <v>0</v>
          </cell>
          <cell r="V281">
            <v>-7.27</v>
          </cell>
          <cell r="W281">
            <v>144.69999999999999</v>
          </cell>
          <cell r="X281">
            <v>-24.8</v>
          </cell>
          <cell r="Y281">
            <v>149.4</v>
          </cell>
          <cell r="Z281">
            <v>-24.4</v>
          </cell>
          <cell r="AA281">
            <v>278.2</v>
          </cell>
          <cell r="AB281">
            <v>0</v>
          </cell>
          <cell r="AC281">
            <v>10.7</v>
          </cell>
          <cell r="AD281">
            <v>-52.7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53.1</v>
          </cell>
          <cell r="D284">
            <v>-76.900000000000006</v>
          </cell>
          <cell r="E284">
            <v>54.7</v>
          </cell>
          <cell r="F284">
            <v>-52.6</v>
          </cell>
          <cell r="G284">
            <v>56.5</v>
          </cell>
          <cell r="H284">
            <v>-52.1</v>
          </cell>
          <cell r="I284">
            <v>55.2</v>
          </cell>
          <cell r="J284">
            <v>-45.2</v>
          </cell>
          <cell r="K284">
            <v>56.9</v>
          </cell>
          <cell r="L284">
            <v>-44.5</v>
          </cell>
          <cell r="M284">
            <v>0</v>
          </cell>
          <cell r="N284">
            <v>-100</v>
          </cell>
          <cell r="O284">
            <v>256.3</v>
          </cell>
          <cell r="P284">
            <v>256.5</v>
          </cell>
          <cell r="Q284" t="str">
            <v>-</v>
          </cell>
          <cell r="R284" t="str">
            <v>-</v>
          </cell>
          <cell r="S284">
            <v>3.8</v>
          </cell>
          <cell r="T284">
            <v>3.8</v>
          </cell>
          <cell r="U284">
            <v>0</v>
          </cell>
          <cell r="V284">
            <v>0</v>
          </cell>
          <cell r="W284">
            <v>50.6</v>
          </cell>
          <cell r="X284">
            <v>-77.7</v>
          </cell>
          <cell r="Y284">
            <v>52.1</v>
          </cell>
          <cell r="Z284">
            <v>-54.1</v>
          </cell>
          <cell r="AA284">
            <v>1</v>
          </cell>
          <cell r="AB284">
            <v>-97.3</v>
          </cell>
          <cell r="AC284">
            <v>8.1</v>
          </cell>
          <cell r="AD284">
            <v>-94.6</v>
          </cell>
        </row>
        <row r="285">
          <cell r="B285" t="str">
            <v>化学、石油・石炭</v>
          </cell>
          <cell r="C285">
            <v>110.4</v>
          </cell>
          <cell r="D285">
            <v>99.3</v>
          </cell>
          <cell r="E285">
            <v>119.5</v>
          </cell>
          <cell r="F285">
            <v>96.5</v>
          </cell>
          <cell r="G285">
            <v>121.5</v>
          </cell>
          <cell r="H285">
            <v>96.3</v>
          </cell>
          <cell r="I285">
            <v>143.30000000000001</v>
          </cell>
          <cell r="J285">
            <v>56.8</v>
          </cell>
          <cell r="K285">
            <v>144.80000000000001</v>
          </cell>
          <cell r="L285">
            <v>58.9</v>
          </cell>
          <cell r="M285">
            <v>20</v>
          </cell>
          <cell r="N285">
            <v>-78.599999999999994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105.1</v>
          </cell>
          <cell r="X285">
            <v>92.8</v>
          </cell>
          <cell r="Y285">
            <v>113.8</v>
          </cell>
          <cell r="Z285">
            <v>90.3</v>
          </cell>
          <cell r="AA285">
            <v>78.400000000000006</v>
          </cell>
          <cell r="AB285">
            <v>103.6</v>
          </cell>
          <cell r="AC285">
            <v>8</v>
          </cell>
          <cell r="AD285">
            <v>207.7</v>
          </cell>
        </row>
        <row r="286">
          <cell r="B286" t="str">
            <v>プラスチック製品</v>
          </cell>
          <cell r="C286">
            <v>144.30000000000001</v>
          </cell>
          <cell r="D286">
            <v>-18.2</v>
          </cell>
          <cell r="E286">
            <v>152.80000000000001</v>
          </cell>
          <cell r="F286">
            <v>-18.600000000000001</v>
          </cell>
          <cell r="G286">
            <v>151.5</v>
          </cell>
          <cell r="H286">
            <v>-9.1999999999999993</v>
          </cell>
          <cell r="I286">
            <v>178.3</v>
          </cell>
          <cell r="J286">
            <v>-12.1</v>
          </cell>
          <cell r="K286">
            <v>178.2</v>
          </cell>
          <cell r="L286">
            <v>-6.8</v>
          </cell>
          <cell r="M286">
            <v>166.7</v>
          </cell>
          <cell r="N286">
            <v>-89.7</v>
          </cell>
          <cell r="O286">
            <v>444.6</v>
          </cell>
          <cell r="P286">
            <v>617.1</v>
          </cell>
          <cell r="Q286" t="str">
            <v>-</v>
          </cell>
          <cell r="R286" t="str">
            <v>-</v>
          </cell>
          <cell r="S286">
            <v>4.0599999999999996</v>
          </cell>
          <cell r="T286">
            <v>4.0599999999999996</v>
          </cell>
          <cell r="U286">
            <v>0</v>
          </cell>
          <cell r="V286">
            <v>0</v>
          </cell>
          <cell r="W286">
            <v>137.4</v>
          </cell>
          <cell r="X286">
            <v>-20.9</v>
          </cell>
          <cell r="Y286">
            <v>145.5</v>
          </cell>
          <cell r="Z286">
            <v>-21.3</v>
          </cell>
          <cell r="AA286">
            <v>297.10000000000002</v>
          </cell>
          <cell r="AB286">
            <v>-89.7</v>
          </cell>
          <cell r="AC286">
            <v>3</v>
          </cell>
          <cell r="AD286">
            <v>0</v>
          </cell>
        </row>
        <row r="287">
          <cell r="B287" t="str">
            <v>ゴム製品</v>
          </cell>
          <cell r="C287">
            <v>143.30000000000001</v>
          </cell>
          <cell r="D287">
            <v>13.4</v>
          </cell>
          <cell r="E287">
            <v>132.5</v>
          </cell>
          <cell r="F287">
            <v>-6.1</v>
          </cell>
          <cell r="G287">
            <v>131.30000000000001</v>
          </cell>
          <cell r="H287">
            <v>-5.3</v>
          </cell>
          <cell r="I287">
            <v>109</v>
          </cell>
          <cell r="J287">
            <v>-6.8</v>
          </cell>
          <cell r="K287">
            <v>107.7</v>
          </cell>
          <cell r="L287">
            <v>-5.9</v>
          </cell>
          <cell r="M287">
            <v>237.5</v>
          </cell>
          <cell r="N287">
            <v>-38.700000000000003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3.13</v>
          </cell>
          <cell r="V287">
            <v>3.13</v>
          </cell>
          <cell r="W287">
            <v>136.5</v>
          </cell>
          <cell r="X287">
            <v>9.6999999999999993</v>
          </cell>
          <cell r="Y287">
            <v>126.2</v>
          </cell>
          <cell r="Z287">
            <v>-9.1</v>
          </cell>
          <cell r="AA287">
            <v>219.5</v>
          </cell>
          <cell r="AB287">
            <v>-39.5</v>
          </cell>
          <cell r="AC287">
            <v>118.2</v>
          </cell>
          <cell r="AD287">
            <v>0</v>
          </cell>
        </row>
        <row r="288">
          <cell r="B288" t="str">
            <v>窯業・土石製品</v>
          </cell>
          <cell r="C288">
            <v>140.5</v>
          </cell>
          <cell r="D288">
            <v>17.600000000000001</v>
          </cell>
          <cell r="E288">
            <v>118.9</v>
          </cell>
          <cell r="F288">
            <v>5.4</v>
          </cell>
          <cell r="G288">
            <v>119.4</v>
          </cell>
          <cell r="H288">
            <v>3.8</v>
          </cell>
          <cell r="I288">
            <v>113.8</v>
          </cell>
          <cell r="J288">
            <v>1.6</v>
          </cell>
          <cell r="K288">
            <v>114</v>
          </cell>
          <cell r="L288">
            <v>0.2</v>
          </cell>
          <cell r="M288">
            <v>108.7</v>
          </cell>
          <cell r="N288">
            <v>149.9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133.80000000000001</v>
          </cell>
          <cell r="X288">
            <v>13.8</v>
          </cell>
          <cell r="Y288">
            <v>113.2</v>
          </cell>
          <cell r="Z288">
            <v>2</v>
          </cell>
          <cell r="AA288">
            <v>102.7</v>
          </cell>
          <cell r="AB288">
            <v>168.8</v>
          </cell>
          <cell r="AC288">
            <v>323.7</v>
          </cell>
          <cell r="AD288">
            <v>135.1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106.3</v>
          </cell>
          <cell r="D291">
            <v>-21.3</v>
          </cell>
          <cell r="E291">
            <v>109.2</v>
          </cell>
          <cell r="F291">
            <v>-21.3</v>
          </cell>
          <cell r="G291">
            <v>110.9</v>
          </cell>
          <cell r="H291">
            <v>-0.8</v>
          </cell>
          <cell r="I291">
            <v>97.9</v>
          </cell>
          <cell r="J291">
            <v>-40.5</v>
          </cell>
          <cell r="K291">
            <v>98</v>
          </cell>
          <cell r="L291">
            <v>-30.5</v>
          </cell>
          <cell r="M291">
            <v>0</v>
          </cell>
          <cell r="N291">
            <v>-100</v>
          </cell>
          <cell r="O291">
            <v>136.69999999999999</v>
          </cell>
          <cell r="P291">
            <v>19.100000000000001</v>
          </cell>
          <cell r="Q291" t="str">
            <v>-</v>
          </cell>
          <cell r="R291" t="str">
            <v>-</v>
          </cell>
          <cell r="S291">
            <v>3.55</v>
          </cell>
          <cell r="T291">
            <v>0.26</v>
          </cell>
          <cell r="U291">
            <v>0</v>
          </cell>
          <cell r="V291">
            <v>-3.29</v>
          </cell>
          <cell r="W291">
            <v>101.2</v>
          </cell>
          <cell r="X291">
            <v>-23.9</v>
          </cell>
          <cell r="Y291">
            <v>104</v>
          </cell>
          <cell r="Z291">
            <v>-23.9</v>
          </cell>
          <cell r="AA291">
            <v>0</v>
          </cell>
          <cell r="AB291">
            <v>-100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126.9</v>
          </cell>
          <cell r="D294">
            <v>-9.3000000000000007</v>
          </cell>
          <cell r="E294">
            <v>116.5</v>
          </cell>
          <cell r="F294">
            <v>-23.7</v>
          </cell>
          <cell r="G294">
            <v>116.3</v>
          </cell>
          <cell r="H294">
            <v>-20.6</v>
          </cell>
          <cell r="I294">
            <v>108</v>
          </cell>
          <cell r="J294">
            <v>-27.1</v>
          </cell>
          <cell r="K294">
            <v>107.3</v>
          </cell>
          <cell r="L294">
            <v>-25.1</v>
          </cell>
          <cell r="M294">
            <v>0</v>
          </cell>
          <cell r="N294">
            <v>0</v>
          </cell>
          <cell r="O294">
            <v>35.5</v>
          </cell>
          <cell r="P294">
            <v>-31.2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120.9</v>
          </cell>
          <cell r="X294">
            <v>-12.2</v>
          </cell>
          <cell r="Y294">
            <v>111</v>
          </cell>
          <cell r="Z294">
            <v>-26.1</v>
          </cell>
          <cell r="AA294">
            <v>0</v>
          </cell>
          <cell r="AB294">
            <v>0</v>
          </cell>
          <cell r="AC294">
            <v>40.4</v>
          </cell>
          <cell r="AD294">
            <v>0</v>
          </cell>
        </row>
        <row r="295">
          <cell r="B295" t="str">
            <v>電子・デバイス</v>
          </cell>
          <cell r="C295">
            <v>115.8</v>
          </cell>
          <cell r="D295">
            <v>12.9</v>
          </cell>
          <cell r="E295">
            <v>107.3</v>
          </cell>
          <cell r="F295">
            <v>5.6</v>
          </cell>
          <cell r="G295">
            <v>109.6</v>
          </cell>
          <cell r="H295">
            <v>6.1</v>
          </cell>
          <cell r="I295">
            <v>108.1</v>
          </cell>
          <cell r="J295">
            <v>-0.9</v>
          </cell>
          <cell r="K295">
            <v>110.1</v>
          </cell>
          <cell r="L295">
            <v>-0.5</v>
          </cell>
          <cell r="M295">
            <v>10.5</v>
          </cell>
          <cell r="N295">
            <v>-71.5</v>
          </cell>
          <cell r="O295">
            <v>313.2</v>
          </cell>
          <cell r="P295">
            <v>39.200000000000003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</v>
          </cell>
          <cell r="V295">
            <v>1.4</v>
          </cell>
          <cell r="W295">
            <v>110.3</v>
          </cell>
          <cell r="X295">
            <v>9.1999999999999993</v>
          </cell>
          <cell r="Y295">
            <v>102.2</v>
          </cell>
          <cell r="Z295">
            <v>2.2000000000000002</v>
          </cell>
          <cell r="AA295">
            <v>11</v>
          </cell>
          <cell r="AB295">
            <v>-65.2</v>
          </cell>
          <cell r="AC295">
            <v>103.4</v>
          </cell>
          <cell r="AD295">
            <v>146.80000000000001</v>
          </cell>
        </row>
        <row r="296">
          <cell r="B296" t="str">
            <v>電気機械器具</v>
          </cell>
          <cell r="C296">
            <v>100.8</v>
          </cell>
          <cell r="D296">
            <v>23.2</v>
          </cell>
          <cell r="E296">
            <v>100.9</v>
          </cell>
          <cell r="F296">
            <v>23.2</v>
          </cell>
          <cell r="G296">
            <v>101.2</v>
          </cell>
          <cell r="H296">
            <v>25.4</v>
          </cell>
          <cell r="I296">
            <v>92.3</v>
          </cell>
          <cell r="J296">
            <v>17.899999999999999</v>
          </cell>
          <cell r="K296">
            <v>92.6</v>
          </cell>
          <cell r="L296">
            <v>19.899999999999999</v>
          </cell>
          <cell r="M296">
            <v>0</v>
          </cell>
          <cell r="N296">
            <v>-100</v>
          </cell>
          <cell r="O296">
            <v>6.5</v>
          </cell>
          <cell r="P296">
            <v>-12.2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96</v>
          </cell>
          <cell r="X296">
            <v>19.3</v>
          </cell>
          <cell r="Y296">
            <v>96.1</v>
          </cell>
          <cell r="Z296">
            <v>19.2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277.89999999999998</v>
          </cell>
          <cell r="D297">
            <v>13.5</v>
          </cell>
          <cell r="E297">
            <v>143.80000000000001</v>
          </cell>
          <cell r="F297">
            <v>8.9</v>
          </cell>
          <cell r="G297">
            <v>135</v>
          </cell>
          <cell r="H297">
            <v>14.8</v>
          </cell>
          <cell r="I297">
            <v>141.5</v>
          </cell>
          <cell r="J297">
            <v>-4.4000000000000004</v>
          </cell>
          <cell r="K297">
            <v>139.19999999999999</v>
          </cell>
          <cell r="L297">
            <v>5.7</v>
          </cell>
          <cell r="M297">
            <v>276.5</v>
          </cell>
          <cell r="N297">
            <v>-75.8</v>
          </cell>
          <cell r="O297">
            <v>27.6</v>
          </cell>
          <cell r="P297">
            <v>-33.299999999999997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27.27</v>
          </cell>
          <cell r="V297">
            <v>27.27</v>
          </cell>
          <cell r="W297">
            <v>264.7</v>
          </cell>
          <cell r="X297">
            <v>9.9</v>
          </cell>
          <cell r="Y297">
            <v>137</v>
          </cell>
          <cell r="Z297">
            <v>5.5</v>
          </cell>
          <cell r="AA297">
            <v>850.1</v>
          </cell>
          <cell r="AB297">
            <v>-36.4</v>
          </cell>
          <cell r="AC297">
            <v>1074.0999999999999</v>
          </cell>
          <cell r="AD297">
            <v>17.7</v>
          </cell>
        </row>
        <row r="298">
          <cell r="B298" t="str">
            <v>輸送用機械器具</v>
          </cell>
          <cell r="C298">
            <v>127.8</v>
          </cell>
          <cell r="D298">
            <v>41.5</v>
          </cell>
          <cell r="E298">
            <v>133</v>
          </cell>
          <cell r="F298">
            <v>41.5</v>
          </cell>
          <cell r="G298">
            <v>135.6</v>
          </cell>
          <cell r="H298">
            <v>41.7</v>
          </cell>
          <cell r="I298">
            <v>138.4</v>
          </cell>
          <cell r="J298">
            <v>23.4</v>
          </cell>
          <cell r="K298">
            <v>141.19999999999999</v>
          </cell>
          <cell r="L298">
            <v>23.4</v>
          </cell>
          <cell r="M298">
            <v>0</v>
          </cell>
          <cell r="N298">
            <v>-100</v>
          </cell>
          <cell r="O298">
            <v>5.4</v>
          </cell>
          <cell r="P298">
            <v>-50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121.7</v>
          </cell>
          <cell r="X298">
            <v>36.9</v>
          </cell>
          <cell r="Y298">
            <v>126.7</v>
          </cell>
          <cell r="Z298">
            <v>37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117.1</v>
          </cell>
          <cell r="D299">
            <v>6.7</v>
          </cell>
          <cell r="E299">
            <v>119.5</v>
          </cell>
          <cell r="F299">
            <v>6.7</v>
          </cell>
          <cell r="G299">
            <v>122.3</v>
          </cell>
          <cell r="H299">
            <v>7.8</v>
          </cell>
          <cell r="I299">
            <v>105.9</v>
          </cell>
          <cell r="J299">
            <v>-4.9000000000000004</v>
          </cell>
          <cell r="K299">
            <v>107.3</v>
          </cell>
          <cell r="L299">
            <v>-4.2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-7.41</v>
          </cell>
          <cell r="U299">
            <v>0</v>
          </cell>
          <cell r="V299">
            <v>-11.11</v>
          </cell>
          <cell r="W299">
            <v>111.5</v>
          </cell>
          <cell r="X299">
            <v>3.2</v>
          </cell>
          <cell r="Y299">
            <v>113.8</v>
          </cell>
          <cell r="Z299">
            <v>3.3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96.4</v>
          </cell>
          <cell r="D300">
            <v>-10.8</v>
          </cell>
          <cell r="E300">
            <v>104.8</v>
          </cell>
          <cell r="F300">
            <v>-10.9</v>
          </cell>
          <cell r="G300">
            <v>104.9</v>
          </cell>
          <cell r="H300">
            <v>-10.7</v>
          </cell>
          <cell r="I300">
            <v>138.5</v>
          </cell>
          <cell r="J300">
            <v>17.100000000000001</v>
          </cell>
          <cell r="K300">
            <v>138.1</v>
          </cell>
          <cell r="L300">
            <v>16.7</v>
          </cell>
          <cell r="M300">
            <v>50</v>
          </cell>
          <cell r="N300">
            <v>150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12</v>
          </cell>
          <cell r="V300">
            <v>-2.29</v>
          </cell>
          <cell r="W300">
            <v>91.8</v>
          </cell>
          <cell r="X300">
            <v>-13.7</v>
          </cell>
          <cell r="Y300">
            <v>99.8</v>
          </cell>
          <cell r="Z300">
            <v>-13.7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70.099999999999994</v>
          </cell>
          <cell r="E303">
            <v>233</v>
          </cell>
          <cell r="F303">
            <v>70.099999999999994</v>
          </cell>
          <cell r="G303">
            <v>238.2</v>
          </cell>
          <cell r="H303">
            <v>74.8</v>
          </cell>
          <cell r="I303">
            <v>161.4</v>
          </cell>
          <cell r="J303">
            <v>68.5</v>
          </cell>
          <cell r="K303">
            <v>164.3</v>
          </cell>
          <cell r="L303">
            <v>73.7</v>
          </cell>
          <cell r="M303">
            <v>16.7</v>
          </cell>
          <cell r="N303">
            <v>-89.3</v>
          </cell>
          <cell r="O303">
            <v>144.5</v>
          </cell>
          <cell r="P303">
            <v>74.7</v>
          </cell>
          <cell r="Q303" t="str">
            <v>-</v>
          </cell>
          <cell r="R303" t="str">
            <v>-</v>
          </cell>
          <cell r="S303">
            <v>1.35</v>
          </cell>
          <cell r="T303">
            <v>-5.25</v>
          </cell>
          <cell r="U303">
            <v>0</v>
          </cell>
          <cell r="V303">
            <v>-5.58</v>
          </cell>
          <cell r="W303">
            <v>213.5</v>
          </cell>
          <cell r="X303">
            <v>64.599999999999994</v>
          </cell>
          <cell r="Y303">
            <v>221.9</v>
          </cell>
          <cell r="Z303">
            <v>64.599999999999994</v>
          </cell>
          <cell r="AA303">
            <v>32</v>
          </cell>
          <cell r="AB303">
            <v>-80.8</v>
          </cell>
          <cell r="AC303">
            <v>0.5</v>
          </cell>
          <cell r="AD303">
            <v>0</v>
          </cell>
        </row>
        <row r="304">
          <cell r="B304" t="str">
            <v>小売業</v>
          </cell>
          <cell r="C304">
            <v>100.1</v>
          </cell>
          <cell r="D304">
            <v>3.6</v>
          </cell>
          <cell r="E304">
            <v>101.6</v>
          </cell>
          <cell r="F304">
            <v>3.8</v>
          </cell>
          <cell r="G304">
            <v>101.4</v>
          </cell>
          <cell r="H304">
            <v>3</v>
          </cell>
          <cell r="I304">
            <v>93</v>
          </cell>
          <cell r="J304">
            <v>-0.1</v>
          </cell>
          <cell r="K304">
            <v>92.6</v>
          </cell>
          <cell r="L304">
            <v>-0.6</v>
          </cell>
          <cell r="M304">
            <v>110</v>
          </cell>
          <cell r="N304">
            <v>29.4</v>
          </cell>
          <cell r="O304">
            <v>129.19999999999999</v>
          </cell>
          <cell r="P304">
            <v>-5.8</v>
          </cell>
          <cell r="Q304" t="str">
            <v>-</v>
          </cell>
          <cell r="R304" t="str">
            <v>-</v>
          </cell>
          <cell r="S304">
            <v>2.36</v>
          </cell>
          <cell r="T304">
            <v>-1.95</v>
          </cell>
          <cell r="U304">
            <v>1.64</v>
          </cell>
          <cell r="V304">
            <v>1.01</v>
          </cell>
          <cell r="W304">
            <v>95.3</v>
          </cell>
          <cell r="X304">
            <v>0.2</v>
          </cell>
          <cell r="Y304">
            <v>96.8</v>
          </cell>
          <cell r="Z304">
            <v>0.4</v>
          </cell>
          <cell r="AA304">
            <v>116.2</v>
          </cell>
          <cell r="AB304">
            <v>81.599999999999994</v>
          </cell>
          <cell r="AC304">
            <v>6</v>
          </cell>
          <cell r="AD304">
            <v>-61.8</v>
          </cell>
        </row>
        <row r="305">
          <cell r="B305" t="str">
            <v>宿泊業</v>
          </cell>
          <cell r="C305">
            <v>128.5</v>
          </cell>
          <cell r="D305">
            <v>-14.6</v>
          </cell>
          <cell r="E305">
            <v>129.4</v>
          </cell>
          <cell r="F305">
            <v>-12.2</v>
          </cell>
          <cell r="G305">
            <v>128.19999999999999</v>
          </cell>
          <cell r="H305">
            <v>-11.2</v>
          </cell>
          <cell r="I305">
            <v>144.19999999999999</v>
          </cell>
          <cell r="J305">
            <v>-9.6999999999999993</v>
          </cell>
          <cell r="K305">
            <v>140.9</v>
          </cell>
          <cell r="L305">
            <v>-9</v>
          </cell>
          <cell r="M305">
            <v>283.3</v>
          </cell>
          <cell r="N305">
            <v>-24.5</v>
          </cell>
          <cell r="O305">
            <v>126.3</v>
          </cell>
          <cell r="P305">
            <v>33.700000000000003</v>
          </cell>
          <cell r="Q305" t="str">
            <v>-</v>
          </cell>
          <cell r="R305" t="str">
            <v>-</v>
          </cell>
          <cell r="S305">
            <v>5.68</v>
          </cell>
          <cell r="T305">
            <v>3.15</v>
          </cell>
          <cell r="U305">
            <v>3.65</v>
          </cell>
          <cell r="V305">
            <v>1.1200000000000001</v>
          </cell>
          <cell r="W305">
            <v>122.4</v>
          </cell>
          <cell r="X305">
            <v>-17.3</v>
          </cell>
          <cell r="Y305">
            <v>123.2</v>
          </cell>
          <cell r="Z305">
            <v>-15.1</v>
          </cell>
          <cell r="AA305">
            <v>183.1</v>
          </cell>
          <cell r="AB305">
            <v>-37.700000000000003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90.1</v>
          </cell>
          <cell r="D306">
            <v>-2.4</v>
          </cell>
          <cell r="E306">
            <v>90</v>
          </cell>
          <cell r="F306">
            <v>-2.5</v>
          </cell>
          <cell r="G306">
            <v>89.6</v>
          </cell>
          <cell r="H306">
            <v>-2.4</v>
          </cell>
          <cell r="I306">
            <v>82</v>
          </cell>
          <cell r="J306">
            <v>-9.3000000000000007</v>
          </cell>
          <cell r="K306">
            <v>82</v>
          </cell>
          <cell r="L306">
            <v>-8.4</v>
          </cell>
          <cell r="M306">
            <v>85.7</v>
          </cell>
          <cell r="N306">
            <v>-40</v>
          </cell>
          <cell r="O306">
            <v>97.9</v>
          </cell>
          <cell r="P306">
            <v>-2.9</v>
          </cell>
          <cell r="Q306" t="str">
            <v>-</v>
          </cell>
          <cell r="R306" t="str">
            <v>-</v>
          </cell>
          <cell r="S306">
            <v>5.61</v>
          </cell>
          <cell r="T306">
            <v>-0.15</v>
          </cell>
          <cell r="U306">
            <v>1.01</v>
          </cell>
          <cell r="V306">
            <v>-1.88</v>
          </cell>
          <cell r="W306">
            <v>85.8</v>
          </cell>
          <cell r="X306">
            <v>-5.5</v>
          </cell>
          <cell r="Y306">
            <v>85.7</v>
          </cell>
          <cell r="Z306">
            <v>-5.6</v>
          </cell>
          <cell r="AA306">
            <v>113.5</v>
          </cell>
          <cell r="AB306">
            <v>-7.3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101.5</v>
          </cell>
          <cell r="D307">
            <v>13.5</v>
          </cell>
          <cell r="E307">
            <v>82.9</v>
          </cell>
          <cell r="F307">
            <v>4.3</v>
          </cell>
          <cell r="G307">
            <v>81.900000000000006</v>
          </cell>
          <cell r="H307">
            <v>15</v>
          </cell>
          <cell r="I307">
            <v>99.9</v>
          </cell>
          <cell r="J307">
            <v>4.9000000000000004</v>
          </cell>
          <cell r="K307">
            <v>99.9</v>
          </cell>
          <cell r="L307">
            <v>6.2</v>
          </cell>
          <cell r="M307">
            <v>100</v>
          </cell>
          <cell r="N307">
            <v>-37.9</v>
          </cell>
          <cell r="O307">
            <v>73.3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-3.43</v>
          </cell>
          <cell r="U307">
            <v>1.54</v>
          </cell>
          <cell r="V307">
            <v>-0.77</v>
          </cell>
          <cell r="W307">
            <v>96.7</v>
          </cell>
          <cell r="X307">
            <v>9.9</v>
          </cell>
          <cell r="Y307">
            <v>79</v>
          </cell>
          <cell r="Z307">
            <v>1</v>
          </cell>
          <cell r="AA307">
            <v>122.4</v>
          </cell>
          <cell r="AB307">
            <v>-69.5</v>
          </cell>
          <cell r="AC307">
            <v>94.3</v>
          </cell>
          <cell r="AD307">
            <v>52.3</v>
          </cell>
        </row>
        <row r="308">
          <cell r="B308" t="str">
            <v>Ｐ一括分</v>
          </cell>
          <cell r="C308">
            <v>98.7</v>
          </cell>
          <cell r="D308">
            <v>-24.9</v>
          </cell>
          <cell r="E308">
            <v>98.1</v>
          </cell>
          <cell r="F308">
            <v>-10.9</v>
          </cell>
          <cell r="G308">
            <v>97.6</v>
          </cell>
          <cell r="H308">
            <v>-10.6</v>
          </cell>
          <cell r="I308">
            <v>89.5</v>
          </cell>
          <cell r="J308">
            <v>-8.3000000000000007</v>
          </cell>
          <cell r="K308">
            <v>89.2</v>
          </cell>
          <cell r="L308">
            <v>-8.3000000000000007</v>
          </cell>
          <cell r="M308">
            <v>250</v>
          </cell>
          <cell r="N308">
            <v>25</v>
          </cell>
          <cell r="O308">
            <v>124.2</v>
          </cell>
          <cell r="P308">
            <v>21.5</v>
          </cell>
          <cell r="Q308" t="str">
            <v>-</v>
          </cell>
          <cell r="R308" t="str">
            <v>-</v>
          </cell>
          <cell r="S308">
            <v>0.26</v>
          </cell>
          <cell r="T308">
            <v>-7.51</v>
          </cell>
          <cell r="U308">
            <v>0.26</v>
          </cell>
          <cell r="V308">
            <v>-1.82</v>
          </cell>
          <cell r="W308">
            <v>94</v>
          </cell>
          <cell r="X308">
            <v>-27.3</v>
          </cell>
          <cell r="Y308">
            <v>93.4</v>
          </cell>
          <cell r="Z308">
            <v>-13.8</v>
          </cell>
          <cell r="AA308">
            <v>377.7</v>
          </cell>
          <cell r="AB308">
            <v>-43.2</v>
          </cell>
          <cell r="AC308">
            <v>107.9</v>
          </cell>
          <cell r="AD308">
            <v>-75</v>
          </cell>
        </row>
        <row r="309">
          <cell r="B309" t="str">
            <v>職業紹介・派遣業</v>
          </cell>
          <cell r="C309">
            <v>108.8</v>
          </cell>
          <cell r="D309">
            <v>3.2</v>
          </cell>
          <cell r="E309">
            <v>109.1</v>
          </cell>
          <cell r="F309">
            <v>3.7</v>
          </cell>
          <cell r="G309">
            <v>110.7</v>
          </cell>
          <cell r="H309">
            <v>4.3</v>
          </cell>
          <cell r="I309">
            <v>97.5</v>
          </cell>
          <cell r="J309">
            <v>-0.4</v>
          </cell>
          <cell r="K309">
            <v>98.1</v>
          </cell>
          <cell r="L309">
            <v>-0.5</v>
          </cell>
          <cell r="M309">
            <v>70.400000000000006</v>
          </cell>
          <cell r="N309">
            <v>0</v>
          </cell>
          <cell r="O309">
            <v>106.7</v>
          </cell>
          <cell r="P309">
            <v>-16.399999999999999</v>
          </cell>
          <cell r="Q309" t="str">
            <v>-</v>
          </cell>
          <cell r="R309" t="str">
            <v>-</v>
          </cell>
          <cell r="S309">
            <v>13.34</v>
          </cell>
          <cell r="T309">
            <v>5.64</v>
          </cell>
          <cell r="U309">
            <v>8.26</v>
          </cell>
          <cell r="V309">
            <v>-4.4400000000000004</v>
          </cell>
          <cell r="W309">
            <v>103.6</v>
          </cell>
          <cell r="X309">
            <v>-0.1</v>
          </cell>
          <cell r="Y309">
            <v>103.9</v>
          </cell>
          <cell r="Z309">
            <v>0.4</v>
          </cell>
          <cell r="AA309">
            <v>66.900000000000006</v>
          </cell>
          <cell r="AB309">
            <v>-18.399999999999999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100.1</v>
          </cell>
          <cell r="D311">
            <v>-9.8000000000000007</v>
          </cell>
          <cell r="E311">
            <v>101.1</v>
          </cell>
          <cell r="F311">
            <v>-8.1</v>
          </cell>
          <cell r="G311">
            <v>102.2</v>
          </cell>
          <cell r="H311">
            <v>-7.1</v>
          </cell>
          <cell r="I311">
            <v>94.1</v>
          </cell>
          <cell r="J311">
            <v>-9.6</v>
          </cell>
          <cell r="K311">
            <v>95.3</v>
          </cell>
          <cell r="L311">
            <v>-8.6999999999999993</v>
          </cell>
          <cell r="M311">
            <v>61.3</v>
          </cell>
          <cell r="N311">
            <v>-36.700000000000003</v>
          </cell>
          <cell r="O311">
            <v>101.7</v>
          </cell>
          <cell r="P311">
            <v>18.399999999999999</v>
          </cell>
          <cell r="Q311" t="str">
            <v>-</v>
          </cell>
          <cell r="R311" t="str">
            <v>-</v>
          </cell>
          <cell r="S311">
            <v>4.25</v>
          </cell>
          <cell r="T311">
            <v>1.73</v>
          </cell>
          <cell r="U311">
            <v>6.36</v>
          </cell>
          <cell r="V311">
            <v>3.21</v>
          </cell>
          <cell r="W311">
            <v>95.3</v>
          </cell>
          <cell r="X311">
            <v>-12.8</v>
          </cell>
          <cell r="Y311">
            <v>96.3</v>
          </cell>
          <cell r="Z311">
            <v>-11.1</v>
          </cell>
          <cell r="AA311">
            <v>69.599999999999994</v>
          </cell>
          <cell r="AB311">
            <v>-36.700000000000003</v>
          </cell>
          <cell r="AC311">
            <v>33.5</v>
          </cell>
          <cell r="AD311">
            <v>-62.2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143.1</v>
          </cell>
          <cell r="D518">
            <v>-3.4</v>
          </cell>
          <cell r="E518">
            <v>102.6</v>
          </cell>
          <cell r="F518">
            <v>1.1000000000000001</v>
          </cell>
          <cell r="G518">
            <v>102.6</v>
          </cell>
          <cell r="H518">
            <v>1</v>
          </cell>
          <cell r="I518">
            <v>103.3</v>
          </cell>
          <cell r="J518">
            <v>0.5</v>
          </cell>
          <cell r="K518">
            <v>103.1</v>
          </cell>
          <cell r="L518">
            <v>0.5</v>
          </cell>
          <cell r="M518">
            <v>106.3</v>
          </cell>
          <cell r="N518">
            <v>0.9</v>
          </cell>
          <cell r="O518">
            <v>97.6</v>
          </cell>
          <cell r="P518">
            <v>-3.2</v>
          </cell>
          <cell r="Q518" t="str">
            <v>-</v>
          </cell>
          <cell r="R518" t="str">
            <v>-</v>
          </cell>
          <cell r="S518">
            <v>1.4</v>
          </cell>
          <cell r="T518">
            <v>-0.15</v>
          </cell>
          <cell r="U518">
            <v>1.2</v>
          </cell>
          <cell r="V518">
            <v>0.12</v>
          </cell>
          <cell r="W518">
            <v>136.30000000000001</v>
          </cell>
          <cell r="X518">
            <v>-6.5</v>
          </cell>
          <cell r="Y518">
            <v>97.7</v>
          </cell>
          <cell r="Z518">
            <v>-2.2000000000000002</v>
          </cell>
          <cell r="AA518">
            <v>102.6</v>
          </cell>
          <cell r="AB518">
            <v>3.1</v>
          </cell>
          <cell r="AC518">
            <v>353.5</v>
          </cell>
          <cell r="AD518">
            <v>-9.5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96.8</v>
          </cell>
          <cell r="D520">
            <v>-9.4</v>
          </cell>
          <cell r="E520">
            <v>91.1</v>
          </cell>
          <cell r="F520">
            <v>-1.1000000000000001</v>
          </cell>
          <cell r="G520">
            <v>93.7</v>
          </cell>
          <cell r="H520">
            <v>0.1</v>
          </cell>
          <cell r="I520">
            <v>101.1</v>
          </cell>
          <cell r="J520">
            <v>7.6</v>
          </cell>
          <cell r="K520">
            <v>102.7</v>
          </cell>
          <cell r="L520">
            <v>7.9</v>
          </cell>
          <cell r="M520">
            <v>73</v>
          </cell>
          <cell r="N520">
            <v>0</v>
          </cell>
          <cell r="O520">
            <v>93.8</v>
          </cell>
          <cell r="P520">
            <v>2.1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-0.89</v>
          </cell>
          <cell r="U520">
            <v>0.73</v>
          </cell>
          <cell r="V520">
            <v>0.45</v>
          </cell>
          <cell r="W520">
            <v>92.2</v>
          </cell>
          <cell r="X520">
            <v>-12.3</v>
          </cell>
          <cell r="Y520">
            <v>86.8</v>
          </cell>
          <cell r="Z520">
            <v>-4.2</v>
          </cell>
          <cell r="AA520">
            <v>47</v>
          </cell>
          <cell r="AB520">
            <v>-29.1</v>
          </cell>
          <cell r="AC520">
            <v>103.4</v>
          </cell>
          <cell r="AD520">
            <v>-29.4</v>
          </cell>
        </row>
        <row r="521">
          <cell r="B521" t="str">
            <v>製造業</v>
          </cell>
          <cell r="C521">
            <v>151</v>
          </cell>
          <cell r="D521">
            <v>1.6</v>
          </cell>
          <cell r="E521">
            <v>109.5</v>
          </cell>
          <cell r="F521">
            <v>-1.3</v>
          </cell>
          <cell r="G521">
            <v>108.4</v>
          </cell>
          <cell r="H521">
            <v>-1.3</v>
          </cell>
          <cell r="I521">
            <v>103.3</v>
          </cell>
          <cell r="J521">
            <v>-2.4</v>
          </cell>
          <cell r="K521">
            <v>103.2</v>
          </cell>
          <cell r="L521">
            <v>-1.9</v>
          </cell>
          <cell r="M521">
            <v>104.1</v>
          </cell>
          <cell r="N521">
            <v>-7.2</v>
          </cell>
          <cell r="O521">
            <v>93</v>
          </cell>
          <cell r="P521">
            <v>-5.4</v>
          </cell>
          <cell r="Q521" t="str">
            <v>-</v>
          </cell>
          <cell r="R521" t="str">
            <v>-</v>
          </cell>
          <cell r="S521">
            <v>1.02</v>
          </cell>
          <cell r="T521">
            <v>-0.24</v>
          </cell>
          <cell r="U521">
            <v>1.08</v>
          </cell>
          <cell r="V521">
            <v>-0.08</v>
          </cell>
          <cell r="W521">
            <v>143.80000000000001</v>
          </cell>
          <cell r="X521">
            <v>-1.7</v>
          </cell>
          <cell r="Y521">
            <v>104.3</v>
          </cell>
          <cell r="Z521">
            <v>-4.5</v>
          </cell>
          <cell r="AA521">
            <v>121.7</v>
          </cell>
          <cell r="AB521">
            <v>-0.7</v>
          </cell>
          <cell r="AC521">
            <v>356.5</v>
          </cell>
          <cell r="AD521">
            <v>6.4</v>
          </cell>
        </row>
        <row r="522">
          <cell r="B522" t="str">
            <v>電気・ガス・熱供給・水道業</v>
          </cell>
          <cell r="C522">
            <v>252.6</v>
          </cell>
          <cell r="D522">
            <v>7.3</v>
          </cell>
          <cell r="E522">
            <v>123.5</v>
          </cell>
          <cell r="F522">
            <v>9.4</v>
          </cell>
          <cell r="G522">
            <v>116.2</v>
          </cell>
          <cell r="H522">
            <v>2.7</v>
          </cell>
          <cell r="I522">
            <v>108.6</v>
          </cell>
          <cell r="J522">
            <v>4.4000000000000004</v>
          </cell>
          <cell r="K522">
            <v>107.5</v>
          </cell>
          <cell r="L522">
            <v>0.7</v>
          </cell>
          <cell r="M522">
            <v>122</v>
          </cell>
          <cell r="N522">
            <v>79.7</v>
          </cell>
          <cell r="O522">
            <v>215.4</v>
          </cell>
          <cell r="P522">
            <v>1.7</v>
          </cell>
          <cell r="Q522" t="str">
            <v>-</v>
          </cell>
          <cell r="R522" t="str">
            <v>-</v>
          </cell>
          <cell r="S522">
            <v>0</v>
          </cell>
          <cell r="T522">
            <v>-0.56999999999999995</v>
          </cell>
          <cell r="U522">
            <v>0.14000000000000001</v>
          </cell>
          <cell r="V522">
            <v>-0.22</v>
          </cell>
          <cell r="W522">
            <v>240.6</v>
          </cell>
          <cell r="X522">
            <v>3.8</v>
          </cell>
          <cell r="Y522">
            <v>117.6</v>
          </cell>
          <cell r="Z522">
            <v>5.9</v>
          </cell>
          <cell r="AA522">
            <v>212.5</v>
          </cell>
          <cell r="AB522">
            <v>92.8</v>
          </cell>
          <cell r="AC522">
            <v>612.20000000000005</v>
          </cell>
          <cell r="AD522">
            <v>6</v>
          </cell>
        </row>
        <row r="523">
          <cell r="B523" t="str">
            <v>情報通信業</v>
          </cell>
          <cell r="C523">
            <v>229.1</v>
          </cell>
          <cell r="D523">
            <v>-15.5</v>
          </cell>
          <cell r="E523">
            <v>132.1</v>
          </cell>
          <cell r="F523">
            <v>-2.4</v>
          </cell>
          <cell r="G523">
            <v>131.4</v>
          </cell>
          <cell r="H523">
            <v>-1.6</v>
          </cell>
          <cell r="I523">
            <v>107.4</v>
          </cell>
          <cell r="J523">
            <v>1.3</v>
          </cell>
          <cell r="K523">
            <v>110</v>
          </cell>
          <cell r="L523">
            <v>1.5</v>
          </cell>
          <cell r="M523">
            <v>79.5</v>
          </cell>
          <cell r="N523">
            <v>0</v>
          </cell>
          <cell r="O523">
            <v>107</v>
          </cell>
          <cell r="P523">
            <v>-3.7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-0.03</v>
          </cell>
          <cell r="U523">
            <v>0.28999999999999998</v>
          </cell>
          <cell r="V523">
            <v>0.05</v>
          </cell>
          <cell r="W523">
            <v>218.2</v>
          </cell>
          <cell r="X523">
            <v>-18.2</v>
          </cell>
          <cell r="Y523">
            <v>125.8</v>
          </cell>
          <cell r="Z523">
            <v>-5.6</v>
          </cell>
          <cell r="AA523">
            <v>142</v>
          </cell>
          <cell r="AB523">
            <v>-10.6</v>
          </cell>
          <cell r="AC523">
            <v>659.6</v>
          </cell>
          <cell r="AD523">
            <v>-24.5</v>
          </cell>
        </row>
        <row r="524">
          <cell r="B524" t="str">
            <v>運輸業，郵便業</v>
          </cell>
          <cell r="C524">
            <v>90.1</v>
          </cell>
          <cell r="D524">
            <v>4.5</v>
          </cell>
          <cell r="E524">
            <v>87.3</v>
          </cell>
          <cell r="F524">
            <v>-1.5</v>
          </cell>
          <cell r="G524">
            <v>93.3</v>
          </cell>
          <cell r="H524">
            <v>2.4</v>
          </cell>
          <cell r="I524">
            <v>95.2</v>
          </cell>
          <cell r="J524">
            <v>-1.7</v>
          </cell>
          <cell r="K524">
            <v>100.2</v>
          </cell>
          <cell r="L524">
            <v>-0.5</v>
          </cell>
          <cell r="M524">
            <v>75.900000000000006</v>
          </cell>
          <cell r="N524">
            <v>-7.4</v>
          </cell>
          <cell r="O524">
            <v>110.7</v>
          </cell>
          <cell r="P524">
            <v>1</v>
          </cell>
          <cell r="Q524" t="str">
            <v>-</v>
          </cell>
          <cell r="R524" t="str">
            <v>-</v>
          </cell>
          <cell r="S524">
            <v>1.04</v>
          </cell>
          <cell r="T524">
            <v>0.67</v>
          </cell>
          <cell r="U524">
            <v>0.33</v>
          </cell>
          <cell r="V524">
            <v>-0.1</v>
          </cell>
          <cell r="W524">
            <v>85.8</v>
          </cell>
          <cell r="X524">
            <v>1.2</v>
          </cell>
          <cell r="Y524">
            <v>83.1</v>
          </cell>
          <cell r="Z524">
            <v>-4.7</v>
          </cell>
          <cell r="AA524">
            <v>61.5</v>
          </cell>
          <cell r="AB524">
            <v>-21.1</v>
          </cell>
          <cell r="AC524">
            <v>102.1</v>
          </cell>
          <cell r="AD524">
            <v>62.6</v>
          </cell>
        </row>
        <row r="525">
          <cell r="B525" t="str">
            <v>卸売業，小売業</v>
          </cell>
          <cell r="C525">
            <v>105.7</v>
          </cell>
          <cell r="D525">
            <v>-25.6</v>
          </cell>
          <cell r="E525">
            <v>105.3</v>
          </cell>
          <cell r="F525">
            <v>1.3</v>
          </cell>
          <cell r="G525">
            <v>105</v>
          </cell>
          <cell r="H525">
            <v>0.5</v>
          </cell>
          <cell r="I525">
            <v>99</v>
          </cell>
          <cell r="J525">
            <v>2.7</v>
          </cell>
          <cell r="K525">
            <v>98.6</v>
          </cell>
          <cell r="L525">
            <v>1.4</v>
          </cell>
          <cell r="M525">
            <v>104.5</v>
          </cell>
          <cell r="N525">
            <v>25</v>
          </cell>
          <cell r="O525">
            <v>93.6</v>
          </cell>
          <cell r="P525">
            <v>-5.5</v>
          </cell>
          <cell r="Q525" t="str">
            <v>-</v>
          </cell>
          <cell r="R525" t="str">
            <v>-</v>
          </cell>
          <cell r="S525">
            <v>4.1399999999999997</v>
          </cell>
          <cell r="T525">
            <v>1.86</v>
          </cell>
          <cell r="U525">
            <v>1.79</v>
          </cell>
          <cell r="V525">
            <v>0.35</v>
          </cell>
          <cell r="W525">
            <v>100.7</v>
          </cell>
          <cell r="X525">
            <v>-28</v>
          </cell>
          <cell r="Y525">
            <v>100.3</v>
          </cell>
          <cell r="Z525">
            <v>-2.1</v>
          </cell>
          <cell r="AA525">
            <v>110.7</v>
          </cell>
          <cell r="AB525">
            <v>17</v>
          </cell>
          <cell r="AC525">
            <v>108.3</v>
          </cell>
          <cell r="AD525">
            <v>-73.7</v>
          </cell>
        </row>
        <row r="526">
          <cell r="B526" t="str">
            <v>金融業，保険業</v>
          </cell>
          <cell r="C526">
            <v>194.3</v>
          </cell>
          <cell r="D526">
            <v>45.3</v>
          </cell>
          <cell r="E526">
            <v>111.8</v>
          </cell>
          <cell r="F526">
            <v>17.3</v>
          </cell>
          <cell r="G526">
            <v>114.1</v>
          </cell>
          <cell r="H526">
            <v>17</v>
          </cell>
          <cell r="I526">
            <v>101.9</v>
          </cell>
          <cell r="J526">
            <v>7.2</v>
          </cell>
          <cell r="K526">
            <v>101.7</v>
          </cell>
          <cell r="L526">
            <v>5</v>
          </cell>
          <cell r="M526">
            <v>105.5</v>
          </cell>
          <cell r="N526">
            <v>114.9</v>
          </cell>
          <cell r="O526">
            <v>94.4</v>
          </cell>
          <cell r="P526">
            <v>-3.4</v>
          </cell>
          <cell r="Q526" t="str">
            <v>-</v>
          </cell>
          <cell r="R526" t="str">
            <v>-</v>
          </cell>
          <cell r="S526">
            <v>0</v>
          </cell>
          <cell r="T526">
            <v>-3.29</v>
          </cell>
          <cell r="U526">
            <v>0.28999999999999998</v>
          </cell>
          <cell r="V526">
            <v>-1.69</v>
          </cell>
          <cell r="W526">
            <v>185</v>
          </cell>
          <cell r="X526">
            <v>40.6</v>
          </cell>
          <cell r="Y526">
            <v>106.5</v>
          </cell>
          <cell r="Z526">
            <v>13.5</v>
          </cell>
          <cell r="AA526">
            <v>59.5</v>
          </cell>
          <cell r="AB526">
            <v>25.5</v>
          </cell>
          <cell r="AC526">
            <v>481.4</v>
          </cell>
          <cell r="AD526">
            <v>82.6</v>
          </cell>
        </row>
        <row r="527">
          <cell r="B527" t="str">
            <v>不動産業，物品賃貸業</v>
          </cell>
          <cell r="C527">
            <v>100.7</v>
          </cell>
          <cell r="D527">
            <v>-16.100000000000001</v>
          </cell>
          <cell r="E527">
            <v>100.4</v>
          </cell>
          <cell r="F527">
            <v>-4</v>
          </cell>
          <cell r="G527">
            <v>104.4</v>
          </cell>
          <cell r="H527">
            <v>2.6</v>
          </cell>
          <cell r="I527">
            <v>98.2</v>
          </cell>
          <cell r="J527">
            <v>-8.3000000000000007</v>
          </cell>
          <cell r="K527">
            <v>99.8</v>
          </cell>
          <cell r="L527">
            <v>-5.6</v>
          </cell>
          <cell r="M527">
            <v>71.099999999999994</v>
          </cell>
          <cell r="N527">
            <v>-45.3</v>
          </cell>
          <cell r="O527">
            <v>79.7</v>
          </cell>
          <cell r="P527">
            <v>-39.6</v>
          </cell>
          <cell r="Q527" t="str">
            <v>-</v>
          </cell>
          <cell r="R527" t="str">
            <v>-</v>
          </cell>
          <cell r="S527">
            <v>0</v>
          </cell>
          <cell r="T527">
            <v>-0.31</v>
          </cell>
          <cell r="U527">
            <v>5.76</v>
          </cell>
          <cell r="V527">
            <v>5.33</v>
          </cell>
          <cell r="W527">
            <v>95.9</v>
          </cell>
          <cell r="X527">
            <v>-18.8</v>
          </cell>
          <cell r="Y527">
            <v>95.6</v>
          </cell>
          <cell r="Z527">
            <v>-7.2</v>
          </cell>
          <cell r="AA527">
            <v>34.9</v>
          </cell>
          <cell r="AB527">
            <v>-76.7</v>
          </cell>
          <cell r="AC527">
            <v>102</v>
          </cell>
          <cell r="AD527">
            <v>-49.1</v>
          </cell>
        </row>
        <row r="528">
          <cell r="B528" t="str">
            <v>学術研究，専門・技術サービス業</v>
          </cell>
          <cell r="C528">
            <v>140.69999999999999</v>
          </cell>
          <cell r="D528">
            <v>-10.9</v>
          </cell>
          <cell r="E528">
            <v>103.8</v>
          </cell>
          <cell r="F528">
            <v>1.3</v>
          </cell>
          <cell r="G528">
            <v>103</v>
          </cell>
          <cell r="H528">
            <v>-1.4</v>
          </cell>
          <cell r="I528">
            <v>107</v>
          </cell>
          <cell r="J528">
            <v>-1.2</v>
          </cell>
          <cell r="K528">
            <v>108.3</v>
          </cell>
          <cell r="L528">
            <v>-1.8</v>
          </cell>
          <cell r="M528">
            <v>85.4</v>
          </cell>
          <cell r="N528">
            <v>10.8</v>
          </cell>
          <cell r="O528">
            <v>119.2</v>
          </cell>
          <cell r="P528">
            <v>13.4</v>
          </cell>
          <cell r="Q528" t="str">
            <v>-</v>
          </cell>
          <cell r="R528" t="str">
            <v>-</v>
          </cell>
          <cell r="S528">
            <v>0.02</v>
          </cell>
          <cell r="T528">
            <v>-0.37</v>
          </cell>
          <cell r="U528">
            <v>2.69</v>
          </cell>
          <cell r="V528">
            <v>2.5499999999999998</v>
          </cell>
          <cell r="W528">
            <v>134</v>
          </cell>
          <cell r="X528">
            <v>-13.8</v>
          </cell>
          <cell r="Y528">
            <v>98.9</v>
          </cell>
          <cell r="Z528">
            <v>-2</v>
          </cell>
          <cell r="AA528">
            <v>120.4</v>
          </cell>
          <cell r="AB528">
            <v>101.3</v>
          </cell>
          <cell r="AC528">
            <v>229.8</v>
          </cell>
          <cell r="AD528">
            <v>-23.5</v>
          </cell>
        </row>
        <row r="529">
          <cell r="B529" t="str">
            <v>宿泊業，飲食サービス業</v>
          </cell>
          <cell r="C529">
            <v>97</v>
          </cell>
          <cell r="D529">
            <v>1</v>
          </cell>
          <cell r="E529">
            <v>102.5</v>
          </cell>
          <cell r="F529">
            <v>1.8</v>
          </cell>
          <cell r="G529">
            <v>96.2</v>
          </cell>
          <cell r="H529">
            <v>-8.9</v>
          </cell>
          <cell r="I529">
            <v>104.1</v>
          </cell>
          <cell r="J529">
            <v>4.8</v>
          </cell>
          <cell r="K529">
            <v>100.7</v>
          </cell>
          <cell r="L529">
            <v>-2.6</v>
          </cell>
          <cell r="M529">
            <v>151.9</v>
          </cell>
          <cell r="N529">
            <v>264.3</v>
          </cell>
          <cell r="O529">
            <v>81.7</v>
          </cell>
          <cell r="P529">
            <v>-23.2</v>
          </cell>
          <cell r="Q529" t="str">
            <v>-</v>
          </cell>
          <cell r="R529" t="str">
            <v>-</v>
          </cell>
          <cell r="S529">
            <v>1.61</v>
          </cell>
          <cell r="T529">
            <v>0.73</v>
          </cell>
          <cell r="U529">
            <v>3.43</v>
          </cell>
          <cell r="V529">
            <v>1.79</v>
          </cell>
          <cell r="W529">
            <v>92.4</v>
          </cell>
          <cell r="X529">
            <v>-2.2000000000000002</v>
          </cell>
          <cell r="Y529">
            <v>97.6</v>
          </cell>
          <cell r="Z529">
            <v>-1.5</v>
          </cell>
          <cell r="AA529">
            <v>193.7</v>
          </cell>
          <cell r="AB529">
            <v>550</v>
          </cell>
          <cell r="AC529">
            <v>5.9</v>
          </cell>
          <cell r="AD529">
            <v>-57.2</v>
          </cell>
        </row>
        <row r="530">
          <cell r="B530" t="str">
            <v>生活関連サービス業，娯楽業</v>
          </cell>
          <cell r="C530">
            <v>150.80000000000001</v>
          </cell>
          <cell r="D530">
            <v>11.2</v>
          </cell>
          <cell r="E530">
            <v>93.4</v>
          </cell>
          <cell r="F530">
            <v>1.5</v>
          </cell>
          <cell r="G530">
            <v>96</v>
          </cell>
          <cell r="H530">
            <v>-1</v>
          </cell>
          <cell r="I530">
            <v>98.2</v>
          </cell>
          <cell r="J530">
            <v>2.1</v>
          </cell>
          <cell r="K530">
            <v>103.6</v>
          </cell>
          <cell r="L530">
            <v>3.5</v>
          </cell>
          <cell r="M530">
            <v>44.9</v>
          </cell>
          <cell r="N530">
            <v>-22.9</v>
          </cell>
          <cell r="O530">
            <v>136</v>
          </cell>
          <cell r="P530">
            <v>12.7</v>
          </cell>
          <cell r="Q530" t="str">
            <v>-</v>
          </cell>
          <cell r="R530" t="str">
            <v>-</v>
          </cell>
          <cell r="S530">
            <v>1.54</v>
          </cell>
          <cell r="T530">
            <v>-1.7</v>
          </cell>
          <cell r="U530">
            <v>0.36</v>
          </cell>
          <cell r="V530">
            <v>-3.01</v>
          </cell>
          <cell r="W530">
            <v>143.6</v>
          </cell>
          <cell r="X530">
            <v>7.6</v>
          </cell>
          <cell r="Y530">
            <v>89</v>
          </cell>
          <cell r="Z530">
            <v>-1.8</v>
          </cell>
          <cell r="AA530">
            <v>60.6</v>
          </cell>
          <cell r="AB530">
            <v>98.7</v>
          </cell>
          <cell r="AC530">
            <v>507.7</v>
          </cell>
          <cell r="AD530">
            <v>27.8</v>
          </cell>
        </row>
        <row r="531">
          <cell r="B531" t="str">
            <v>教育，学習支援業</v>
          </cell>
          <cell r="C531">
            <v>204.8</v>
          </cell>
          <cell r="D531">
            <v>-0.3</v>
          </cell>
          <cell r="E531">
            <v>98.6</v>
          </cell>
          <cell r="F531">
            <v>-1.5</v>
          </cell>
          <cell r="G531">
            <v>99</v>
          </cell>
          <cell r="H531">
            <v>-0.9</v>
          </cell>
          <cell r="I531">
            <v>120.3</v>
          </cell>
          <cell r="J531">
            <v>0</v>
          </cell>
          <cell r="K531">
            <v>109.2</v>
          </cell>
          <cell r="L531">
            <v>1.7</v>
          </cell>
          <cell r="M531">
            <v>306.8</v>
          </cell>
          <cell r="N531">
            <v>-9.1</v>
          </cell>
          <cell r="O531">
            <v>107.8</v>
          </cell>
          <cell r="P531">
            <v>-4.5999999999999996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-0.86</v>
          </cell>
          <cell r="U531">
            <v>0.11</v>
          </cell>
          <cell r="V531">
            <v>-0.4</v>
          </cell>
          <cell r="W531">
            <v>195</v>
          </cell>
          <cell r="X531">
            <v>-3.6</v>
          </cell>
          <cell r="Y531">
            <v>93.9</v>
          </cell>
          <cell r="Z531">
            <v>-4.7</v>
          </cell>
          <cell r="AA531">
            <v>81.900000000000006</v>
          </cell>
          <cell r="AB531">
            <v>-24.2</v>
          </cell>
          <cell r="AC531">
            <v>541</v>
          </cell>
          <cell r="AD531">
            <v>0.4</v>
          </cell>
        </row>
        <row r="532">
          <cell r="B532" t="str">
            <v>医療，福祉</v>
          </cell>
          <cell r="C532">
            <v>146.6</v>
          </cell>
          <cell r="D532">
            <v>-2.7</v>
          </cell>
          <cell r="E532">
            <v>101.3</v>
          </cell>
          <cell r="F532">
            <v>1.1000000000000001</v>
          </cell>
          <cell r="G532">
            <v>98.7</v>
          </cell>
          <cell r="H532">
            <v>0.5</v>
          </cell>
          <cell r="I532">
            <v>103.2</v>
          </cell>
          <cell r="J532">
            <v>-0.6</v>
          </cell>
          <cell r="K532">
            <v>103.4</v>
          </cell>
          <cell r="L532">
            <v>-0.6</v>
          </cell>
          <cell r="M532">
            <v>98</v>
          </cell>
          <cell r="N532">
            <v>0</v>
          </cell>
          <cell r="O532">
            <v>95.2</v>
          </cell>
          <cell r="P532">
            <v>-0.6</v>
          </cell>
          <cell r="Q532" t="str">
            <v>-</v>
          </cell>
          <cell r="R532" t="str">
            <v>-</v>
          </cell>
          <cell r="S532">
            <v>1.26</v>
          </cell>
          <cell r="T532">
            <v>-0.5</v>
          </cell>
          <cell r="U532">
            <v>1.1499999999999999</v>
          </cell>
          <cell r="V532">
            <v>0.36</v>
          </cell>
          <cell r="W532">
            <v>139.6</v>
          </cell>
          <cell r="X532">
            <v>-5.8</v>
          </cell>
          <cell r="Y532">
            <v>96.5</v>
          </cell>
          <cell r="Z532">
            <v>-2.1</v>
          </cell>
          <cell r="AA532">
            <v>173.4</v>
          </cell>
          <cell r="AB532">
            <v>11.2</v>
          </cell>
          <cell r="AC532">
            <v>358</v>
          </cell>
          <cell r="AD532">
            <v>-7.3</v>
          </cell>
        </row>
        <row r="533">
          <cell r="B533" t="str">
            <v>複合サービス事業</v>
          </cell>
          <cell r="C533">
            <v>130.4</v>
          </cell>
          <cell r="D533">
            <v>-31.1</v>
          </cell>
          <cell r="E533">
            <v>100.4</v>
          </cell>
          <cell r="F533">
            <v>1.6</v>
          </cell>
          <cell r="G533">
            <v>105</v>
          </cell>
          <cell r="H533">
            <v>4.3</v>
          </cell>
          <cell r="I533">
            <v>101</v>
          </cell>
          <cell r="J533">
            <v>-4.9000000000000004</v>
          </cell>
          <cell r="K533">
            <v>103.4</v>
          </cell>
          <cell r="L533">
            <v>-4.5</v>
          </cell>
          <cell r="M533">
            <v>58.6</v>
          </cell>
          <cell r="N533">
            <v>-16.399999999999999</v>
          </cell>
          <cell r="O533">
            <v>97.6</v>
          </cell>
          <cell r="P533">
            <v>3.5</v>
          </cell>
          <cell r="Q533" t="str">
            <v>-</v>
          </cell>
          <cell r="R533" t="str">
            <v>-</v>
          </cell>
          <cell r="S533">
            <v>0.91</v>
          </cell>
          <cell r="T533">
            <v>0.74</v>
          </cell>
          <cell r="U533">
            <v>1.89</v>
          </cell>
          <cell r="V533">
            <v>0.92</v>
          </cell>
          <cell r="W533">
            <v>124.2</v>
          </cell>
          <cell r="X533">
            <v>-33.299999999999997</v>
          </cell>
          <cell r="Y533">
            <v>95.6</v>
          </cell>
          <cell r="Z533">
            <v>-1.6</v>
          </cell>
          <cell r="AA533">
            <v>25</v>
          </cell>
          <cell r="AB533">
            <v>-63</v>
          </cell>
          <cell r="AC533">
            <v>270.60000000000002</v>
          </cell>
          <cell r="AD533">
            <v>-55.7</v>
          </cell>
        </row>
        <row r="534">
          <cell r="B534" t="str">
            <v>サービス業（他に分類されないもの）</v>
          </cell>
          <cell r="C534">
            <v>109.9</v>
          </cell>
          <cell r="D534">
            <v>-1.1000000000000001</v>
          </cell>
          <cell r="E534">
            <v>97.8</v>
          </cell>
          <cell r="F534">
            <v>3.6</v>
          </cell>
          <cell r="G534">
            <v>99.8</v>
          </cell>
          <cell r="H534">
            <v>4</v>
          </cell>
          <cell r="I534">
            <v>103.2</v>
          </cell>
          <cell r="J534">
            <v>-0.6</v>
          </cell>
          <cell r="K534">
            <v>104.1</v>
          </cell>
          <cell r="L534">
            <v>-1.2</v>
          </cell>
          <cell r="M534">
            <v>90.5</v>
          </cell>
          <cell r="N534">
            <v>10.5</v>
          </cell>
          <cell r="O534">
            <v>91.9</v>
          </cell>
          <cell r="P534">
            <v>-9.5</v>
          </cell>
          <cell r="Q534" t="str">
            <v>-</v>
          </cell>
          <cell r="R534" t="str">
            <v>-</v>
          </cell>
          <cell r="S534">
            <v>1.75</v>
          </cell>
          <cell r="T534">
            <v>-0.26</v>
          </cell>
          <cell r="U534">
            <v>2.57</v>
          </cell>
          <cell r="V534">
            <v>0.18</v>
          </cell>
          <cell r="W534">
            <v>104.7</v>
          </cell>
          <cell r="X534">
            <v>-4.3</v>
          </cell>
          <cell r="Y534">
            <v>93.1</v>
          </cell>
          <cell r="Z534">
            <v>0.2</v>
          </cell>
          <cell r="AA534">
            <v>77.099999999999994</v>
          </cell>
          <cell r="AB534">
            <v>-0.3</v>
          </cell>
          <cell r="AC534">
            <v>188.3</v>
          </cell>
          <cell r="AD534">
            <v>-14</v>
          </cell>
        </row>
        <row r="535">
          <cell r="B535" t="str">
            <v>食料品・たばこ</v>
          </cell>
          <cell r="C535">
            <v>105.2</v>
          </cell>
          <cell r="D535">
            <v>-0.9</v>
          </cell>
          <cell r="E535">
            <v>100.8</v>
          </cell>
          <cell r="F535">
            <v>-12.9</v>
          </cell>
          <cell r="G535">
            <v>101</v>
          </cell>
          <cell r="H535">
            <v>-15.6</v>
          </cell>
          <cell r="I535">
            <v>98.8</v>
          </cell>
          <cell r="J535">
            <v>-4.3</v>
          </cell>
          <cell r="K535">
            <v>100.3</v>
          </cell>
          <cell r="L535">
            <v>-4.5</v>
          </cell>
          <cell r="M535">
            <v>80.8</v>
          </cell>
          <cell r="N535">
            <v>-0.9</v>
          </cell>
          <cell r="O535">
            <v>95.5</v>
          </cell>
          <cell r="P535">
            <v>-4.8</v>
          </cell>
          <cell r="Q535" t="str">
            <v>-</v>
          </cell>
          <cell r="R535" t="str">
            <v>-</v>
          </cell>
          <cell r="S535">
            <v>1.4</v>
          </cell>
          <cell r="T535">
            <v>-1.25</v>
          </cell>
          <cell r="U535">
            <v>1.39</v>
          </cell>
          <cell r="V535">
            <v>0.35</v>
          </cell>
          <cell r="W535">
            <v>100.2</v>
          </cell>
          <cell r="X535">
            <v>-4.0999999999999996</v>
          </cell>
          <cell r="Y535">
            <v>96</v>
          </cell>
          <cell r="Z535">
            <v>-15.7</v>
          </cell>
          <cell r="AA535">
            <v>98.2</v>
          </cell>
          <cell r="AB535">
            <v>41.5</v>
          </cell>
          <cell r="AC535">
            <v>94.3</v>
          </cell>
          <cell r="AD535">
            <v>102.4</v>
          </cell>
        </row>
        <row r="536">
          <cell r="B536" t="str">
            <v>繊維工業</v>
          </cell>
          <cell r="C536">
            <v>260.8</v>
          </cell>
          <cell r="D536">
            <v>5.6</v>
          </cell>
          <cell r="E536">
            <v>141.9</v>
          </cell>
          <cell r="F536">
            <v>10.9</v>
          </cell>
          <cell r="G536">
            <v>130</v>
          </cell>
          <cell r="H536">
            <v>5.9</v>
          </cell>
          <cell r="I536">
            <v>98.2</v>
          </cell>
          <cell r="J536">
            <v>7.3</v>
          </cell>
          <cell r="K536">
            <v>94.5</v>
          </cell>
          <cell r="L536">
            <v>4.5</v>
          </cell>
          <cell r="M536">
            <v>169.4</v>
          </cell>
          <cell r="N536">
            <v>50</v>
          </cell>
          <cell r="O536">
            <v>90.4</v>
          </cell>
          <cell r="P536">
            <v>4</v>
          </cell>
          <cell r="Q536" t="str">
            <v>-</v>
          </cell>
          <cell r="R536" t="str">
            <v>-</v>
          </cell>
          <cell r="S536">
            <v>1.04</v>
          </cell>
          <cell r="T536">
            <v>0.73</v>
          </cell>
          <cell r="U536">
            <v>1.1499999999999999</v>
          </cell>
          <cell r="V536">
            <v>0.05</v>
          </cell>
          <cell r="W536">
            <v>248.4</v>
          </cell>
          <cell r="X536">
            <v>2.2000000000000002</v>
          </cell>
          <cell r="Y536">
            <v>135.1</v>
          </cell>
          <cell r="Z536">
            <v>7.2</v>
          </cell>
          <cell r="AA536">
            <v>376.7</v>
          </cell>
          <cell r="AB536">
            <v>62.9</v>
          </cell>
          <cell r="AC536">
            <v>896.8</v>
          </cell>
          <cell r="AD536">
            <v>1.2</v>
          </cell>
        </row>
        <row r="537">
          <cell r="B537" t="str">
            <v>木材・木製品</v>
          </cell>
          <cell r="C537">
            <v>155.9</v>
          </cell>
          <cell r="D537">
            <v>36.5</v>
          </cell>
          <cell r="E537">
            <v>123.9</v>
          </cell>
          <cell r="F537">
            <v>6.4</v>
          </cell>
          <cell r="G537">
            <v>130.9</v>
          </cell>
          <cell r="H537">
            <v>14.1</v>
          </cell>
          <cell r="I537">
            <v>99.1</v>
          </cell>
          <cell r="J537">
            <v>-9</v>
          </cell>
          <cell r="K537">
            <v>100.9</v>
          </cell>
          <cell r="L537">
            <v>-5.7</v>
          </cell>
          <cell r="M537">
            <v>80.599999999999994</v>
          </cell>
          <cell r="N537">
            <v>-36.9</v>
          </cell>
          <cell r="O537">
            <v>87.9</v>
          </cell>
          <cell r="P537">
            <v>-9</v>
          </cell>
          <cell r="Q537" t="str">
            <v>-</v>
          </cell>
          <cell r="R537" t="str">
            <v>-</v>
          </cell>
          <cell r="S537">
            <v>3.63</v>
          </cell>
          <cell r="T537">
            <v>2.5499999999999998</v>
          </cell>
          <cell r="U537">
            <v>3.15</v>
          </cell>
          <cell r="V537">
            <v>-0.17</v>
          </cell>
          <cell r="W537">
            <v>148.5</v>
          </cell>
          <cell r="X537">
            <v>32.1</v>
          </cell>
          <cell r="Y537">
            <v>118</v>
          </cell>
          <cell r="Z537">
            <v>3</v>
          </cell>
          <cell r="AA537">
            <v>58.8</v>
          </cell>
          <cell r="AB537">
            <v>-55.8</v>
          </cell>
          <cell r="AC537">
            <v>258.2</v>
          </cell>
          <cell r="AD537">
            <v>239.7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77.3</v>
          </cell>
          <cell r="D539">
            <v>-44.5</v>
          </cell>
          <cell r="E539">
            <v>89.8</v>
          </cell>
          <cell r="F539">
            <v>-3.1</v>
          </cell>
          <cell r="G539">
            <v>97.5</v>
          </cell>
          <cell r="H539">
            <v>4.4000000000000004</v>
          </cell>
          <cell r="I539">
            <v>115.8</v>
          </cell>
          <cell r="J539">
            <v>-2</v>
          </cell>
          <cell r="K539">
            <v>124.7</v>
          </cell>
          <cell r="L539">
            <v>2</v>
          </cell>
          <cell r="M539">
            <v>41.6</v>
          </cell>
          <cell r="N539">
            <v>-51.1</v>
          </cell>
          <cell r="O539">
            <v>115</v>
          </cell>
          <cell r="P539">
            <v>23.1</v>
          </cell>
          <cell r="Q539" t="str">
            <v>-</v>
          </cell>
          <cell r="R539" t="str">
            <v>-</v>
          </cell>
          <cell r="S539">
            <v>1.75</v>
          </cell>
          <cell r="T539">
            <v>1.44</v>
          </cell>
          <cell r="U539">
            <v>1.88</v>
          </cell>
          <cell r="V539">
            <v>0.81</v>
          </cell>
          <cell r="W539">
            <v>73.599999999999994</v>
          </cell>
          <cell r="X539">
            <v>-46.3</v>
          </cell>
          <cell r="Y539">
            <v>85.5</v>
          </cell>
          <cell r="Z539">
            <v>-6.3</v>
          </cell>
          <cell r="AA539">
            <v>40</v>
          </cell>
          <cell r="AB539">
            <v>-54.9</v>
          </cell>
          <cell r="AC539">
            <v>16.2</v>
          </cell>
          <cell r="AD539">
            <v>-86.2</v>
          </cell>
        </row>
        <row r="540">
          <cell r="B540" t="str">
            <v>印刷・同関連業</v>
          </cell>
          <cell r="C540">
            <v>150.1</v>
          </cell>
          <cell r="D540">
            <v>-42.4</v>
          </cell>
          <cell r="E540">
            <v>116.1</v>
          </cell>
          <cell r="F540">
            <v>-14.6</v>
          </cell>
          <cell r="G540">
            <v>111.9</v>
          </cell>
          <cell r="H540">
            <v>-12.7</v>
          </cell>
          <cell r="I540">
            <v>113.1</v>
          </cell>
          <cell r="J540">
            <v>20.399999999999999</v>
          </cell>
          <cell r="K540">
            <v>113.8</v>
          </cell>
          <cell r="L540">
            <v>19.7</v>
          </cell>
          <cell r="M540">
            <v>100</v>
          </cell>
          <cell r="N540">
            <v>43.1</v>
          </cell>
          <cell r="O540">
            <v>89.6</v>
          </cell>
          <cell r="P540">
            <v>-10.9</v>
          </cell>
          <cell r="Q540" t="str">
            <v>-</v>
          </cell>
          <cell r="R540" t="str">
            <v>-</v>
          </cell>
          <cell r="S540">
            <v>0</v>
          </cell>
          <cell r="T540">
            <v>-0.25</v>
          </cell>
          <cell r="U540">
            <v>0.56000000000000005</v>
          </cell>
          <cell r="V540">
            <v>0.56000000000000005</v>
          </cell>
          <cell r="W540">
            <v>143</v>
          </cell>
          <cell r="X540">
            <v>-44.2</v>
          </cell>
          <cell r="Y540">
            <v>110.6</v>
          </cell>
          <cell r="Z540">
            <v>-17.3</v>
          </cell>
          <cell r="AA540">
            <v>201.8</v>
          </cell>
          <cell r="AB540">
            <v>-31.1</v>
          </cell>
          <cell r="AC540">
            <v>169.6</v>
          </cell>
          <cell r="AD540">
            <v>-67.7</v>
          </cell>
        </row>
        <row r="541">
          <cell r="B541" t="str">
            <v>化学、石油・石炭</v>
          </cell>
          <cell r="C541">
            <v>198.7</v>
          </cell>
          <cell r="D541">
            <v>-11.2</v>
          </cell>
          <cell r="E541">
            <v>117.3</v>
          </cell>
          <cell r="F541">
            <v>4.3</v>
          </cell>
          <cell r="G541">
            <v>118.4</v>
          </cell>
          <cell r="H541">
            <v>7.9</v>
          </cell>
          <cell r="I541">
            <v>106</v>
          </cell>
          <cell r="J541">
            <v>-1.6</v>
          </cell>
          <cell r="K541">
            <v>105.6</v>
          </cell>
          <cell r="L541">
            <v>0.4</v>
          </cell>
          <cell r="M541">
            <v>110.1</v>
          </cell>
          <cell r="N541">
            <v>-15.8</v>
          </cell>
          <cell r="O541">
            <v>100.2</v>
          </cell>
          <cell r="P541">
            <v>-5.5</v>
          </cell>
          <cell r="Q541" t="str">
            <v>-</v>
          </cell>
          <cell r="R541" t="str">
            <v>-</v>
          </cell>
          <cell r="S541">
            <v>1.07</v>
          </cell>
          <cell r="T541">
            <v>0.18</v>
          </cell>
          <cell r="U541">
            <v>0.63</v>
          </cell>
          <cell r="V541">
            <v>-0.04</v>
          </cell>
          <cell r="W541">
            <v>189.2</v>
          </cell>
          <cell r="X541">
            <v>-14.1</v>
          </cell>
          <cell r="Y541">
            <v>111.7</v>
          </cell>
          <cell r="Z541">
            <v>0.9</v>
          </cell>
          <cell r="AA541">
            <v>110.3</v>
          </cell>
          <cell r="AB541">
            <v>-15</v>
          </cell>
          <cell r="AC541">
            <v>229.4</v>
          </cell>
          <cell r="AD541">
            <v>-20.7</v>
          </cell>
        </row>
        <row r="542">
          <cell r="B542" t="str">
            <v>プラスチック製品</v>
          </cell>
          <cell r="C542">
            <v>213.8</v>
          </cell>
          <cell r="D542">
            <v>12.6</v>
          </cell>
          <cell r="E542">
            <v>122.4</v>
          </cell>
          <cell r="F542">
            <v>3.6</v>
          </cell>
          <cell r="G542">
            <v>116.8</v>
          </cell>
          <cell r="H542">
            <v>5</v>
          </cell>
          <cell r="I542">
            <v>106.7</v>
          </cell>
          <cell r="J542">
            <v>-4.5999999999999996</v>
          </cell>
          <cell r="K542">
            <v>103.8</v>
          </cell>
          <cell r="L542">
            <v>-4.9000000000000004</v>
          </cell>
          <cell r="M542">
            <v>149</v>
          </cell>
          <cell r="N542">
            <v>0</v>
          </cell>
          <cell r="O542">
            <v>130.1</v>
          </cell>
          <cell r="P542">
            <v>-45.7</v>
          </cell>
          <cell r="Q542" t="str">
            <v>-</v>
          </cell>
          <cell r="R542" t="str">
            <v>-</v>
          </cell>
          <cell r="S542">
            <v>0.99</v>
          </cell>
          <cell r="T542">
            <v>0.8</v>
          </cell>
          <cell r="U542">
            <v>1.2</v>
          </cell>
          <cell r="V542">
            <v>-0.02</v>
          </cell>
          <cell r="W542">
            <v>203.6</v>
          </cell>
          <cell r="X542">
            <v>8.9</v>
          </cell>
          <cell r="Y542">
            <v>116.6</v>
          </cell>
          <cell r="Z542">
            <v>0.3</v>
          </cell>
          <cell r="AA542">
            <v>190.4</v>
          </cell>
          <cell r="AB542">
            <v>-5.9</v>
          </cell>
          <cell r="AC542">
            <v>374.8</v>
          </cell>
          <cell r="AD542">
            <v>24.2</v>
          </cell>
        </row>
        <row r="543">
          <cell r="B543" t="str">
            <v>ゴム製品</v>
          </cell>
          <cell r="C543">
            <v>233.6</v>
          </cell>
          <cell r="D543">
            <v>7.8</v>
          </cell>
          <cell r="E543">
            <v>117.7</v>
          </cell>
          <cell r="F543">
            <v>3.9</v>
          </cell>
          <cell r="G543">
            <v>112.5</v>
          </cell>
          <cell r="H543">
            <v>2.6</v>
          </cell>
          <cell r="I543">
            <v>107.4</v>
          </cell>
          <cell r="J543">
            <v>-0.5</v>
          </cell>
          <cell r="K543">
            <v>104.5</v>
          </cell>
          <cell r="L543">
            <v>-1</v>
          </cell>
          <cell r="M543">
            <v>138.1</v>
          </cell>
          <cell r="N543">
            <v>3.8</v>
          </cell>
          <cell r="O543">
            <v>100</v>
          </cell>
          <cell r="P543">
            <v>0</v>
          </cell>
          <cell r="Q543" t="str">
            <v>-</v>
          </cell>
          <cell r="R543" t="str">
            <v>-</v>
          </cell>
          <cell r="S543">
            <v>0.25</v>
          </cell>
          <cell r="T543">
            <v>0.15</v>
          </cell>
          <cell r="U543">
            <v>0.59</v>
          </cell>
          <cell r="V543">
            <v>0.05</v>
          </cell>
          <cell r="W543">
            <v>222.5</v>
          </cell>
          <cell r="X543">
            <v>4.4000000000000004</v>
          </cell>
          <cell r="Y543">
            <v>112.1</v>
          </cell>
          <cell r="Z543">
            <v>0.5</v>
          </cell>
          <cell r="AA543">
            <v>147.19999999999999</v>
          </cell>
          <cell r="AB543">
            <v>9.6999999999999993</v>
          </cell>
          <cell r="AC543">
            <v>423.7</v>
          </cell>
          <cell r="AD543">
            <v>10.5</v>
          </cell>
        </row>
        <row r="544">
          <cell r="B544" t="str">
            <v>窯業・土石製品</v>
          </cell>
          <cell r="C544">
            <v>112.6</v>
          </cell>
          <cell r="D544">
            <v>5.2</v>
          </cell>
          <cell r="E544">
            <v>116.5</v>
          </cell>
          <cell r="F544">
            <v>1.7</v>
          </cell>
          <cell r="G544">
            <v>115.4</v>
          </cell>
          <cell r="H544">
            <v>-0.3</v>
          </cell>
          <cell r="I544">
            <v>106.8</v>
          </cell>
          <cell r="J544">
            <v>6.1</v>
          </cell>
          <cell r="K544">
            <v>105.3</v>
          </cell>
          <cell r="L544">
            <v>3.3</v>
          </cell>
          <cell r="M544">
            <v>140.80000000000001</v>
          </cell>
          <cell r="N544">
            <v>92.3</v>
          </cell>
          <cell r="O544">
            <v>113.2</v>
          </cell>
          <cell r="P544">
            <v>4.7</v>
          </cell>
          <cell r="Q544" t="str">
            <v>-</v>
          </cell>
          <cell r="R544" t="str">
            <v>-</v>
          </cell>
          <cell r="S544">
            <v>0</v>
          </cell>
          <cell r="T544">
            <v>-0.23</v>
          </cell>
          <cell r="U544">
            <v>0</v>
          </cell>
          <cell r="V544">
            <v>-0.18</v>
          </cell>
          <cell r="W544">
            <v>107.2</v>
          </cell>
          <cell r="X544">
            <v>1.8</v>
          </cell>
          <cell r="Y544">
            <v>111</v>
          </cell>
          <cell r="Z544">
            <v>-1.5</v>
          </cell>
          <cell r="AA544">
            <v>139.69999999999999</v>
          </cell>
          <cell r="AB544">
            <v>52</v>
          </cell>
          <cell r="AC544">
            <v>58</v>
          </cell>
          <cell r="AD544">
            <v>51.4</v>
          </cell>
        </row>
        <row r="545">
          <cell r="B545" t="str">
            <v>鉄鋼業</v>
          </cell>
          <cell r="C545">
            <v>248.4</v>
          </cell>
          <cell r="D545">
            <v>76.5</v>
          </cell>
          <cell r="E545">
            <v>164.4</v>
          </cell>
          <cell r="F545">
            <v>8.6999999999999993</v>
          </cell>
          <cell r="G545">
            <v>138.6</v>
          </cell>
          <cell r="H545">
            <v>8.6999999999999993</v>
          </cell>
          <cell r="I545">
            <v>116.9</v>
          </cell>
          <cell r="J545">
            <v>-4.3</v>
          </cell>
          <cell r="K545">
            <v>103.3</v>
          </cell>
          <cell r="L545">
            <v>-3.5</v>
          </cell>
          <cell r="M545">
            <v>2190</v>
          </cell>
          <cell r="N545">
            <v>-9.5</v>
          </cell>
          <cell r="O545">
            <v>722.5</v>
          </cell>
          <cell r="P545">
            <v>1.8</v>
          </cell>
          <cell r="Q545" t="str">
            <v>-</v>
          </cell>
          <cell r="R545" t="str">
            <v>-</v>
          </cell>
          <cell r="S545">
            <v>0</v>
          </cell>
          <cell r="T545">
            <v>-0.71</v>
          </cell>
          <cell r="U545">
            <v>0</v>
          </cell>
          <cell r="V545">
            <v>0</v>
          </cell>
          <cell r="W545">
            <v>236.6</v>
          </cell>
          <cell r="X545">
            <v>70.8</v>
          </cell>
          <cell r="Y545">
            <v>156.6</v>
          </cell>
          <cell r="Z545">
            <v>5.2</v>
          </cell>
          <cell r="AA545">
            <v>5254</v>
          </cell>
          <cell r="AB545">
            <v>8.8000000000000007</v>
          </cell>
          <cell r="AC545">
            <v>688.1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85.2</v>
          </cell>
          <cell r="D547">
            <v>0.5</v>
          </cell>
          <cell r="E547">
            <v>95</v>
          </cell>
          <cell r="F547">
            <v>0.5</v>
          </cell>
          <cell r="G547">
            <v>98</v>
          </cell>
          <cell r="H547">
            <v>7.1</v>
          </cell>
          <cell r="I547">
            <v>99.5</v>
          </cell>
          <cell r="J547">
            <v>-10.4</v>
          </cell>
          <cell r="K547">
            <v>101.8</v>
          </cell>
          <cell r="L547">
            <v>-8.5</v>
          </cell>
          <cell r="M547">
            <v>70.8</v>
          </cell>
          <cell r="N547">
            <v>-35.6</v>
          </cell>
          <cell r="O547">
            <v>250</v>
          </cell>
          <cell r="P547">
            <v>4.5999999999999996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-0.8</v>
          </cell>
          <cell r="U547">
            <v>1.47</v>
          </cell>
          <cell r="V547">
            <v>0.17</v>
          </cell>
          <cell r="W547">
            <v>81.099999999999994</v>
          </cell>
          <cell r="X547">
            <v>-2.9</v>
          </cell>
          <cell r="Y547">
            <v>90.5</v>
          </cell>
          <cell r="Z547">
            <v>-2.7</v>
          </cell>
          <cell r="AA547">
            <v>38.700000000000003</v>
          </cell>
          <cell r="AB547">
            <v>-74.2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163.69999999999999</v>
          </cell>
          <cell r="D550">
            <v>41.5</v>
          </cell>
          <cell r="E550">
            <v>111.3</v>
          </cell>
          <cell r="F550">
            <v>9.6999999999999993</v>
          </cell>
          <cell r="G550">
            <v>111.9</v>
          </cell>
          <cell r="H550">
            <v>13.8</v>
          </cell>
          <cell r="I550">
            <v>101.9</v>
          </cell>
          <cell r="J550">
            <v>-6.9</v>
          </cell>
          <cell r="K550">
            <v>102</v>
          </cell>
          <cell r="L550">
            <v>-3.5</v>
          </cell>
          <cell r="M550">
            <v>97.7</v>
          </cell>
          <cell r="N550">
            <v>-43.8</v>
          </cell>
          <cell r="O550">
            <v>107.8</v>
          </cell>
          <cell r="P550">
            <v>0.6</v>
          </cell>
          <cell r="Q550" t="str">
            <v>-</v>
          </cell>
          <cell r="R550" t="str">
            <v>-</v>
          </cell>
          <cell r="S550">
            <v>0.85</v>
          </cell>
          <cell r="T550">
            <v>0</v>
          </cell>
          <cell r="U550">
            <v>0.06</v>
          </cell>
          <cell r="V550">
            <v>-0.51</v>
          </cell>
          <cell r="W550">
            <v>155.9</v>
          </cell>
          <cell r="X550">
            <v>36.9</v>
          </cell>
          <cell r="Y550">
            <v>106</v>
          </cell>
          <cell r="Z550">
            <v>6.1</v>
          </cell>
          <cell r="AA550">
            <v>104.9</v>
          </cell>
          <cell r="AB550">
            <v>-22.4</v>
          </cell>
          <cell r="AC550">
            <v>100.1</v>
          </cell>
          <cell r="AD550">
            <v>122.4</v>
          </cell>
        </row>
        <row r="551">
          <cell r="B551" t="str">
            <v>電子・デバイス</v>
          </cell>
          <cell r="C551">
            <v>141.5</v>
          </cell>
          <cell r="D551">
            <v>-10</v>
          </cell>
          <cell r="E551">
            <v>87.4</v>
          </cell>
          <cell r="F551">
            <v>-0.9</v>
          </cell>
          <cell r="G551">
            <v>87.2</v>
          </cell>
          <cell r="H551">
            <v>3.6</v>
          </cell>
          <cell r="I551">
            <v>99.6</v>
          </cell>
          <cell r="J551">
            <v>-6.6</v>
          </cell>
          <cell r="K551">
            <v>100.8</v>
          </cell>
          <cell r="L551">
            <v>-3.6</v>
          </cell>
          <cell r="M551">
            <v>87.2</v>
          </cell>
          <cell r="N551">
            <v>-31.2</v>
          </cell>
          <cell r="O551">
            <v>72.5</v>
          </cell>
          <cell r="P551">
            <v>-3.2</v>
          </cell>
          <cell r="Q551" t="str">
            <v>-</v>
          </cell>
          <cell r="R551" t="str">
            <v>-</v>
          </cell>
          <cell r="S551">
            <v>0.37</v>
          </cell>
          <cell r="T551">
            <v>-0.36</v>
          </cell>
          <cell r="U551">
            <v>0.5</v>
          </cell>
          <cell r="V551">
            <v>-0.28999999999999998</v>
          </cell>
          <cell r="W551">
            <v>134.80000000000001</v>
          </cell>
          <cell r="X551">
            <v>-12.9</v>
          </cell>
          <cell r="Y551">
            <v>83.2</v>
          </cell>
          <cell r="Z551">
            <v>-4.0999999999999996</v>
          </cell>
          <cell r="AA551">
            <v>89.2</v>
          </cell>
          <cell r="AB551">
            <v>-26.5</v>
          </cell>
          <cell r="AC551">
            <v>343.4</v>
          </cell>
          <cell r="AD551">
            <v>-18.7</v>
          </cell>
        </row>
        <row r="552">
          <cell r="B552" t="str">
            <v>電気機械器具</v>
          </cell>
          <cell r="C552">
            <v>125.2</v>
          </cell>
          <cell r="D552">
            <v>-6.9</v>
          </cell>
          <cell r="E552">
            <v>125</v>
          </cell>
          <cell r="F552">
            <v>-3.2</v>
          </cell>
          <cell r="G552">
            <v>124.1</v>
          </cell>
          <cell r="H552">
            <v>-2.5</v>
          </cell>
          <cell r="I552">
            <v>108.6</v>
          </cell>
          <cell r="J552">
            <v>-2.7</v>
          </cell>
          <cell r="K552">
            <v>110.7</v>
          </cell>
          <cell r="L552">
            <v>-0.4</v>
          </cell>
          <cell r="M552">
            <v>74.400000000000006</v>
          </cell>
          <cell r="N552">
            <v>-38</v>
          </cell>
          <cell r="O552">
            <v>118.4</v>
          </cell>
          <cell r="P552">
            <v>-21.7</v>
          </cell>
          <cell r="Q552" t="str">
            <v>-</v>
          </cell>
          <cell r="R552" t="str">
            <v>-</v>
          </cell>
          <cell r="S552">
            <v>0.3</v>
          </cell>
          <cell r="T552">
            <v>-0.02</v>
          </cell>
          <cell r="U552">
            <v>0.41</v>
          </cell>
          <cell r="V552">
            <v>-7.0000000000000007E-2</v>
          </cell>
          <cell r="W552">
            <v>119.2</v>
          </cell>
          <cell r="X552">
            <v>-10</v>
          </cell>
          <cell r="Y552">
            <v>119</v>
          </cell>
          <cell r="Z552">
            <v>-6.4</v>
          </cell>
          <cell r="AA552">
            <v>151.19999999999999</v>
          </cell>
          <cell r="AB552">
            <v>-15.6</v>
          </cell>
          <cell r="AC552">
            <v>42.2</v>
          </cell>
          <cell r="AD552">
            <v>-27.4</v>
          </cell>
        </row>
        <row r="553">
          <cell r="B553" t="str">
            <v>情報通信機械器具</v>
          </cell>
          <cell r="C553">
            <v>134.19999999999999</v>
          </cell>
          <cell r="D553">
            <v>0.7</v>
          </cell>
          <cell r="E553">
            <v>107</v>
          </cell>
          <cell r="F553">
            <v>6.2</v>
          </cell>
          <cell r="G553">
            <v>102.7</v>
          </cell>
          <cell r="H553">
            <v>5.9</v>
          </cell>
          <cell r="I553">
            <v>114.9</v>
          </cell>
          <cell r="J553">
            <v>2.1</v>
          </cell>
          <cell r="K553">
            <v>115.1</v>
          </cell>
          <cell r="L553">
            <v>2.5</v>
          </cell>
          <cell r="M553">
            <v>111.9</v>
          </cell>
          <cell r="N553">
            <v>-4.0999999999999996</v>
          </cell>
          <cell r="O553">
            <v>3.5</v>
          </cell>
          <cell r="P553">
            <v>-5.4</v>
          </cell>
          <cell r="Q553" t="str">
            <v>-</v>
          </cell>
          <cell r="R553" t="str">
            <v>-</v>
          </cell>
          <cell r="S553">
            <v>0.85</v>
          </cell>
          <cell r="T553">
            <v>-2.46</v>
          </cell>
          <cell r="U553">
            <v>0.85</v>
          </cell>
          <cell r="V553">
            <v>0.85</v>
          </cell>
          <cell r="W553">
            <v>127.8</v>
          </cell>
          <cell r="X553">
            <v>-2.6</v>
          </cell>
          <cell r="Y553">
            <v>101.9</v>
          </cell>
          <cell r="Z553">
            <v>2.7</v>
          </cell>
          <cell r="AA553">
            <v>193.2</v>
          </cell>
          <cell r="AB553">
            <v>8.5</v>
          </cell>
          <cell r="AC553">
            <v>325.39999999999998</v>
          </cell>
          <cell r="AD553">
            <v>-10.199999999999999</v>
          </cell>
        </row>
        <row r="554">
          <cell r="B554" t="str">
            <v>輸送用機械器具</v>
          </cell>
          <cell r="C554">
            <v>159.9</v>
          </cell>
          <cell r="D554">
            <v>10.7</v>
          </cell>
          <cell r="E554">
            <v>115.9</v>
          </cell>
          <cell r="F554">
            <v>6.5</v>
          </cell>
          <cell r="G554">
            <v>109.7</v>
          </cell>
          <cell r="H554">
            <v>3.7</v>
          </cell>
          <cell r="I554">
            <v>114.3</v>
          </cell>
          <cell r="J554">
            <v>5</v>
          </cell>
          <cell r="K554">
            <v>109.7</v>
          </cell>
          <cell r="L554">
            <v>1.4</v>
          </cell>
          <cell r="M554">
            <v>168.9</v>
          </cell>
          <cell r="N554">
            <v>45.1</v>
          </cell>
          <cell r="O554">
            <v>80.8</v>
          </cell>
          <cell r="P554">
            <v>-3.6</v>
          </cell>
          <cell r="Q554" t="str">
            <v>-</v>
          </cell>
          <cell r="R554" t="str">
            <v>-</v>
          </cell>
          <cell r="S554">
            <v>0.42</v>
          </cell>
          <cell r="T554">
            <v>-0.66</v>
          </cell>
          <cell r="U554">
            <v>1.72</v>
          </cell>
          <cell r="V554">
            <v>-1.01</v>
          </cell>
          <cell r="W554">
            <v>152.30000000000001</v>
          </cell>
          <cell r="X554">
            <v>7.2</v>
          </cell>
          <cell r="Y554">
            <v>110.4</v>
          </cell>
          <cell r="Z554">
            <v>3.1</v>
          </cell>
          <cell r="AA554">
            <v>207</v>
          </cell>
          <cell r="AB554">
            <v>34.200000000000003</v>
          </cell>
          <cell r="AC554">
            <v>101.4</v>
          </cell>
          <cell r="AD554">
            <v>16.600000000000001</v>
          </cell>
        </row>
        <row r="555">
          <cell r="B555" t="str">
            <v>その他の製造業</v>
          </cell>
          <cell r="C555">
            <v>143.5</v>
          </cell>
          <cell r="D555">
            <v>41</v>
          </cell>
          <cell r="E555">
            <v>122.2</v>
          </cell>
          <cell r="F555">
            <v>14.1</v>
          </cell>
          <cell r="G555">
            <v>121.7</v>
          </cell>
          <cell r="H555">
            <v>22.3</v>
          </cell>
          <cell r="I555">
            <v>115.7</v>
          </cell>
          <cell r="J555">
            <v>-1.8</v>
          </cell>
          <cell r="K555">
            <v>113.7</v>
          </cell>
          <cell r="L555">
            <v>2.8</v>
          </cell>
          <cell r="M555">
            <v>142.6</v>
          </cell>
          <cell r="N555">
            <v>-32.5</v>
          </cell>
          <cell r="O555">
            <v>80.7</v>
          </cell>
          <cell r="P555">
            <v>-40.4</v>
          </cell>
          <cell r="Q555" t="str">
            <v>-</v>
          </cell>
          <cell r="R555" t="str">
            <v>-</v>
          </cell>
          <cell r="S555">
            <v>1.08</v>
          </cell>
          <cell r="T555">
            <v>-2.08</v>
          </cell>
          <cell r="U555">
            <v>1.3</v>
          </cell>
          <cell r="V555">
            <v>-4.1399999999999997</v>
          </cell>
          <cell r="W555">
            <v>136.69999999999999</v>
          </cell>
          <cell r="X555">
            <v>36.4</v>
          </cell>
          <cell r="Y555">
            <v>116.4</v>
          </cell>
          <cell r="Z555">
            <v>10.4</v>
          </cell>
          <cell r="AA555">
            <v>129.5</v>
          </cell>
          <cell r="AB555">
            <v>-38.700000000000003</v>
          </cell>
          <cell r="AC555">
            <v>135.6</v>
          </cell>
          <cell r="AD555">
            <v>290.8</v>
          </cell>
        </row>
        <row r="556">
          <cell r="B556" t="str">
            <v>Ｅ一括分１</v>
          </cell>
          <cell r="C556">
            <v>189.7</v>
          </cell>
          <cell r="D556">
            <v>2.7</v>
          </cell>
          <cell r="E556">
            <v>111.9</v>
          </cell>
          <cell r="F556">
            <v>15.5</v>
          </cell>
          <cell r="G556">
            <v>104.3</v>
          </cell>
          <cell r="H556">
            <v>15.6</v>
          </cell>
          <cell r="I556">
            <v>109.8</v>
          </cell>
          <cell r="J556">
            <v>0.3</v>
          </cell>
          <cell r="K556">
            <v>105.9</v>
          </cell>
          <cell r="L556">
            <v>-0.9</v>
          </cell>
          <cell r="M556">
            <v>180</v>
          </cell>
          <cell r="N556">
            <v>14.2</v>
          </cell>
          <cell r="O556">
            <v>130.69999999999999</v>
          </cell>
          <cell r="P556">
            <v>44.6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0.15</v>
          </cell>
          <cell r="U556">
            <v>0.25</v>
          </cell>
          <cell r="V556">
            <v>-0.05</v>
          </cell>
          <cell r="W556">
            <v>180.7</v>
          </cell>
          <cell r="X556">
            <v>-0.6</v>
          </cell>
          <cell r="Y556">
            <v>106.6</v>
          </cell>
          <cell r="Z556">
            <v>11.7</v>
          </cell>
          <cell r="AA556">
            <v>245.7</v>
          </cell>
          <cell r="AB556">
            <v>15</v>
          </cell>
          <cell r="AC556">
            <v>668.3</v>
          </cell>
          <cell r="AD556">
            <v>-8.1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94.6</v>
          </cell>
          <cell r="D559">
            <v>-42.4</v>
          </cell>
          <cell r="E559">
            <v>108.3</v>
          </cell>
          <cell r="F559">
            <v>0.6</v>
          </cell>
          <cell r="G559">
            <v>107.6</v>
          </cell>
          <cell r="H559">
            <v>-1.1000000000000001</v>
          </cell>
          <cell r="I559">
            <v>99.9</v>
          </cell>
          <cell r="J559">
            <v>6.7</v>
          </cell>
          <cell r="K559">
            <v>100.1</v>
          </cell>
          <cell r="L559">
            <v>3.5</v>
          </cell>
          <cell r="M559">
            <v>95.7</v>
          </cell>
          <cell r="N559">
            <v>140.5</v>
          </cell>
          <cell r="O559">
            <v>101.5</v>
          </cell>
          <cell r="P559">
            <v>-1.5</v>
          </cell>
          <cell r="Q559" t="str">
            <v>-</v>
          </cell>
          <cell r="R559" t="str">
            <v>-</v>
          </cell>
          <cell r="S559">
            <v>4.28</v>
          </cell>
          <cell r="T559">
            <v>4.2699999999999996</v>
          </cell>
          <cell r="U559">
            <v>1.57</v>
          </cell>
          <cell r="V559">
            <v>1.1299999999999999</v>
          </cell>
          <cell r="W559">
            <v>90.1</v>
          </cell>
          <cell r="X559">
            <v>-44.2</v>
          </cell>
          <cell r="Y559">
            <v>103.1</v>
          </cell>
          <cell r="Z559">
            <v>-2.7</v>
          </cell>
          <cell r="AA559">
            <v>127.4</v>
          </cell>
          <cell r="AB559">
            <v>69.2</v>
          </cell>
          <cell r="AC559">
            <v>3.9</v>
          </cell>
          <cell r="AD559">
            <v>-98.9</v>
          </cell>
        </row>
        <row r="560">
          <cell r="B560" t="str">
            <v>小売業</v>
          </cell>
          <cell r="C560">
            <v>115</v>
          </cell>
          <cell r="D560">
            <v>-10.199999999999999</v>
          </cell>
          <cell r="E560">
            <v>103.9</v>
          </cell>
          <cell r="F560">
            <v>1.6</v>
          </cell>
          <cell r="G560">
            <v>104</v>
          </cell>
          <cell r="H560">
            <v>1.4</v>
          </cell>
          <cell r="I560">
            <v>98.2</v>
          </cell>
          <cell r="J560">
            <v>0.3</v>
          </cell>
          <cell r="K560">
            <v>97.6</v>
          </cell>
          <cell r="L560">
            <v>0</v>
          </cell>
          <cell r="M560">
            <v>106.5</v>
          </cell>
          <cell r="N560">
            <v>4.8</v>
          </cell>
          <cell r="O560">
            <v>88</v>
          </cell>
          <cell r="P560">
            <v>-7.9</v>
          </cell>
          <cell r="Q560" t="str">
            <v>-</v>
          </cell>
          <cell r="R560" t="str">
            <v>-</v>
          </cell>
          <cell r="S560">
            <v>4.05</v>
          </cell>
          <cell r="T560">
            <v>0.31</v>
          </cell>
          <cell r="U560">
            <v>1.93</v>
          </cell>
          <cell r="V560">
            <v>-0.16</v>
          </cell>
          <cell r="W560">
            <v>109.5</v>
          </cell>
          <cell r="X560">
            <v>-13.2</v>
          </cell>
          <cell r="Y560">
            <v>99</v>
          </cell>
          <cell r="Z560">
            <v>-1.7</v>
          </cell>
          <cell r="AA560">
            <v>103.4</v>
          </cell>
          <cell r="AB560">
            <v>4.8</v>
          </cell>
          <cell r="AC560">
            <v>200.1</v>
          </cell>
          <cell r="AD560">
            <v>-38.700000000000003</v>
          </cell>
        </row>
        <row r="561">
          <cell r="B561" t="str">
            <v>宿泊業</v>
          </cell>
          <cell r="C561">
            <v>92</v>
          </cell>
          <cell r="D561">
            <v>-20</v>
          </cell>
          <cell r="E561">
            <v>98.7</v>
          </cell>
          <cell r="F561">
            <v>-16.600000000000001</v>
          </cell>
          <cell r="G561">
            <v>98.3</v>
          </cell>
          <cell r="H561">
            <v>-18.600000000000001</v>
          </cell>
          <cell r="I561">
            <v>101.3</v>
          </cell>
          <cell r="J561">
            <v>-8.1999999999999993</v>
          </cell>
          <cell r="K561">
            <v>97.8</v>
          </cell>
          <cell r="L561">
            <v>-9.1999999999999993</v>
          </cell>
          <cell r="M561">
            <v>174</v>
          </cell>
          <cell r="N561">
            <v>6.7</v>
          </cell>
          <cell r="O561">
            <v>97.1</v>
          </cell>
          <cell r="P561">
            <v>66.8</v>
          </cell>
          <cell r="Q561" t="str">
            <v>-</v>
          </cell>
          <cell r="R561" t="str">
            <v>-</v>
          </cell>
          <cell r="S561">
            <v>2.5</v>
          </cell>
          <cell r="T561">
            <v>0.86</v>
          </cell>
          <cell r="U561">
            <v>5.55</v>
          </cell>
          <cell r="V561">
            <v>1.55</v>
          </cell>
          <cell r="W561">
            <v>87.6</v>
          </cell>
          <cell r="X561">
            <v>-22.6</v>
          </cell>
          <cell r="Y561">
            <v>94</v>
          </cell>
          <cell r="Z561">
            <v>-19.2</v>
          </cell>
          <cell r="AA561">
            <v>106.2</v>
          </cell>
          <cell r="AB561">
            <v>45.9</v>
          </cell>
          <cell r="AC561">
            <v>0.1</v>
          </cell>
          <cell r="AD561">
            <v>-99.1</v>
          </cell>
        </row>
        <row r="562">
          <cell r="B562" t="str">
            <v>Ｍ一括分</v>
          </cell>
          <cell r="C562">
            <v>104.2</v>
          </cell>
          <cell r="D562">
            <v>22.2</v>
          </cell>
          <cell r="E562">
            <v>108.4</v>
          </cell>
          <cell r="F562">
            <v>21</v>
          </cell>
          <cell r="G562">
            <v>94.9</v>
          </cell>
          <cell r="H562">
            <v>-1</v>
          </cell>
          <cell r="I562">
            <v>108.9</v>
          </cell>
          <cell r="J562">
            <v>17.100000000000001</v>
          </cell>
          <cell r="K562">
            <v>105.5</v>
          </cell>
          <cell r="L562">
            <v>4.9000000000000004</v>
          </cell>
          <cell r="M562">
            <v>144.6</v>
          </cell>
          <cell r="N562">
            <v>1085.2</v>
          </cell>
          <cell r="O562">
            <v>71.2</v>
          </cell>
          <cell r="P562">
            <v>-55.5</v>
          </cell>
          <cell r="Q562" t="str">
            <v>-</v>
          </cell>
          <cell r="R562" t="str">
            <v>-</v>
          </cell>
          <cell r="S562">
            <v>0.38</v>
          </cell>
          <cell r="T562">
            <v>-0.22</v>
          </cell>
          <cell r="U562">
            <v>0.49</v>
          </cell>
          <cell r="V562">
            <v>-0.28000000000000003</v>
          </cell>
          <cell r="W562">
            <v>99.2</v>
          </cell>
          <cell r="X562">
            <v>18.100000000000001</v>
          </cell>
          <cell r="Y562">
            <v>103.2</v>
          </cell>
          <cell r="Z562">
            <v>17</v>
          </cell>
          <cell r="AA562">
            <v>266.5</v>
          </cell>
          <cell r="AB562">
            <v>1576.1</v>
          </cell>
          <cell r="AC562">
            <v>14.9</v>
          </cell>
          <cell r="AD562">
            <v>0</v>
          </cell>
        </row>
        <row r="563">
          <cell r="B563" t="str">
            <v>医療業</v>
          </cell>
          <cell r="C563">
            <v>134</v>
          </cell>
          <cell r="D563">
            <v>-2.9</v>
          </cell>
          <cell r="E563">
            <v>97.7</v>
          </cell>
          <cell r="F563">
            <v>1.2</v>
          </cell>
          <cell r="G563">
            <v>95.6</v>
          </cell>
          <cell r="H563">
            <v>2.9</v>
          </cell>
          <cell r="I563">
            <v>101.8</v>
          </cell>
          <cell r="J563">
            <v>0</v>
          </cell>
          <cell r="K563">
            <v>101.2</v>
          </cell>
          <cell r="L563">
            <v>-0.6</v>
          </cell>
          <cell r="M563">
            <v>119.2</v>
          </cell>
          <cell r="N563">
            <v>17</v>
          </cell>
          <cell r="O563">
            <v>84</v>
          </cell>
          <cell r="P563">
            <v>3.2</v>
          </cell>
          <cell r="Q563" t="str">
            <v>-</v>
          </cell>
          <cell r="R563" t="str">
            <v>-</v>
          </cell>
          <cell r="S563">
            <v>0.55000000000000004</v>
          </cell>
          <cell r="T563">
            <v>7.0000000000000007E-2</v>
          </cell>
          <cell r="U563">
            <v>1.33</v>
          </cell>
          <cell r="V563">
            <v>0.45</v>
          </cell>
          <cell r="W563">
            <v>127.6</v>
          </cell>
          <cell r="X563">
            <v>-6</v>
          </cell>
          <cell r="Y563">
            <v>93</v>
          </cell>
          <cell r="Z563">
            <v>-2.1</v>
          </cell>
          <cell r="AA563">
            <v>162.6</v>
          </cell>
          <cell r="AB563">
            <v>-19.8</v>
          </cell>
          <cell r="AC563">
            <v>307.10000000000002</v>
          </cell>
          <cell r="AD563">
            <v>-8.5</v>
          </cell>
        </row>
        <row r="564">
          <cell r="B564" t="str">
            <v>Ｐ一括分</v>
          </cell>
          <cell r="C564">
            <v>168.4</v>
          </cell>
          <cell r="D564">
            <v>-2.6</v>
          </cell>
          <cell r="E564">
            <v>110.4</v>
          </cell>
          <cell r="F564">
            <v>0.5</v>
          </cell>
          <cell r="G564">
            <v>107.3</v>
          </cell>
          <cell r="H564">
            <v>-2.2000000000000002</v>
          </cell>
          <cell r="I564">
            <v>105.3</v>
          </cell>
          <cell r="J564">
            <v>-0.8</v>
          </cell>
          <cell r="K564">
            <v>106.1</v>
          </cell>
          <cell r="L564">
            <v>-0.5</v>
          </cell>
          <cell r="M564">
            <v>80</v>
          </cell>
          <cell r="N564">
            <v>-14.9</v>
          </cell>
          <cell r="O564">
            <v>109.6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1.92</v>
          </cell>
          <cell r="T564">
            <v>-0.95</v>
          </cell>
          <cell r="U564">
            <v>0.98</v>
          </cell>
          <cell r="V564">
            <v>0.26</v>
          </cell>
          <cell r="W564">
            <v>160.4</v>
          </cell>
          <cell r="X564">
            <v>-5.8</v>
          </cell>
          <cell r="Y564">
            <v>105.1</v>
          </cell>
          <cell r="Z564">
            <v>-2.9</v>
          </cell>
          <cell r="AA564">
            <v>185.8</v>
          </cell>
          <cell r="AB564">
            <v>62.8</v>
          </cell>
          <cell r="AC564">
            <v>431.5</v>
          </cell>
          <cell r="AD564">
            <v>-6.1</v>
          </cell>
        </row>
        <row r="565">
          <cell r="B565" t="str">
            <v>職業紹介・派遣業</v>
          </cell>
          <cell r="C565">
            <v>138.1</v>
          </cell>
          <cell r="D565">
            <v>26.2</v>
          </cell>
          <cell r="E565">
            <v>114.6</v>
          </cell>
          <cell r="F565">
            <v>7.4</v>
          </cell>
          <cell r="G565">
            <v>113.7</v>
          </cell>
          <cell r="H565">
            <v>5.7</v>
          </cell>
          <cell r="I565">
            <v>115.1</v>
          </cell>
          <cell r="J565">
            <v>5</v>
          </cell>
          <cell r="K565">
            <v>114.5</v>
          </cell>
          <cell r="L565">
            <v>2.9</v>
          </cell>
          <cell r="M565">
            <v>123.6</v>
          </cell>
          <cell r="N565">
            <v>50.7</v>
          </cell>
          <cell r="O565">
            <v>129</v>
          </cell>
          <cell r="P565">
            <v>4.9000000000000004</v>
          </cell>
          <cell r="Q565" t="str">
            <v>-</v>
          </cell>
          <cell r="R565" t="str">
            <v>-</v>
          </cell>
          <cell r="S565">
            <v>3.83</v>
          </cell>
          <cell r="T565">
            <v>-1.46</v>
          </cell>
          <cell r="U565">
            <v>5.35</v>
          </cell>
          <cell r="V565">
            <v>-0.69</v>
          </cell>
          <cell r="W565">
            <v>131.5</v>
          </cell>
          <cell r="X565">
            <v>22.1</v>
          </cell>
          <cell r="Y565">
            <v>109.1</v>
          </cell>
          <cell r="Z565">
            <v>3.9</v>
          </cell>
          <cell r="AA565">
            <v>124</v>
          </cell>
          <cell r="AB565">
            <v>27.3</v>
          </cell>
          <cell r="AC565">
            <v>949.7</v>
          </cell>
          <cell r="AD565">
            <v>371.5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107.7</v>
          </cell>
          <cell r="D567">
            <v>-4.0999999999999996</v>
          </cell>
          <cell r="E567">
            <v>96.1</v>
          </cell>
          <cell r="F567">
            <v>3.1</v>
          </cell>
          <cell r="G567">
            <v>98.6</v>
          </cell>
          <cell r="H567">
            <v>3.8</v>
          </cell>
          <cell r="I567">
            <v>101.4</v>
          </cell>
          <cell r="J567">
            <v>-1.6</v>
          </cell>
          <cell r="K567">
            <v>102.6</v>
          </cell>
          <cell r="L567">
            <v>-2</v>
          </cell>
          <cell r="M567">
            <v>86.7</v>
          </cell>
          <cell r="N567">
            <v>5.0999999999999996</v>
          </cell>
          <cell r="O567">
            <v>86.4</v>
          </cell>
          <cell r="P567">
            <v>-12.1</v>
          </cell>
          <cell r="Q567" t="str">
            <v>-</v>
          </cell>
          <cell r="R567" t="str">
            <v>-</v>
          </cell>
          <cell r="S567">
            <v>1.3</v>
          </cell>
          <cell r="T567">
            <v>-0.12</v>
          </cell>
          <cell r="U567">
            <v>1.97</v>
          </cell>
          <cell r="V567">
            <v>0.25</v>
          </cell>
          <cell r="W567">
            <v>102.6</v>
          </cell>
          <cell r="X567">
            <v>-7.1</v>
          </cell>
          <cell r="Y567">
            <v>91.5</v>
          </cell>
          <cell r="Z567">
            <v>-0.2</v>
          </cell>
          <cell r="AA567">
            <v>70.3</v>
          </cell>
          <cell r="AB567">
            <v>-6.3</v>
          </cell>
          <cell r="AC567">
            <v>176.2</v>
          </cell>
          <cell r="AD567">
            <v>-21.8</v>
          </cell>
        </row>
        <row r="568">
          <cell r="B568" t="str">
            <v>特掲産業１</v>
          </cell>
          <cell r="C568">
            <v>100.6</v>
          </cell>
          <cell r="D568">
            <v>-27.9</v>
          </cell>
          <cell r="E568">
            <v>75.5</v>
          </cell>
          <cell r="F568">
            <v>-14</v>
          </cell>
          <cell r="G568">
            <v>75.5</v>
          </cell>
          <cell r="H568">
            <v>-17.600000000000001</v>
          </cell>
          <cell r="I568">
            <v>104.4</v>
          </cell>
          <cell r="J568">
            <v>-0.2</v>
          </cell>
          <cell r="K568">
            <v>104.1</v>
          </cell>
          <cell r="L568">
            <v>-0.7</v>
          </cell>
          <cell r="M568">
            <v>113.2</v>
          </cell>
          <cell r="N568">
            <v>15.4</v>
          </cell>
          <cell r="O568">
            <v>146.6</v>
          </cell>
          <cell r="P568">
            <v>-4.7</v>
          </cell>
          <cell r="Q568" t="str">
            <v>-</v>
          </cell>
          <cell r="R568" t="str">
            <v>-</v>
          </cell>
          <cell r="S568">
            <v>1.03</v>
          </cell>
          <cell r="T568">
            <v>-1.52</v>
          </cell>
          <cell r="U568">
            <v>0</v>
          </cell>
          <cell r="V568">
            <v>-3.51</v>
          </cell>
          <cell r="W568">
            <v>95.8</v>
          </cell>
          <cell r="X568">
            <v>-30.3</v>
          </cell>
          <cell r="Y568">
            <v>71.900000000000006</v>
          </cell>
          <cell r="Z568">
            <v>-16.8</v>
          </cell>
          <cell r="AA568">
            <v>75.099999999999994</v>
          </cell>
          <cell r="AB568">
            <v>99.2</v>
          </cell>
          <cell r="AC568">
            <v>214.2</v>
          </cell>
          <cell r="AD568">
            <v>-46.6</v>
          </cell>
        </row>
        <row r="569">
          <cell r="B569" t="str">
            <v>特掲産業２</v>
          </cell>
          <cell r="C569">
            <v>98.2</v>
          </cell>
          <cell r="D569">
            <v>-31.5</v>
          </cell>
          <cell r="E569">
            <v>120.3</v>
          </cell>
          <cell r="F569">
            <v>11.3</v>
          </cell>
          <cell r="G569">
            <v>136.30000000000001</v>
          </cell>
          <cell r="H569">
            <v>9.8000000000000007</v>
          </cell>
          <cell r="I569">
            <v>87.7</v>
          </cell>
          <cell r="J569">
            <v>-2.2999999999999998</v>
          </cell>
          <cell r="K569">
            <v>94.3</v>
          </cell>
          <cell r="L569">
            <v>-3.1</v>
          </cell>
          <cell r="M569">
            <v>42.9</v>
          </cell>
          <cell r="N569">
            <v>10.3</v>
          </cell>
          <cell r="O569">
            <v>88.5</v>
          </cell>
          <cell r="P569">
            <v>-17.600000000000001</v>
          </cell>
          <cell r="Q569" t="str">
            <v>-</v>
          </cell>
          <cell r="R569" t="str">
            <v>-</v>
          </cell>
          <cell r="S569">
            <v>3.87</v>
          </cell>
          <cell r="T569">
            <v>3.87</v>
          </cell>
          <cell r="U569">
            <v>-7.0000000000000007E-2</v>
          </cell>
          <cell r="V569">
            <v>-7.0000000000000007E-2</v>
          </cell>
          <cell r="W569">
            <v>93.5</v>
          </cell>
          <cell r="X569">
            <v>-33.700000000000003</v>
          </cell>
          <cell r="Y569">
            <v>114.6</v>
          </cell>
          <cell r="Z569">
            <v>7.7</v>
          </cell>
          <cell r="AA569">
            <v>54.8</v>
          </cell>
          <cell r="AB569">
            <v>27.1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111.2</v>
          </cell>
          <cell r="D582">
            <v>-8.6</v>
          </cell>
          <cell r="E582">
            <v>107.1</v>
          </cell>
          <cell r="F582">
            <v>-5.0999999999999996</v>
          </cell>
          <cell r="G582">
            <v>107.4</v>
          </cell>
          <cell r="H582">
            <v>-4</v>
          </cell>
          <cell r="I582">
            <v>99.8</v>
          </cell>
          <cell r="J582">
            <v>-7.8</v>
          </cell>
          <cell r="K582">
            <v>99.7</v>
          </cell>
          <cell r="L582">
            <v>-7.9</v>
          </cell>
          <cell r="M582">
            <v>105.9</v>
          </cell>
          <cell r="N582">
            <v>0</v>
          </cell>
          <cell r="O582">
            <v>106.1</v>
          </cell>
          <cell r="P582">
            <v>15.7</v>
          </cell>
          <cell r="Q582" t="str">
            <v>-</v>
          </cell>
          <cell r="R582" t="str">
            <v>-</v>
          </cell>
          <cell r="S582">
            <v>5.4</v>
          </cell>
          <cell r="T582">
            <v>1.67</v>
          </cell>
          <cell r="U582">
            <v>2.76</v>
          </cell>
          <cell r="V582">
            <v>0.46</v>
          </cell>
          <cell r="W582">
            <v>105.9</v>
          </cell>
          <cell r="X582">
            <v>-11.6</v>
          </cell>
          <cell r="Y582">
            <v>102</v>
          </cell>
          <cell r="Z582">
            <v>-8.1999999999999993</v>
          </cell>
          <cell r="AA582">
            <v>91.8</v>
          </cell>
          <cell r="AB582">
            <v>-44.5</v>
          </cell>
          <cell r="AC582">
            <v>234.7</v>
          </cell>
          <cell r="AD582">
            <v>-39.700000000000003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108.5</v>
          </cell>
          <cell r="D584">
            <v>-26.6</v>
          </cell>
          <cell r="E584">
            <v>98</v>
          </cell>
          <cell r="F584">
            <v>-29.1</v>
          </cell>
          <cell r="G584">
            <v>97.9</v>
          </cell>
          <cell r="H584">
            <v>-28.9</v>
          </cell>
          <cell r="I584">
            <v>98.8</v>
          </cell>
          <cell r="J584">
            <v>-17</v>
          </cell>
          <cell r="K584">
            <v>98.7</v>
          </cell>
          <cell r="L584">
            <v>-16.8</v>
          </cell>
          <cell r="M584">
            <v>133.30000000000001</v>
          </cell>
          <cell r="N584">
            <v>-42.9</v>
          </cell>
          <cell r="O584">
            <v>43</v>
          </cell>
          <cell r="P584">
            <v>1.9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13.95</v>
          </cell>
          <cell r="V584">
            <v>13.95</v>
          </cell>
          <cell r="W584">
            <v>103.3</v>
          </cell>
          <cell r="X584">
            <v>-29</v>
          </cell>
          <cell r="Y584">
            <v>93.3</v>
          </cell>
          <cell r="Z584">
            <v>-31.4</v>
          </cell>
          <cell r="AA584">
            <v>125</v>
          </cell>
          <cell r="AB584">
            <v>-47.6</v>
          </cell>
          <cell r="AC584">
            <v>236.6</v>
          </cell>
          <cell r="AD584">
            <v>3.8</v>
          </cell>
        </row>
        <row r="585">
          <cell r="B585" t="str">
            <v>製造業</v>
          </cell>
          <cell r="C585">
            <v>103.4</v>
          </cell>
          <cell r="D585">
            <v>-14.3</v>
          </cell>
          <cell r="E585">
            <v>106.3</v>
          </cell>
          <cell r="F585">
            <v>-13.9</v>
          </cell>
          <cell r="G585">
            <v>107.6</v>
          </cell>
          <cell r="H585">
            <v>-11.2</v>
          </cell>
          <cell r="I585">
            <v>103.9</v>
          </cell>
          <cell r="J585">
            <v>-10.7</v>
          </cell>
          <cell r="K585">
            <v>105.8</v>
          </cell>
          <cell r="L585">
            <v>-9.3000000000000007</v>
          </cell>
          <cell r="M585">
            <v>41.2</v>
          </cell>
          <cell r="N585">
            <v>-61.1</v>
          </cell>
          <cell r="O585">
            <v>104.6</v>
          </cell>
          <cell r="P585">
            <v>26.8</v>
          </cell>
          <cell r="Q585" t="str">
            <v>-</v>
          </cell>
          <cell r="R585" t="str">
            <v>-</v>
          </cell>
          <cell r="S585">
            <v>5.82</v>
          </cell>
          <cell r="T585">
            <v>2.2400000000000002</v>
          </cell>
          <cell r="U585">
            <v>0.94</v>
          </cell>
          <cell r="V585">
            <v>-0.34</v>
          </cell>
          <cell r="W585">
            <v>98.5</v>
          </cell>
          <cell r="X585">
            <v>-17.100000000000001</v>
          </cell>
          <cell r="Y585">
            <v>101.2</v>
          </cell>
          <cell r="Z585">
            <v>-16.8</v>
          </cell>
          <cell r="AA585">
            <v>51.4</v>
          </cell>
          <cell r="AB585">
            <v>-77.2</v>
          </cell>
          <cell r="AC585">
            <v>32.299999999999997</v>
          </cell>
          <cell r="AD585">
            <v>-37.799999999999997</v>
          </cell>
        </row>
        <row r="586">
          <cell r="B586" t="str">
            <v>電気・ガス・熱供給・水道業</v>
          </cell>
          <cell r="C586">
            <v>136.30000000000001</v>
          </cell>
          <cell r="D586">
            <v>-22.8</v>
          </cell>
          <cell r="E586">
            <v>85.5</v>
          </cell>
          <cell r="F586">
            <v>-11.7</v>
          </cell>
          <cell r="G586">
            <v>84.7</v>
          </cell>
          <cell r="H586">
            <v>-12.5</v>
          </cell>
          <cell r="I586">
            <v>102.3</v>
          </cell>
          <cell r="J586">
            <v>-2.2000000000000002</v>
          </cell>
          <cell r="K586">
            <v>102.6</v>
          </cell>
          <cell r="L586">
            <v>-2.1</v>
          </cell>
          <cell r="M586">
            <v>25</v>
          </cell>
          <cell r="N586">
            <v>-50</v>
          </cell>
          <cell r="O586">
            <v>166.3</v>
          </cell>
          <cell r="P586">
            <v>-29.5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-3.03</v>
          </cell>
          <cell r="W586">
            <v>129.80000000000001</v>
          </cell>
          <cell r="X586">
            <v>-25.3</v>
          </cell>
          <cell r="Y586">
            <v>81.400000000000006</v>
          </cell>
          <cell r="Z586">
            <v>-14.6</v>
          </cell>
          <cell r="AA586">
            <v>255.3</v>
          </cell>
          <cell r="AB586">
            <v>187.2</v>
          </cell>
          <cell r="AC586">
            <v>154.6</v>
          </cell>
          <cell r="AD586">
            <v>-33.700000000000003</v>
          </cell>
        </row>
        <row r="587">
          <cell r="B587" t="str">
            <v>情報通信業</v>
          </cell>
          <cell r="C587">
            <v>109.4</v>
          </cell>
          <cell r="D587">
            <v>-25.9</v>
          </cell>
          <cell r="E587">
            <v>99.1</v>
          </cell>
          <cell r="F587">
            <v>4.5999999999999996</v>
          </cell>
          <cell r="G587">
            <v>101.1</v>
          </cell>
          <cell r="H587">
            <v>17.3</v>
          </cell>
          <cell r="I587">
            <v>97.5</v>
          </cell>
          <cell r="J587">
            <v>13</v>
          </cell>
          <cell r="K587">
            <v>98.2</v>
          </cell>
          <cell r="L587">
            <v>20.9</v>
          </cell>
          <cell r="M587">
            <v>46.2</v>
          </cell>
          <cell r="N587">
            <v>-89.6</v>
          </cell>
          <cell r="O587">
            <v>12.7</v>
          </cell>
          <cell r="P587">
            <v>0.8</v>
          </cell>
          <cell r="Q587" t="str">
            <v>-</v>
          </cell>
          <cell r="R587" t="str">
            <v>-</v>
          </cell>
          <cell r="S587">
            <v>1.32</v>
          </cell>
          <cell r="T587">
            <v>1.32</v>
          </cell>
          <cell r="U587">
            <v>0</v>
          </cell>
          <cell r="V587">
            <v>0</v>
          </cell>
          <cell r="W587">
            <v>104.2</v>
          </cell>
          <cell r="X587">
            <v>-28.3</v>
          </cell>
          <cell r="Y587">
            <v>94.4</v>
          </cell>
          <cell r="Z587">
            <v>1.3</v>
          </cell>
          <cell r="AA587">
            <v>13.3</v>
          </cell>
          <cell r="AB587">
            <v>-97.1</v>
          </cell>
          <cell r="AC587">
            <v>149.4</v>
          </cell>
          <cell r="AD587">
            <v>-76.400000000000006</v>
          </cell>
        </row>
        <row r="588">
          <cell r="B588" t="str">
            <v>運輸業，郵便業</v>
          </cell>
          <cell r="C588">
            <v>84.4</v>
          </cell>
          <cell r="D588">
            <v>-34.6</v>
          </cell>
          <cell r="E588">
            <v>86.7</v>
          </cell>
          <cell r="F588">
            <v>-24.9</v>
          </cell>
          <cell r="G588">
            <v>93.4</v>
          </cell>
          <cell r="H588">
            <v>-23.3</v>
          </cell>
          <cell r="I588">
            <v>69.099999999999994</v>
          </cell>
          <cell r="J588">
            <v>-42.5</v>
          </cell>
          <cell r="K588">
            <v>72.5</v>
          </cell>
          <cell r="L588">
            <v>-41.3</v>
          </cell>
          <cell r="M588">
            <v>0</v>
          </cell>
          <cell r="N588">
            <v>-100</v>
          </cell>
          <cell r="O588">
            <v>66</v>
          </cell>
          <cell r="P588">
            <v>-28.2</v>
          </cell>
          <cell r="Q588" t="str">
            <v>-</v>
          </cell>
          <cell r="R588" t="str">
            <v>-</v>
          </cell>
          <cell r="S588">
            <v>0</v>
          </cell>
          <cell r="T588">
            <v>-9.2100000000000009</v>
          </cell>
          <cell r="U588">
            <v>0</v>
          </cell>
          <cell r="V588">
            <v>-0.98</v>
          </cell>
          <cell r="W588">
            <v>80.400000000000006</v>
          </cell>
          <cell r="X588">
            <v>-36.700000000000003</v>
          </cell>
          <cell r="Y588">
            <v>82.6</v>
          </cell>
          <cell r="Z588">
            <v>-27.4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112.5</v>
          </cell>
          <cell r="D589">
            <v>-6.6</v>
          </cell>
          <cell r="E589">
            <v>114.3</v>
          </cell>
          <cell r="F589">
            <v>-0.2</v>
          </cell>
          <cell r="G589">
            <v>112.6</v>
          </cell>
          <cell r="H589">
            <v>-1.3</v>
          </cell>
          <cell r="I589">
            <v>98.8</v>
          </cell>
          <cell r="J589">
            <v>-4.3</v>
          </cell>
          <cell r="K589">
            <v>97</v>
          </cell>
          <cell r="L589">
            <v>-6</v>
          </cell>
          <cell r="M589">
            <v>213.3</v>
          </cell>
          <cell r="N589">
            <v>99.9</v>
          </cell>
          <cell r="O589">
            <v>119.1</v>
          </cell>
          <cell r="P589">
            <v>12.4</v>
          </cell>
          <cell r="Q589" t="str">
            <v>-</v>
          </cell>
          <cell r="R589" t="str">
            <v>-</v>
          </cell>
          <cell r="S589">
            <v>4.22</v>
          </cell>
          <cell r="T589">
            <v>1.83</v>
          </cell>
          <cell r="U589">
            <v>2.62</v>
          </cell>
          <cell r="V589">
            <v>1.56</v>
          </cell>
          <cell r="W589">
            <v>107.1</v>
          </cell>
          <cell r="X589">
            <v>-9.6999999999999993</v>
          </cell>
          <cell r="Y589">
            <v>108.9</v>
          </cell>
          <cell r="Z589">
            <v>-3.4</v>
          </cell>
          <cell r="AA589">
            <v>238.6</v>
          </cell>
          <cell r="AB589">
            <v>64.599999999999994</v>
          </cell>
          <cell r="AC589">
            <v>5.0999999999999996</v>
          </cell>
          <cell r="AD589">
            <v>-98.9</v>
          </cell>
        </row>
        <row r="590">
          <cell r="B590" t="str">
            <v>金融業，保険業</v>
          </cell>
          <cell r="C590">
            <v>145.19999999999999</v>
          </cell>
          <cell r="D590">
            <v>13.7</v>
          </cell>
          <cell r="E590">
            <v>143.1</v>
          </cell>
          <cell r="F590">
            <v>22.2</v>
          </cell>
          <cell r="G590">
            <v>144.69999999999999</v>
          </cell>
          <cell r="H590">
            <v>27</v>
          </cell>
          <cell r="I590">
            <v>108.3</v>
          </cell>
          <cell r="J590">
            <v>19.7</v>
          </cell>
          <cell r="K590">
            <v>109.6</v>
          </cell>
          <cell r="L590">
            <v>25.4</v>
          </cell>
          <cell r="M590">
            <v>22.7</v>
          </cell>
          <cell r="N590">
            <v>-90</v>
          </cell>
          <cell r="O590">
            <v>161.69999999999999</v>
          </cell>
          <cell r="P590">
            <v>26.9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138.30000000000001</v>
          </cell>
          <cell r="X590">
            <v>10</v>
          </cell>
          <cell r="Y590">
            <v>136.30000000000001</v>
          </cell>
          <cell r="Z590">
            <v>18.2</v>
          </cell>
          <cell r="AA590">
            <v>32</v>
          </cell>
          <cell r="AB590">
            <v>-90.4</v>
          </cell>
          <cell r="AC590">
            <v>43.2</v>
          </cell>
          <cell r="AD590">
            <v>-63</v>
          </cell>
        </row>
        <row r="591">
          <cell r="B591" t="str">
            <v>不動産業，物品賃貸業</v>
          </cell>
          <cell r="C591">
            <v>156.80000000000001</v>
          </cell>
          <cell r="D591">
            <v>-15.7</v>
          </cell>
          <cell r="E591">
            <v>154.19999999999999</v>
          </cell>
          <cell r="F591">
            <v>-7.1</v>
          </cell>
          <cell r="G591">
            <v>158.9</v>
          </cell>
          <cell r="H591">
            <v>-3.4</v>
          </cell>
          <cell r="I591">
            <v>84.2</v>
          </cell>
          <cell r="J591">
            <v>-39.9</v>
          </cell>
          <cell r="K591">
            <v>85.6</v>
          </cell>
          <cell r="L591">
            <v>-37.4</v>
          </cell>
          <cell r="M591">
            <v>0</v>
          </cell>
          <cell r="N591">
            <v>-100</v>
          </cell>
          <cell r="O591">
            <v>93.1</v>
          </cell>
          <cell r="P591">
            <v>108.7</v>
          </cell>
          <cell r="Q591" t="str">
            <v>-</v>
          </cell>
          <cell r="R591" t="str">
            <v>-</v>
          </cell>
          <cell r="S591">
            <v>1.36</v>
          </cell>
          <cell r="T591">
            <v>-1.1299999999999999</v>
          </cell>
          <cell r="U591">
            <v>10.76</v>
          </cell>
          <cell r="V591">
            <v>7.9</v>
          </cell>
          <cell r="W591">
            <v>149.30000000000001</v>
          </cell>
          <cell r="X591">
            <v>-18.5</v>
          </cell>
          <cell r="Y591">
            <v>146.9</v>
          </cell>
          <cell r="Z591">
            <v>-10.1</v>
          </cell>
          <cell r="AA591">
            <v>1.2</v>
          </cell>
          <cell r="AB591">
            <v>-99.4</v>
          </cell>
          <cell r="AC591">
            <v>371</v>
          </cell>
          <cell r="AD591">
            <v>-85.7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5</v>
          </cell>
          <cell r="E592">
            <v>104.2</v>
          </cell>
          <cell r="F592">
            <v>2.9</v>
          </cell>
          <cell r="G592">
            <v>106.5</v>
          </cell>
          <cell r="H592">
            <v>3.7</v>
          </cell>
          <cell r="I592">
            <v>102.3</v>
          </cell>
          <cell r="J592">
            <v>11.2</v>
          </cell>
          <cell r="K592">
            <v>98.8</v>
          </cell>
          <cell r="L592">
            <v>7.5</v>
          </cell>
          <cell r="M592">
            <v>260</v>
          </cell>
          <cell r="N592">
            <v>170.8</v>
          </cell>
          <cell r="O592">
            <v>62.2</v>
          </cell>
          <cell r="P592">
            <v>-36.299999999999997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0.1</v>
          </cell>
          <cell r="U592">
            <v>1</v>
          </cell>
          <cell r="V592">
            <v>-3.45</v>
          </cell>
          <cell r="W592">
            <v>103.8</v>
          </cell>
          <cell r="X592">
            <v>1.6</v>
          </cell>
          <cell r="Y592">
            <v>99.2</v>
          </cell>
          <cell r="Z592">
            <v>-0.5</v>
          </cell>
          <cell r="AA592">
            <v>0.1</v>
          </cell>
          <cell r="AB592">
            <v>-99.8</v>
          </cell>
          <cell r="AC592">
            <v>75.900000000000006</v>
          </cell>
          <cell r="AD592">
            <v>28</v>
          </cell>
        </row>
        <row r="593">
          <cell r="B593" t="str">
            <v>宿泊業，飲食サービス業</v>
          </cell>
          <cell r="C593">
            <v>104</v>
          </cell>
          <cell r="D593">
            <v>-9.4</v>
          </cell>
          <cell r="E593">
            <v>104.6</v>
          </cell>
          <cell r="F593">
            <v>-9.1</v>
          </cell>
          <cell r="G593">
            <v>105.6</v>
          </cell>
          <cell r="H593">
            <v>-8.6999999999999993</v>
          </cell>
          <cell r="I593">
            <v>100.9</v>
          </cell>
          <cell r="J593">
            <v>-14.4</v>
          </cell>
          <cell r="K593">
            <v>100.6</v>
          </cell>
          <cell r="L593">
            <v>-14.5</v>
          </cell>
          <cell r="M593">
            <v>114.3</v>
          </cell>
          <cell r="N593">
            <v>-11.1</v>
          </cell>
          <cell r="O593">
            <v>120.3</v>
          </cell>
          <cell r="P593">
            <v>44.4</v>
          </cell>
          <cell r="Q593" t="str">
            <v>-</v>
          </cell>
          <cell r="R593" t="str">
            <v>-</v>
          </cell>
          <cell r="S593">
            <v>10.49</v>
          </cell>
          <cell r="T593">
            <v>4.16</v>
          </cell>
          <cell r="U593">
            <v>2.88</v>
          </cell>
          <cell r="V593">
            <v>0.53</v>
          </cell>
          <cell r="W593">
            <v>99</v>
          </cell>
          <cell r="X593">
            <v>-12.4</v>
          </cell>
          <cell r="Y593">
            <v>99.6</v>
          </cell>
          <cell r="Z593">
            <v>-12.1</v>
          </cell>
          <cell r="AA593">
            <v>53.7</v>
          </cell>
          <cell r="AB593">
            <v>-40.9</v>
          </cell>
          <cell r="AC593">
            <v>1.5</v>
          </cell>
          <cell r="AD593">
            <v>-95.9</v>
          </cell>
        </row>
        <row r="594">
          <cell r="B594" t="str">
            <v>生活関連サービス業，娯楽業</v>
          </cell>
          <cell r="C594">
            <v>184.4</v>
          </cell>
          <cell r="D594">
            <v>45.2</v>
          </cell>
          <cell r="E594">
            <v>116.1</v>
          </cell>
          <cell r="F594">
            <v>-3.1</v>
          </cell>
          <cell r="G594">
            <v>118.9</v>
          </cell>
          <cell r="H594">
            <v>-1.4</v>
          </cell>
          <cell r="I594">
            <v>103.4</v>
          </cell>
          <cell r="J594">
            <v>-15.5</v>
          </cell>
          <cell r="K594">
            <v>102.6</v>
          </cell>
          <cell r="L594">
            <v>-14.7</v>
          </cell>
          <cell r="M594">
            <v>187.5</v>
          </cell>
          <cell r="N594">
            <v>-40</v>
          </cell>
          <cell r="O594">
            <v>48.4</v>
          </cell>
          <cell r="P594">
            <v>-21</v>
          </cell>
          <cell r="Q594" t="str">
            <v>-</v>
          </cell>
          <cell r="R594" t="str">
            <v>-</v>
          </cell>
          <cell r="S594">
            <v>3.7</v>
          </cell>
          <cell r="T594">
            <v>0.04</v>
          </cell>
          <cell r="U594">
            <v>0.82</v>
          </cell>
          <cell r="V594">
            <v>-5.85</v>
          </cell>
          <cell r="W594">
            <v>175.6</v>
          </cell>
          <cell r="X594">
            <v>40.5</v>
          </cell>
          <cell r="Y594">
            <v>110.6</v>
          </cell>
          <cell r="Z594">
            <v>-6.2</v>
          </cell>
          <cell r="AA594">
            <v>32.1</v>
          </cell>
          <cell r="AB594">
            <v>-67</v>
          </cell>
          <cell r="AC594">
            <v>13584.2</v>
          </cell>
          <cell r="AD594">
            <v>816.6</v>
          </cell>
        </row>
        <row r="595">
          <cell r="B595" t="str">
            <v>教育，学習支援業</v>
          </cell>
          <cell r="C595">
            <v>163</v>
          </cell>
          <cell r="D595">
            <v>-8.6999999999999993</v>
          </cell>
          <cell r="E595">
            <v>134.6</v>
          </cell>
          <cell r="F595">
            <v>0.8</v>
          </cell>
          <cell r="G595">
            <v>134.9</v>
          </cell>
          <cell r="H595">
            <v>0.8</v>
          </cell>
          <cell r="I595">
            <v>149.30000000000001</v>
          </cell>
          <cell r="J595">
            <v>-3.2</v>
          </cell>
          <cell r="K595">
            <v>149.80000000000001</v>
          </cell>
          <cell r="L595">
            <v>-2</v>
          </cell>
          <cell r="M595">
            <v>50</v>
          </cell>
          <cell r="N595">
            <v>-83.3</v>
          </cell>
          <cell r="O595">
            <v>122.8</v>
          </cell>
          <cell r="P595">
            <v>29.5</v>
          </cell>
          <cell r="Q595" t="str">
            <v>-</v>
          </cell>
          <cell r="R595" t="str">
            <v>-</v>
          </cell>
          <cell r="S595">
            <v>3.07</v>
          </cell>
          <cell r="T595">
            <v>-1.25</v>
          </cell>
          <cell r="U595">
            <v>0.16</v>
          </cell>
          <cell r="V595">
            <v>-2.15</v>
          </cell>
          <cell r="W595">
            <v>155.19999999999999</v>
          </cell>
          <cell r="X595">
            <v>-11.7</v>
          </cell>
          <cell r="Y595">
            <v>128.19999999999999</v>
          </cell>
          <cell r="Z595">
            <v>-2.4</v>
          </cell>
          <cell r="AA595">
            <v>66.2</v>
          </cell>
          <cell r="AB595">
            <v>-7.3</v>
          </cell>
          <cell r="AC595">
            <v>443</v>
          </cell>
          <cell r="AD595">
            <v>-33.700000000000003</v>
          </cell>
        </row>
        <row r="596">
          <cell r="B596" t="str">
            <v>医療，福祉</v>
          </cell>
          <cell r="C596">
            <v>105.6</v>
          </cell>
          <cell r="D596">
            <v>-9.6</v>
          </cell>
          <cell r="E596">
            <v>99.1</v>
          </cell>
          <cell r="F596">
            <v>-3.1</v>
          </cell>
          <cell r="G596">
            <v>99.3</v>
          </cell>
          <cell r="H596">
            <v>0.7</v>
          </cell>
          <cell r="I596">
            <v>98.1</v>
          </cell>
          <cell r="J596">
            <v>-0.2</v>
          </cell>
          <cell r="K596">
            <v>98.5</v>
          </cell>
          <cell r="L596">
            <v>0.2</v>
          </cell>
          <cell r="M596">
            <v>61.5</v>
          </cell>
          <cell r="N596">
            <v>-33.4</v>
          </cell>
          <cell r="O596">
            <v>96.3</v>
          </cell>
          <cell r="P596">
            <v>4.4000000000000004</v>
          </cell>
          <cell r="Q596" t="str">
            <v>-</v>
          </cell>
          <cell r="R596" t="str">
            <v>-</v>
          </cell>
          <cell r="S596">
            <v>4.58</v>
          </cell>
          <cell r="T596">
            <v>0.96</v>
          </cell>
          <cell r="U596">
            <v>2.72</v>
          </cell>
          <cell r="V596">
            <v>0</v>
          </cell>
          <cell r="W596">
            <v>100.6</v>
          </cell>
          <cell r="X596">
            <v>-12.5</v>
          </cell>
          <cell r="Y596">
            <v>94.4</v>
          </cell>
          <cell r="Z596">
            <v>-6.3</v>
          </cell>
          <cell r="AA596">
            <v>88.5</v>
          </cell>
          <cell r="AB596">
            <v>-71.099999999999994</v>
          </cell>
          <cell r="AC596">
            <v>201.3</v>
          </cell>
          <cell r="AD596">
            <v>-39</v>
          </cell>
        </row>
        <row r="597">
          <cell r="B597" t="str">
            <v>複合サービス事業</v>
          </cell>
          <cell r="C597">
            <v>127</v>
          </cell>
          <cell r="D597">
            <v>3.3</v>
          </cell>
          <cell r="E597">
            <v>121.3</v>
          </cell>
          <cell r="F597">
            <v>21.9</v>
          </cell>
          <cell r="G597">
            <v>124.2</v>
          </cell>
          <cell r="H597">
            <v>21.4</v>
          </cell>
          <cell r="I597">
            <v>120</v>
          </cell>
          <cell r="J597">
            <v>24.7</v>
          </cell>
          <cell r="K597">
            <v>122.6</v>
          </cell>
          <cell r="L597">
            <v>24.5</v>
          </cell>
          <cell r="M597">
            <v>25.8</v>
          </cell>
          <cell r="N597">
            <v>166</v>
          </cell>
          <cell r="O597">
            <v>190.1</v>
          </cell>
          <cell r="P597">
            <v>15.4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2.0699999999999998</v>
          </cell>
          <cell r="V597">
            <v>2.0699999999999998</v>
          </cell>
          <cell r="W597">
            <v>121</v>
          </cell>
          <cell r="X597">
            <v>0</v>
          </cell>
          <cell r="Y597">
            <v>115.5</v>
          </cell>
          <cell r="Z597">
            <v>18</v>
          </cell>
          <cell r="AA597">
            <v>23.2</v>
          </cell>
          <cell r="AB597">
            <v>205.3</v>
          </cell>
          <cell r="AC597">
            <v>123.3</v>
          </cell>
          <cell r="AD597">
            <v>-54.9</v>
          </cell>
        </row>
        <row r="598">
          <cell r="B598" t="str">
            <v>サービス業（他に分類されないもの）</v>
          </cell>
          <cell r="C598">
            <v>98.7</v>
          </cell>
          <cell r="D598">
            <v>-0.5</v>
          </cell>
          <cell r="E598">
            <v>101</v>
          </cell>
          <cell r="F598">
            <v>1</v>
          </cell>
          <cell r="G598">
            <v>101.8</v>
          </cell>
          <cell r="H598">
            <v>1.3</v>
          </cell>
          <cell r="I598">
            <v>94.8</v>
          </cell>
          <cell r="J598">
            <v>-4.7</v>
          </cell>
          <cell r="K598">
            <v>96.3</v>
          </cell>
          <cell r="L598">
            <v>-3.9</v>
          </cell>
          <cell r="M598">
            <v>51.6</v>
          </cell>
          <cell r="N598">
            <v>-33.299999999999997</v>
          </cell>
          <cell r="O598">
            <v>112</v>
          </cell>
          <cell r="P598">
            <v>14.5</v>
          </cell>
          <cell r="Q598" t="str">
            <v>-</v>
          </cell>
          <cell r="R598" t="str">
            <v>-</v>
          </cell>
          <cell r="S598">
            <v>4.51</v>
          </cell>
          <cell r="T598">
            <v>0.44</v>
          </cell>
          <cell r="U598">
            <v>5.88</v>
          </cell>
          <cell r="V598">
            <v>1.18</v>
          </cell>
          <cell r="W598">
            <v>94</v>
          </cell>
          <cell r="X598">
            <v>-3.7</v>
          </cell>
          <cell r="Y598">
            <v>96.2</v>
          </cell>
          <cell r="Z598">
            <v>-2.2000000000000002</v>
          </cell>
          <cell r="AA598">
            <v>78.8</v>
          </cell>
          <cell r="AB598">
            <v>-9.3000000000000007</v>
          </cell>
          <cell r="AC598">
            <v>27.2</v>
          </cell>
          <cell r="AD598">
            <v>-62.4</v>
          </cell>
        </row>
        <row r="599">
          <cell r="B599" t="str">
            <v>食料品・たばこ</v>
          </cell>
          <cell r="C599">
            <v>93</v>
          </cell>
          <cell r="D599">
            <v>-23.9</v>
          </cell>
          <cell r="E599">
            <v>96.7</v>
          </cell>
          <cell r="F599">
            <v>-23.9</v>
          </cell>
          <cell r="G599">
            <v>98.9</v>
          </cell>
          <cell r="H599">
            <v>-21.2</v>
          </cell>
          <cell r="I599">
            <v>92.6</v>
          </cell>
          <cell r="J599">
            <v>-21.3</v>
          </cell>
          <cell r="K599">
            <v>95.6</v>
          </cell>
          <cell r="L599">
            <v>-20</v>
          </cell>
          <cell r="M599">
            <v>23.9</v>
          </cell>
          <cell r="N599">
            <v>-67.7</v>
          </cell>
          <cell r="O599">
            <v>114.3</v>
          </cell>
          <cell r="P599">
            <v>16.600000000000001</v>
          </cell>
          <cell r="Q599" t="str">
            <v>-</v>
          </cell>
          <cell r="R599" t="str">
            <v>-</v>
          </cell>
          <cell r="S599">
            <v>8.27</v>
          </cell>
          <cell r="T599">
            <v>3.72</v>
          </cell>
          <cell r="U599">
            <v>1.0900000000000001</v>
          </cell>
          <cell r="V599">
            <v>-0.14000000000000001</v>
          </cell>
          <cell r="W599">
            <v>88.6</v>
          </cell>
          <cell r="X599">
            <v>-26.4</v>
          </cell>
          <cell r="Y599">
            <v>92.1</v>
          </cell>
          <cell r="Z599">
            <v>-26.3</v>
          </cell>
          <cell r="AA599">
            <v>18</v>
          </cell>
          <cell r="AB599">
            <v>-90</v>
          </cell>
          <cell r="AC599">
            <v>0.7</v>
          </cell>
          <cell r="AD599">
            <v>0</v>
          </cell>
        </row>
        <row r="600">
          <cell r="B600" t="str">
            <v>繊維工業</v>
          </cell>
          <cell r="C600">
            <v>139.1</v>
          </cell>
          <cell r="D600">
            <v>73.7</v>
          </cell>
          <cell r="E600">
            <v>148</v>
          </cell>
          <cell r="F600">
            <v>74.7</v>
          </cell>
          <cell r="G600">
            <v>139.4</v>
          </cell>
          <cell r="H600">
            <v>63.4</v>
          </cell>
          <cell r="I600">
            <v>149.6</v>
          </cell>
          <cell r="J600">
            <v>88.7</v>
          </cell>
          <cell r="K600">
            <v>148.30000000000001</v>
          </cell>
          <cell r="L600">
            <v>86.1</v>
          </cell>
          <cell r="M600">
            <v>420</v>
          </cell>
          <cell r="N600">
            <v>0</v>
          </cell>
          <cell r="O600">
            <v>105.1</v>
          </cell>
          <cell r="P600">
            <v>497.2</v>
          </cell>
          <cell r="Q600" t="str">
            <v>-</v>
          </cell>
          <cell r="R600" t="str">
            <v>-</v>
          </cell>
          <cell r="S600">
            <v>0.94</v>
          </cell>
          <cell r="T600">
            <v>-2.59</v>
          </cell>
          <cell r="U600">
            <v>0.94</v>
          </cell>
          <cell r="V600">
            <v>0.94</v>
          </cell>
          <cell r="W600">
            <v>132.5</v>
          </cell>
          <cell r="X600">
            <v>68.099999999999994</v>
          </cell>
          <cell r="Y600">
            <v>141</v>
          </cell>
          <cell r="Z600">
            <v>69.099999999999994</v>
          </cell>
          <cell r="AA600">
            <v>1383.9</v>
          </cell>
          <cell r="AB600">
            <v>0</v>
          </cell>
          <cell r="AC600">
            <v>5.5</v>
          </cell>
          <cell r="AD600">
            <v>-35.299999999999997</v>
          </cell>
        </row>
        <row r="601">
          <cell r="B601" t="str">
            <v>木材・木製品</v>
          </cell>
          <cell r="C601">
            <v>217.5</v>
          </cell>
          <cell r="D601">
            <v>0</v>
          </cell>
          <cell r="E601">
            <v>224.2</v>
          </cell>
          <cell r="F601">
            <v>1</v>
          </cell>
          <cell r="G601">
            <v>227.3</v>
          </cell>
          <cell r="H601">
            <v>0.3</v>
          </cell>
          <cell r="I601">
            <v>208.3</v>
          </cell>
          <cell r="J601">
            <v>12.8</v>
          </cell>
          <cell r="K601">
            <v>203.2</v>
          </cell>
          <cell r="L601">
            <v>8.4</v>
          </cell>
          <cell r="M601">
            <v>509.1</v>
          </cell>
          <cell r="N601">
            <v>2697.3</v>
          </cell>
          <cell r="O601">
            <v>244.5</v>
          </cell>
          <cell r="P601">
            <v>267.7</v>
          </cell>
          <cell r="Q601" t="str">
            <v>-</v>
          </cell>
          <cell r="R601" t="str">
            <v>-</v>
          </cell>
          <cell r="S601">
            <v>0</v>
          </cell>
          <cell r="T601">
            <v>-2.5499999999999998</v>
          </cell>
          <cell r="U601">
            <v>0</v>
          </cell>
          <cell r="V601">
            <v>-2.5499999999999998</v>
          </cell>
          <cell r="W601">
            <v>207.1</v>
          </cell>
          <cell r="X601">
            <v>-3.2</v>
          </cell>
          <cell r="Y601">
            <v>213.5</v>
          </cell>
          <cell r="Z601">
            <v>-2.2000000000000002</v>
          </cell>
          <cell r="AA601">
            <v>78.599999999999994</v>
          </cell>
          <cell r="AB601">
            <v>0</v>
          </cell>
          <cell r="AC601">
            <v>3</v>
          </cell>
          <cell r="AD601">
            <v>-88.4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73.8</v>
          </cell>
          <cell r="D603">
            <v>-44.3</v>
          </cell>
          <cell r="E603">
            <v>87.1</v>
          </cell>
          <cell r="F603">
            <v>-46</v>
          </cell>
          <cell r="G603">
            <v>87.2</v>
          </cell>
          <cell r="H603">
            <v>-45.7</v>
          </cell>
          <cell r="I603">
            <v>106</v>
          </cell>
          <cell r="J603">
            <v>-39.6</v>
          </cell>
          <cell r="K603">
            <v>106.7</v>
          </cell>
          <cell r="L603">
            <v>-39.299999999999997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70.3</v>
          </cell>
          <cell r="X603">
            <v>-46.1</v>
          </cell>
          <cell r="Y603">
            <v>83</v>
          </cell>
          <cell r="Z603">
            <v>-47.7</v>
          </cell>
          <cell r="AA603">
            <v>0</v>
          </cell>
          <cell r="AB603">
            <v>-100</v>
          </cell>
          <cell r="AC603">
            <v>3.1</v>
          </cell>
          <cell r="AD603">
            <v>0</v>
          </cell>
        </row>
        <row r="604">
          <cell r="B604" t="str">
            <v>印刷・同関連業</v>
          </cell>
          <cell r="C604">
            <v>65.7</v>
          </cell>
          <cell r="D604">
            <v>-64.3</v>
          </cell>
          <cell r="E604">
            <v>69</v>
          </cell>
          <cell r="F604">
            <v>-33.799999999999997</v>
          </cell>
          <cell r="G604">
            <v>70.900000000000006</v>
          </cell>
          <cell r="H604">
            <v>-33.299999999999997</v>
          </cell>
          <cell r="I604">
            <v>63.4</v>
          </cell>
          <cell r="J604">
            <v>-34.200000000000003</v>
          </cell>
          <cell r="K604">
            <v>65</v>
          </cell>
          <cell r="L604">
            <v>-33.700000000000003</v>
          </cell>
          <cell r="M604">
            <v>0</v>
          </cell>
          <cell r="N604">
            <v>-100</v>
          </cell>
          <cell r="O604">
            <v>336.7</v>
          </cell>
          <cell r="P604">
            <v>152.6</v>
          </cell>
          <cell r="Q604" t="str">
            <v>-</v>
          </cell>
          <cell r="R604" t="str">
            <v>-</v>
          </cell>
          <cell r="S604">
            <v>3.06</v>
          </cell>
          <cell r="T604">
            <v>3.06</v>
          </cell>
          <cell r="U604">
            <v>0</v>
          </cell>
          <cell r="V604">
            <v>0</v>
          </cell>
          <cell r="W604">
            <v>62.6</v>
          </cell>
          <cell r="X604">
            <v>-65.5</v>
          </cell>
          <cell r="Y604">
            <v>65.7</v>
          </cell>
          <cell r="Z604">
            <v>-36</v>
          </cell>
          <cell r="AA604">
            <v>0.9</v>
          </cell>
          <cell r="AB604">
            <v>-96.4</v>
          </cell>
          <cell r="AC604">
            <v>11.3</v>
          </cell>
          <cell r="AD604">
            <v>-93.2</v>
          </cell>
        </row>
        <row r="605">
          <cell r="B605" t="str">
            <v>化学、石油・石炭</v>
          </cell>
          <cell r="C605">
            <v>127.6</v>
          </cell>
          <cell r="D605">
            <v>99.4</v>
          </cell>
          <cell r="E605">
            <v>132.80000000000001</v>
          </cell>
          <cell r="F605">
            <v>96.4</v>
          </cell>
          <cell r="G605">
            <v>132.69999999999999</v>
          </cell>
          <cell r="H605">
            <v>96</v>
          </cell>
          <cell r="I605">
            <v>116.1</v>
          </cell>
          <cell r="J605">
            <v>56.9</v>
          </cell>
          <cell r="K605">
            <v>116.6</v>
          </cell>
          <cell r="L605">
            <v>59.1</v>
          </cell>
          <cell r="M605">
            <v>27.3</v>
          </cell>
          <cell r="N605">
            <v>-78.599999999999994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121.5</v>
          </cell>
          <cell r="X605">
            <v>92.9</v>
          </cell>
          <cell r="Y605">
            <v>126.5</v>
          </cell>
          <cell r="Z605">
            <v>90.2</v>
          </cell>
          <cell r="AA605">
            <v>111.8</v>
          </cell>
          <cell r="AB605">
            <v>103.6</v>
          </cell>
          <cell r="AC605">
            <v>11.2</v>
          </cell>
          <cell r="AD605">
            <v>202.7</v>
          </cell>
        </row>
        <row r="606">
          <cell r="B606" t="str">
            <v>プラスチック製品</v>
          </cell>
          <cell r="C606">
            <v>144.30000000000001</v>
          </cell>
          <cell r="D606">
            <v>-3.4</v>
          </cell>
          <cell r="E606">
            <v>152.80000000000001</v>
          </cell>
          <cell r="F606">
            <v>-1.6</v>
          </cell>
          <cell r="G606">
            <v>151.5</v>
          </cell>
          <cell r="H606">
            <v>9.9</v>
          </cell>
          <cell r="I606">
            <v>178.3</v>
          </cell>
          <cell r="J606">
            <v>5.6</v>
          </cell>
          <cell r="K606">
            <v>178.2</v>
          </cell>
          <cell r="L606">
            <v>13</v>
          </cell>
          <cell r="M606">
            <v>166.7</v>
          </cell>
          <cell r="N606">
            <v>-89.1</v>
          </cell>
          <cell r="O606">
            <v>430.5</v>
          </cell>
          <cell r="P606">
            <v>321.60000000000002</v>
          </cell>
          <cell r="Q606" t="str">
            <v>-</v>
          </cell>
          <cell r="R606" t="str">
            <v>-</v>
          </cell>
          <cell r="S606">
            <v>4.0599999999999996</v>
          </cell>
          <cell r="T606">
            <v>4.0599999999999996</v>
          </cell>
          <cell r="U606">
            <v>0</v>
          </cell>
          <cell r="V606">
            <v>0</v>
          </cell>
          <cell r="W606">
            <v>137.4</v>
          </cell>
          <cell r="X606">
            <v>-6.5</v>
          </cell>
          <cell r="Y606">
            <v>145.5</v>
          </cell>
          <cell r="Z606">
            <v>-4.8</v>
          </cell>
          <cell r="AA606">
            <v>297.10000000000002</v>
          </cell>
          <cell r="AB606">
            <v>-87.6</v>
          </cell>
          <cell r="AC606">
            <v>3</v>
          </cell>
          <cell r="AD606">
            <v>-79.3</v>
          </cell>
        </row>
        <row r="607">
          <cell r="B607" t="str">
            <v>ゴム製品</v>
          </cell>
          <cell r="C607">
            <v>141.80000000000001</v>
          </cell>
          <cell r="D607">
            <v>13.3</v>
          </cell>
          <cell r="E607">
            <v>129.19999999999999</v>
          </cell>
          <cell r="F607">
            <v>-6.1</v>
          </cell>
          <cell r="G607">
            <v>127.9</v>
          </cell>
          <cell r="H607">
            <v>-5.3</v>
          </cell>
          <cell r="I607">
            <v>119.9</v>
          </cell>
          <cell r="J607">
            <v>-6.8</v>
          </cell>
          <cell r="K607">
            <v>118.5</v>
          </cell>
          <cell r="L607">
            <v>-5.9</v>
          </cell>
          <cell r="M607">
            <v>271.39999999999998</v>
          </cell>
          <cell r="N607">
            <v>-38.700000000000003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3.13</v>
          </cell>
          <cell r="V607">
            <v>3.13</v>
          </cell>
          <cell r="W607">
            <v>135</v>
          </cell>
          <cell r="X607">
            <v>9.6999999999999993</v>
          </cell>
          <cell r="Y607">
            <v>123</v>
          </cell>
          <cell r="Z607">
            <v>-9.1999999999999993</v>
          </cell>
          <cell r="AA607">
            <v>260.5</v>
          </cell>
          <cell r="AB607">
            <v>-39.5</v>
          </cell>
          <cell r="AC607">
            <v>133.80000000000001</v>
          </cell>
          <cell r="AD607">
            <v>0</v>
          </cell>
        </row>
        <row r="608">
          <cell r="B608" t="str">
            <v>窯業・土石製品</v>
          </cell>
          <cell r="C608">
            <v>112.7</v>
          </cell>
          <cell r="D608">
            <v>8.1</v>
          </cell>
          <cell r="E608">
            <v>94.2</v>
          </cell>
          <cell r="F608">
            <v>-8.3000000000000007</v>
          </cell>
          <cell r="G608">
            <v>94.9</v>
          </cell>
          <cell r="H608">
            <v>-10.199999999999999</v>
          </cell>
          <cell r="I608">
            <v>92.8</v>
          </cell>
          <cell r="J608">
            <v>12.6</v>
          </cell>
          <cell r="K608">
            <v>93.1</v>
          </cell>
          <cell r="L608">
            <v>10.6</v>
          </cell>
          <cell r="M608">
            <v>83.3</v>
          </cell>
          <cell r="N608">
            <v>398.8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107.3</v>
          </cell>
          <cell r="X608">
            <v>4.5</v>
          </cell>
          <cell r="Y608">
            <v>89.7</v>
          </cell>
          <cell r="Z608">
            <v>-11.3</v>
          </cell>
          <cell r="AA608">
            <v>73.3</v>
          </cell>
          <cell r="AB608">
            <v>423.6</v>
          </cell>
          <cell r="AC608">
            <v>480.5</v>
          </cell>
          <cell r="AD608">
            <v>356.3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111.6</v>
          </cell>
          <cell r="D611">
            <v>36.1</v>
          </cell>
          <cell r="E611">
            <v>114.6</v>
          </cell>
          <cell r="F611">
            <v>35.9</v>
          </cell>
          <cell r="G611">
            <v>116.5</v>
          </cell>
          <cell r="H611">
            <v>52.5</v>
          </cell>
          <cell r="I611">
            <v>115.5</v>
          </cell>
          <cell r="J611">
            <v>41.2</v>
          </cell>
          <cell r="K611">
            <v>115.8</v>
          </cell>
          <cell r="L611">
            <v>55.6</v>
          </cell>
          <cell r="M611">
            <v>0</v>
          </cell>
          <cell r="N611">
            <v>-100</v>
          </cell>
          <cell r="O611">
            <v>592.9</v>
          </cell>
          <cell r="P611">
            <v>-11.5</v>
          </cell>
          <cell r="Q611" t="str">
            <v>-</v>
          </cell>
          <cell r="R611" t="str">
            <v>-</v>
          </cell>
          <cell r="S611">
            <v>1.47</v>
          </cell>
          <cell r="T611">
            <v>0.42</v>
          </cell>
          <cell r="U611">
            <v>0</v>
          </cell>
          <cell r="V611">
            <v>-1.05</v>
          </cell>
          <cell r="W611">
            <v>106.3</v>
          </cell>
          <cell r="X611">
            <v>31.7</v>
          </cell>
          <cell r="Y611">
            <v>109.1</v>
          </cell>
          <cell r="Z611">
            <v>31.4</v>
          </cell>
          <cell r="AA611">
            <v>0</v>
          </cell>
          <cell r="AB611">
            <v>-100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126.9</v>
          </cell>
          <cell r="D614">
            <v>-9.3000000000000007</v>
          </cell>
          <cell r="E614">
            <v>116.5</v>
          </cell>
          <cell r="F614">
            <v>-23.7</v>
          </cell>
          <cell r="G614">
            <v>116.3</v>
          </cell>
          <cell r="H614">
            <v>-20.6</v>
          </cell>
          <cell r="I614">
            <v>108</v>
          </cell>
          <cell r="J614">
            <v>-27.1</v>
          </cell>
          <cell r="K614">
            <v>107.3</v>
          </cell>
          <cell r="L614">
            <v>-25.1</v>
          </cell>
          <cell r="M614">
            <v>0</v>
          </cell>
          <cell r="N614">
            <v>0</v>
          </cell>
          <cell r="O614">
            <v>35.5</v>
          </cell>
          <cell r="P614">
            <v>-31.2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120.9</v>
          </cell>
          <cell r="X614">
            <v>-12.2</v>
          </cell>
          <cell r="Y614">
            <v>111</v>
          </cell>
          <cell r="Z614">
            <v>-26.1</v>
          </cell>
          <cell r="AA614">
            <v>0</v>
          </cell>
          <cell r="AB614">
            <v>0</v>
          </cell>
          <cell r="AC614">
            <v>40.4</v>
          </cell>
          <cell r="AD614">
            <v>0</v>
          </cell>
        </row>
        <row r="615">
          <cell r="B615" t="str">
            <v>電子・デバイス</v>
          </cell>
          <cell r="C615">
            <v>103.5</v>
          </cell>
          <cell r="D615">
            <v>12.7</v>
          </cell>
          <cell r="E615">
            <v>94.5</v>
          </cell>
          <cell r="F615">
            <v>5.6</v>
          </cell>
          <cell r="G615">
            <v>95.6</v>
          </cell>
          <cell r="H615">
            <v>6.1</v>
          </cell>
          <cell r="I615">
            <v>104.2</v>
          </cell>
          <cell r="J615">
            <v>-0.9</v>
          </cell>
          <cell r="K615">
            <v>105.4</v>
          </cell>
          <cell r="L615">
            <v>-0.4</v>
          </cell>
          <cell r="M615">
            <v>15.4</v>
          </cell>
          <cell r="N615">
            <v>-71.400000000000006</v>
          </cell>
          <cell r="O615">
            <v>229</v>
          </cell>
          <cell r="P615">
            <v>39.200000000000003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</v>
          </cell>
          <cell r="V615">
            <v>1.4</v>
          </cell>
          <cell r="W615">
            <v>98.6</v>
          </cell>
          <cell r="X615">
            <v>9.1</v>
          </cell>
          <cell r="Y615">
            <v>90</v>
          </cell>
          <cell r="Z615">
            <v>2.2000000000000002</v>
          </cell>
          <cell r="AA615">
            <v>15.5</v>
          </cell>
          <cell r="AB615">
            <v>-65.099999999999994</v>
          </cell>
          <cell r="AC615">
            <v>142.1</v>
          </cell>
          <cell r="AD615">
            <v>146.30000000000001</v>
          </cell>
        </row>
        <row r="616">
          <cell r="B616" t="str">
            <v>電気機械器具</v>
          </cell>
          <cell r="C616">
            <v>100.5</v>
          </cell>
          <cell r="D616">
            <v>23.3</v>
          </cell>
          <cell r="E616">
            <v>100.6</v>
          </cell>
          <cell r="F616">
            <v>23.3</v>
          </cell>
          <cell r="G616">
            <v>100.8</v>
          </cell>
          <cell r="H616">
            <v>25.4</v>
          </cell>
          <cell r="I616">
            <v>93.8</v>
          </cell>
          <cell r="J616">
            <v>18</v>
          </cell>
          <cell r="K616">
            <v>94</v>
          </cell>
          <cell r="L616">
            <v>19.899999999999999</v>
          </cell>
          <cell r="M616">
            <v>0</v>
          </cell>
          <cell r="N616">
            <v>-100</v>
          </cell>
          <cell r="O616">
            <v>5.7</v>
          </cell>
          <cell r="P616">
            <v>-12.3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95.7</v>
          </cell>
          <cell r="X616">
            <v>19.3</v>
          </cell>
          <cell r="Y616">
            <v>95.8</v>
          </cell>
          <cell r="Z616">
            <v>19.3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277.89999999999998</v>
          </cell>
          <cell r="D617">
            <v>13.5</v>
          </cell>
          <cell r="E617">
            <v>143.80000000000001</v>
          </cell>
          <cell r="F617">
            <v>8.9</v>
          </cell>
          <cell r="G617">
            <v>135</v>
          </cell>
          <cell r="H617">
            <v>14.8</v>
          </cell>
          <cell r="I617">
            <v>141.5</v>
          </cell>
          <cell r="J617">
            <v>-4.4000000000000004</v>
          </cell>
          <cell r="K617">
            <v>139.19999999999999</v>
          </cell>
          <cell r="L617">
            <v>5.7</v>
          </cell>
          <cell r="M617">
            <v>276.5</v>
          </cell>
          <cell r="N617">
            <v>-75.8</v>
          </cell>
          <cell r="O617">
            <v>27.6</v>
          </cell>
          <cell r="P617">
            <v>-33.299999999999997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27.27</v>
          </cell>
          <cell r="V617">
            <v>27.27</v>
          </cell>
          <cell r="W617">
            <v>264.7</v>
          </cell>
          <cell r="X617">
            <v>9.9</v>
          </cell>
          <cell r="Y617">
            <v>137</v>
          </cell>
          <cell r="Z617">
            <v>5.5</v>
          </cell>
          <cell r="AA617">
            <v>850.1</v>
          </cell>
          <cell r="AB617">
            <v>-36.4</v>
          </cell>
          <cell r="AC617">
            <v>1074.0999999999999</v>
          </cell>
          <cell r="AD617">
            <v>17.7</v>
          </cell>
        </row>
        <row r="618">
          <cell r="B618" t="str">
            <v>輸送用機械器具</v>
          </cell>
          <cell r="C618">
            <v>127.8</v>
          </cell>
          <cell r="D618">
            <v>41.5</v>
          </cell>
          <cell r="E618">
            <v>133</v>
          </cell>
          <cell r="F618">
            <v>41.5</v>
          </cell>
          <cell r="G618">
            <v>135.6</v>
          </cell>
          <cell r="H618">
            <v>41.7</v>
          </cell>
          <cell r="I618">
            <v>138.4</v>
          </cell>
          <cell r="J618">
            <v>23.4</v>
          </cell>
          <cell r="K618">
            <v>141.19999999999999</v>
          </cell>
          <cell r="L618">
            <v>23.4</v>
          </cell>
          <cell r="M618">
            <v>0</v>
          </cell>
          <cell r="N618">
            <v>-100</v>
          </cell>
          <cell r="O618">
            <v>5.3</v>
          </cell>
          <cell r="P618">
            <v>-50.5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121.7</v>
          </cell>
          <cell r="X618">
            <v>36.9</v>
          </cell>
          <cell r="Y618">
            <v>126.7</v>
          </cell>
          <cell r="Z618">
            <v>37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117.8</v>
          </cell>
          <cell r="D619">
            <v>6.7</v>
          </cell>
          <cell r="E619">
            <v>120.3</v>
          </cell>
          <cell r="F619">
            <v>6.7</v>
          </cell>
          <cell r="G619">
            <v>123</v>
          </cell>
          <cell r="H619">
            <v>7.7</v>
          </cell>
          <cell r="I619">
            <v>107.1</v>
          </cell>
          <cell r="J619">
            <v>-5</v>
          </cell>
          <cell r="K619">
            <v>108.7</v>
          </cell>
          <cell r="L619">
            <v>-4.0999999999999996</v>
          </cell>
          <cell r="M619">
            <v>0</v>
          </cell>
          <cell r="N619">
            <v>-100</v>
          </cell>
          <cell r="O619">
            <v>36</v>
          </cell>
          <cell r="P619">
            <v>-65.400000000000006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-7.41</v>
          </cell>
          <cell r="U619">
            <v>0</v>
          </cell>
          <cell r="V619">
            <v>-11.11</v>
          </cell>
          <cell r="W619">
            <v>112.2</v>
          </cell>
          <cell r="X619">
            <v>3.2</v>
          </cell>
          <cell r="Y619">
            <v>114.6</v>
          </cell>
          <cell r="Z619">
            <v>3.3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100.2</v>
          </cell>
          <cell r="D620">
            <v>-10.9</v>
          </cell>
          <cell r="E620">
            <v>110.8</v>
          </cell>
          <cell r="F620">
            <v>-10.9</v>
          </cell>
          <cell r="G620">
            <v>110.8</v>
          </cell>
          <cell r="H620">
            <v>-10.8</v>
          </cell>
          <cell r="I620">
            <v>145.1</v>
          </cell>
          <cell r="J620">
            <v>17</v>
          </cell>
          <cell r="K620">
            <v>144.6</v>
          </cell>
          <cell r="L620">
            <v>16.8</v>
          </cell>
          <cell r="M620">
            <v>500</v>
          </cell>
          <cell r="N620">
            <v>150</v>
          </cell>
          <cell r="O620">
            <v>9.1999999999999993</v>
          </cell>
          <cell r="P620">
            <v>41.5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12</v>
          </cell>
          <cell r="V620">
            <v>-2.29</v>
          </cell>
          <cell r="W620">
            <v>95.4</v>
          </cell>
          <cell r="X620">
            <v>-13.7</v>
          </cell>
          <cell r="Y620">
            <v>105.5</v>
          </cell>
          <cell r="Z620">
            <v>-13.7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209.9</v>
          </cell>
          <cell r="D623">
            <v>8</v>
          </cell>
          <cell r="E623">
            <v>219.4</v>
          </cell>
          <cell r="F623">
            <v>72.599999999999994</v>
          </cell>
          <cell r="G623">
            <v>211.2</v>
          </cell>
          <cell r="H623">
            <v>71.400000000000006</v>
          </cell>
          <cell r="I623">
            <v>155.30000000000001</v>
          </cell>
          <cell r="J623">
            <v>37.799999999999997</v>
          </cell>
          <cell r="K623">
            <v>148.5</v>
          </cell>
          <cell r="L623">
            <v>35.4</v>
          </cell>
          <cell r="M623">
            <v>1850</v>
          </cell>
          <cell r="N623">
            <v>117.6</v>
          </cell>
          <cell r="O623">
            <v>40.5</v>
          </cell>
          <cell r="P623">
            <v>-29.9</v>
          </cell>
          <cell r="Q623" t="str">
            <v>-</v>
          </cell>
          <cell r="R623" t="str">
            <v>-</v>
          </cell>
          <cell r="S623">
            <v>0.77</v>
          </cell>
          <cell r="T623">
            <v>-0.73</v>
          </cell>
          <cell r="U623">
            <v>0</v>
          </cell>
          <cell r="V623">
            <v>-1.27</v>
          </cell>
          <cell r="W623">
            <v>199.9</v>
          </cell>
          <cell r="X623">
            <v>4.5999999999999996</v>
          </cell>
          <cell r="Y623">
            <v>209</v>
          </cell>
          <cell r="Z623">
            <v>67.099999999999994</v>
          </cell>
          <cell r="AA623">
            <v>1990.6</v>
          </cell>
          <cell r="AB623">
            <v>105.3</v>
          </cell>
          <cell r="AC623">
            <v>0.6</v>
          </cell>
          <cell r="AD623">
            <v>-100</v>
          </cell>
        </row>
        <row r="624">
          <cell r="B624" t="str">
            <v>小売業</v>
          </cell>
          <cell r="C624">
            <v>106.6</v>
          </cell>
          <cell r="D624">
            <v>-5.7</v>
          </cell>
          <cell r="E624">
            <v>108</v>
          </cell>
          <cell r="F624">
            <v>-4.8</v>
          </cell>
          <cell r="G624">
            <v>106.8</v>
          </cell>
          <cell r="H624">
            <v>-5.9</v>
          </cell>
          <cell r="I624">
            <v>95.6</v>
          </cell>
          <cell r="J624">
            <v>-7</v>
          </cell>
          <cell r="K624">
            <v>94.3</v>
          </cell>
          <cell r="L624">
            <v>-8.5</v>
          </cell>
          <cell r="M624">
            <v>170.6</v>
          </cell>
          <cell r="N624">
            <v>107</v>
          </cell>
          <cell r="O624">
            <v>131.6</v>
          </cell>
          <cell r="P624">
            <v>16.8</v>
          </cell>
          <cell r="Q624" t="str">
            <v>-</v>
          </cell>
          <cell r="R624" t="str">
            <v>-</v>
          </cell>
          <cell r="S624">
            <v>4.4400000000000004</v>
          </cell>
          <cell r="T624">
            <v>1.96</v>
          </cell>
          <cell r="U624">
            <v>2.79</v>
          </cell>
          <cell r="V624">
            <v>1.75</v>
          </cell>
          <cell r="W624">
            <v>101.5</v>
          </cell>
          <cell r="X624">
            <v>-8.8000000000000007</v>
          </cell>
          <cell r="Y624">
            <v>102.9</v>
          </cell>
          <cell r="Z624">
            <v>-7.9</v>
          </cell>
          <cell r="AA624">
            <v>190.2</v>
          </cell>
          <cell r="AB624">
            <v>67.900000000000006</v>
          </cell>
          <cell r="AC624">
            <v>6.3</v>
          </cell>
          <cell r="AD624">
            <v>-92.3</v>
          </cell>
        </row>
        <row r="625">
          <cell r="B625" t="str">
            <v>宿泊業</v>
          </cell>
          <cell r="C625">
            <v>85.4</v>
          </cell>
          <cell r="D625">
            <v>-9.3000000000000007</v>
          </cell>
          <cell r="E625">
            <v>87.1</v>
          </cell>
          <cell r="F625">
            <v>-7.5</v>
          </cell>
          <cell r="G625">
            <v>85.9</v>
          </cell>
          <cell r="H625">
            <v>-6</v>
          </cell>
          <cell r="I625">
            <v>105.2</v>
          </cell>
          <cell r="J625">
            <v>-5.6</v>
          </cell>
          <cell r="K625">
            <v>103.4</v>
          </cell>
          <cell r="L625">
            <v>-5.4</v>
          </cell>
          <cell r="M625">
            <v>185.7</v>
          </cell>
          <cell r="N625">
            <v>-10.3</v>
          </cell>
          <cell r="O625">
            <v>103.1</v>
          </cell>
          <cell r="P625">
            <v>15.2</v>
          </cell>
          <cell r="Q625" t="str">
            <v>-</v>
          </cell>
          <cell r="R625" t="str">
            <v>-</v>
          </cell>
          <cell r="S625">
            <v>12.49</v>
          </cell>
          <cell r="T625">
            <v>10.86</v>
          </cell>
          <cell r="U625">
            <v>2.93</v>
          </cell>
          <cell r="V625">
            <v>1.3</v>
          </cell>
          <cell r="W625">
            <v>81.3</v>
          </cell>
          <cell r="X625">
            <v>-12.3</v>
          </cell>
          <cell r="Y625">
            <v>83</v>
          </cell>
          <cell r="Z625">
            <v>-10.5</v>
          </cell>
          <cell r="AA625">
            <v>198.6</v>
          </cell>
          <cell r="AB625">
            <v>-43.7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108.6</v>
          </cell>
          <cell r="D626">
            <v>-8.8000000000000007</v>
          </cell>
          <cell r="E626">
            <v>109</v>
          </cell>
          <cell r="F626">
            <v>-8.9</v>
          </cell>
          <cell r="G626">
            <v>110.5</v>
          </cell>
          <cell r="H626">
            <v>-8.6</v>
          </cell>
          <cell r="I626">
            <v>100.6</v>
          </cell>
          <cell r="J626">
            <v>-15.4</v>
          </cell>
          <cell r="K626">
            <v>100.6</v>
          </cell>
          <cell r="L626">
            <v>-15.5</v>
          </cell>
          <cell r="M626">
            <v>100</v>
          </cell>
          <cell r="N626">
            <v>-12.5</v>
          </cell>
          <cell r="O626">
            <v>123.1</v>
          </cell>
          <cell r="P626">
            <v>49.6</v>
          </cell>
          <cell r="Q626" t="str">
            <v>-</v>
          </cell>
          <cell r="R626" t="str">
            <v>-</v>
          </cell>
          <cell r="S626">
            <v>10.23</v>
          </cell>
          <cell r="T626">
            <v>3.04</v>
          </cell>
          <cell r="U626">
            <v>2.88</v>
          </cell>
          <cell r="V626">
            <v>0.4</v>
          </cell>
          <cell r="W626">
            <v>103.4</v>
          </cell>
          <cell r="X626">
            <v>-11.8</v>
          </cell>
          <cell r="Y626">
            <v>103.8</v>
          </cell>
          <cell r="Z626">
            <v>-11.8</v>
          </cell>
          <cell r="AA626">
            <v>39.299999999999997</v>
          </cell>
          <cell r="AB626">
            <v>-31.3</v>
          </cell>
          <cell r="AC626">
            <v>2.6</v>
          </cell>
          <cell r="AD626">
            <v>-58.7</v>
          </cell>
        </row>
        <row r="627">
          <cell r="B627" t="str">
            <v>医療業</v>
          </cell>
          <cell r="C627">
            <v>100.1</v>
          </cell>
          <cell r="D627">
            <v>1.1000000000000001</v>
          </cell>
          <cell r="E627">
            <v>87</v>
          </cell>
          <cell r="F627">
            <v>-2.2000000000000002</v>
          </cell>
          <cell r="G627">
            <v>86.2</v>
          </cell>
          <cell r="H627">
            <v>4.7</v>
          </cell>
          <cell r="I627">
            <v>97.2</v>
          </cell>
          <cell r="J627">
            <v>6.2</v>
          </cell>
          <cell r="K627">
            <v>97.4</v>
          </cell>
          <cell r="L627">
            <v>7.2</v>
          </cell>
          <cell r="M627">
            <v>88.2</v>
          </cell>
          <cell r="N627">
            <v>-31.8</v>
          </cell>
          <cell r="O627">
            <v>100.9</v>
          </cell>
          <cell r="P627">
            <v>-10.8</v>
          </cell>
          <cell r="Q627" t="str">
            <v>-</v>
          </cell>
          <cell r="R627" t="str">
            <v>-</v>
          </cell>
          <cell r="S627">
            <v>0.72</v>
          </cell>
          <cell r="T627">
            <v>-3.57</v>
          </cell>
          <cell r="U627">
            <v>0.98</v>
          </cell>
          <cell r="V627">
            <v>-2.64</v>
          </cell>
          <cell r="W627">
            <v>95.3</v>
          </cell>
          <cell r="X627">
            <v>-2.2000000000000002</v>
          </cell>
          <cell r="Y627">
            <v>82.9</v>
          </cell>
          <cell r="Z627">
            <v>-5.4</v>
          </cell>
          <cell r="AA627">
            <v>126.4</v>
          </cell>
          <cell r="AB627">
            <v>-68.7</v>
          </cell>
          <cell r="AC627">
            <v>206.2</v>
          </cell>
          <cell r="AD627">
            <v>16.7</v>
          </cell>
        </row>
        <row r="628">
          <cell r="B628" t="str">
            <v>Ｐ一括分</v>
          </cell>
          <cell r="C628">
            <v>100.5</v>
          </cell>
          <cell r="D628">
            <v>-16.3</v>
          </cell>
          <cell r="E628">
            <v>102.6</v>
          </cell>
          <cell r="F628">
            <v>-0.5</v>
          </cell>
          <cell r="G628">
            <v>104</v>
          </cell>
          <cell r="H628">
            <v>-0.3</v>
          </cell>
          <cell r="I628">
            <v>96.2</v>
          </cell>
          <cell r="J628">
            <v>-4.5</v>
          </cell>
          <cell r="K628">
            <v>97</v>
          </cell>
          <cell r="L628">
            <v>-4.5999999999999996</v>
          </cell>
          <cell r="M628">
            <v>30</v>
          </cell>
          <cell r="N628">
            <v>50</v>
          </cell>
          <cell r="O628">
            <v>95.4</v>
          </cell>
          <cell r="P628">
            <v>18.5</v>
          </cell>
          <cell r="Q628" t="str">
            <v>-</v>
          </cell>
          <cell r="R628" t="str">
            <v>-</v>
          </cell>
          <cell r="S628">
            <v>7.37</v>
          </cell>
          <cell r="T628">
            <v>4.37</v>
          </cell>
          <cell r="U628">
            <v>3.97</v>
          </cell>
          <cell r="V628">
            <v>2.09</v>
          </cell>
          <cell r="W628">
            <v>95.7</v>
          </cell>
          <cell r="X628">
            <v>-19</v>
          </cell>
          <cell r="Y628">
            <v>97.7</v>
          </cell>
          <cell r="Z628">
            <v>-3.7</v>
          </cell>
          <cell r="AA628">
            <v>19.7</v>
          </cell>
          <cell r="AB628">
            <v>-31.4</v>
          </cell>
          <cell r="AC628">
            <v>60</v>
          </cell>
          <cell r="AD628">
            <v>-86.5</v>
          </cell>
        </row>
        <row r="629">
          <cell r="B629" t="str">
            <v>職業紹介・派遣業</v>
          </cell>
          <cell r="C629">
            <v>108.8</v>
          </cell>
          <cell r="D629">
            <v>9.3000000000000007</v>
          </cell>
          <cell r="E629">
            <v>109.1</v>
          </cell>
          <cell r="F629">
            <v>9.9</v>
          </cell>
          <cell r="G629">
            <v>110.7</v>
          </cell>
          <cell r="H629">
            <v>10.4</v>
          </cell>
          <cell r="I629">
            <v>97.5</v>
          </cell>
          <cell r="J629">
            <v>2.1</v>
          </cell>
          <cell r="K629">
            <v>98.1</v>
          </cell>
          <cell r="L629">
            <v>1.9</v>
          </cell>
          <cell r="M629">
            <v>70.400000000000006</v>
          </cell>
          <cell r="N629">
            <v>11.7</v>
          </cell>
          <cell r="O629">
            <v>107.4</v>
          </cell>
          <cell r="P629">
            <v>-24.3</v>
          </cell>
          <cell r="Q629" t="str">
            <v>-</v>
          </cell>
          <cell r="R629" t="str">
            <v>-</v>
          </cell>
          <cell r="S629">
            <v>13.34</v>
          </cell>
          <cell r="T629">
            <v>4.99</v>
          </cell>
          <cell r="U629">
            <v>8.26</v>
          </cell>
          <cell r="V629">
            <v>-5.22</v>
          </cell>
          <cell r="W629">
            <v>103.6</v>
          </cell>
          <cell r="X629">
            <v>5.8</v>
          </cell>
          <cell r="Y629">
            <v>103.9</v>
          </cell>
          <cell r="Z629">
            <v>6.3</v>
          </cell>
          <cell r="AA629">
            <v>66.900000000000006</v>
          </cell>
          <cell r="AB629">
            <v>-9.8000000000000007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97.5</v>
          </cell>
          <cell r="D631">
            <v>-0.8</v>
          </cell>
          <cell r="E631">
            <v>100.1</v>
          </cell>
          <cell r="F631">
            <v>0.9</v>
          </cell>
          <cell r="G631">
            <v>100.8</v>
          </cell>
          <cell r="H631">
            <v>1.3</v>
          </cell>
          <cell r="I631">
            <v>94.8</v>
          </cell>
          <cell r="J631">
            <v>-4.8</v>
          </cell>
          <cell r="K631">
            <v>96.3</v>
          </cell>
          <cell r="L631">
            <v>-3.8</v>
          </cell>
          <cell r="M631">
            <v>51.6</v>
          </cell>
          <cell r="N631">
            <v>-38.5</v>
          </cell>
          <cell r="O631">
            <v>112.6</v>
          </cell>
          <cell r="P631">
            <v>23.1</v>
          </cell>
          <cell r="Q631" t="str">
            <v>-</v>
          </cell>
          <cell r="R631" t="str">
            <v>-</v>
          </cell>
          <cell r="S631">
            <v>3.39</v>
          </cell>
          <cell r="T631">
            <v>0.32</v>
          </cell>
          <cell r="U631">
            <v>5.58</v>
          </cell>
          <cell r="V631">
            <v>2.94</v>
          </cell>
          <cell r="W631">
            <v>92.9</v>
          </cell>
          <cell r="X631">
            <v>-4</v>
          </cell>
          <cell r="Y631">
            <v>95.3</v>
          </cell>
          <cell r="Z631">
            <v>-2.4</v>
          </cell>
          <cell r="AA631">
            <v>81</v>
          </cell>
          <cell r="AB631">
            <v>-9.1</v>
          </cell>
          <cell r="AC631">
            <v>22.7</v>
          </cell>
          <cell r="AD631">
            <v>-64</v>
          </cell>
        </row>
        <row r="632">
          <cell r="B632" t="str">
            <v>特掲産業１</v>
          </cell>
          <cell r="C632">
            <v>34</v>
          </cell>
          <cell r="D632">
            <v>-69.7</v>
          </cell>
          <cell r="E632">
            <v>34.1</v>
          </cell>
          <cell r="F632">
            <v>-66.8</v>
          </cell>
          <cell r="G632">
            <v>35.799999999999997</v>
          </cell>
          <cell r="H632">
            <v>-65.599999999999994</v>
          </cell>
          <cell r="I632">
            <v>44.8</v>
          </cell>
          <cell r="J632">
            <v>-59.9</v>
          </cell>
          <cell r="K632">
            <v>44.3</v>
          </cell>
          <cell r="L632">
            <v>-59.2</v>
          </cell>
          <cell r="M632">
            <v>100</v>
          </cell>
          <cell r="N632">
            <v>-76.3</v>
          </cell>
          <cell r="O632">
            <v>49.5</v>
          </cell>
          <cell r="P632">
            <v>-24.4</v>
          </cell>
          <cell r="Q632" t="str">
            <v>-</v>
          </cell>
          <cell r="R632" t="str">
            <v>-</v>
          </cell>
          <cell r="S632">
            <v>0.92</v>
          </cell>
          <cell r="T632">
            <v>-2.59</v>
          </cell>
          <cell r="U632">
            <v>0.72</v>
          </cell>
          <cell r="V632">
            <v>-4</v>
          </cell>
          <cell r="W632">
            <v>32.4</v>
          </cell>
          <cell r="X632">
            <v>-70.599999999999994</v>
          </cell>
          <cell r="Y632">
            <v>32.5</v>
          </cell>
          <cell r="Z632">
            <v>-67.900000000000006</v>
          </cell>
          <cell r="AA632">
            <v>4</v>
          </cell>
          <cell r="AB632">
            <v>-94.8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98.3</v>
          </cell>
          <cell r="D633">
            <v>0</v>
          </cell>
          <cell r="E633">
            <v>114.2</v>
          </cell>
          <cell r="F633">
            <v>0</v>
          </cell>
          <cell r="G633">
            <v>115.5</v>
          </cell>
          <cell r="H633">
            <v>0</v>
          </cell>
          <cell r="I633">
            <v>120.3</v>
          </cell>
          <cell r="J633">
            <v>0</v>
          </cell>
          <cell r="K633">
            <v>116.6</v>
          </cell>
          <cell r="L633">
            <v>0</v>
          </cell>
          <cell r="M633">
            <v>68.8</v>
          </cell>
          <cell r="N633">
            <v>0</v>
          </cell>
          <cell r="O633">
            <v>148.1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34.07</v>
          </cell>
          <cell r="V633">
            <v>34.07</v>
          </cell>
          <cell r="W633">
            <v>93.6</v>
          </cell>
          <cell r="X633">
            <v>0</v>
          </cell>
          <cell r="Y633">
            <v>108.8</v>
          </cell>
          <cell r="Z633">
            <v>0</v>
          </cell>
          <cell r="AA633">
            <v>14.7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356629</v>
          </cell>
        </row>
      </sheetData>
      <sheetData sheetId="17">
        <row r="9">
          <cell r="E9">
            <v>19.3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19.600000000000001</v>
          </cell>
          <cell r="G10">
            <v>164.3</v>
          </cell>
          <cell r="H10">
            <v>150.30000000000001</v>
          </cell>
          <cell r="I10">
            <v>14</v>
          </cell>
          <cell r="J10">
            <v>16.2</v>
          </cell>
          <cell r="K10">
            <v>92.2</v>
          </cell>
          <cell r="L10">
            <v>90.5</v>
          </cell>
          <cell r="M10">
            <v>1.7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21.4</v>
          </cell>
          <cell r="G12">
            <v>170.5</v>
          </cell>
          <cell r="H12">
            <v>161</v>
          </cell>
          <cell r="I12">
            <v>9.5</v>
          </cell>
          <cell r="J12">
            <v>15</v>
          </cell>
          <cell r="K12">
            <v>100.6</v>
          </cell>
          <cell r="L12">
            <v>98.4</v>
          </cell>
          <cell r="M12">
            <v>2.2000000000000002</v>
          </cell>
        </row>
        <row r="13">
          <cell r="C13" t="str">
            <v>製造業</v>
          </cell>
          <cell r="F13">
            <v>19.8</v>
          </cell>
          <cell r="G13">
            <v>166.2</v>
          </cell>
          <cell r="H13">
            <v>151.80000000000001</v>
          </cell>
          <cell r="I13">
            <v>14.4</v>
          </cell>
          <cell r="J13">
            <v>18</v>
          </cell>
          <cell r="K13">
            <v>109.9</v>
          </cell>
          <cell r="L13">
            <v>106.9</v>
          </cell>
          <cell r="M13">
            <v>3</v>
          </cell>
        </row>
        <row r="14">
          <cell r="C14" t="str">
            <v>電気・ガス・熱供給・水道業</v>
          </cell>
          <cell r="F14">
            <v>18.5</v>
          </cell>
          <cell r="G14">
            <v>152.19999999999999</v>
          </cell>
          <cell r="H14">
            <v>136</v>
          </cell>
          <cell r="I14">
            <v>16.2</v>
          </cell>
          <cell r="J14">
            <v>17.5</v>
          </cell>
          <cell r="K14">
            <v>104.9</v>
          </cell>
          <cell r="L14">
            <v>104.8</v>
          </cell>
          <cell r="M14">
            <v>0.1</v>
          </cell>
        </row>
        <row r="15">
          <cell r="C15" t="str">
            <v>情報通信業</v>
          </cell>
          <cell r="F15">
            <v>18.5</v>
          </cell>
          <cell r="G15">
            <v>154.9</v>
          </cell>
          <cell r="H15">
            <v>143.19999999999999</v>
          </cell>
          <cell r="I15">
            <v>11.7</v>
          </cell>
          <cell r="J15">
            <v>16.100000000000001</v>
          </cell>
          <cell r="K15">
            <v>105.6</v>
          </cell>
          <cell r="L15">
            <v>105.3</v>
          </cell>
          <cell r="M15">
            <v>0.3</v>
          </cell>
        </row>
        <row r="16">
          <cell r="C16" t="str">
            <v>運輸業，郵便業</v>
          </cell>
          <cell r="F16">
            <v>21.5</v>
          </cell>
          <cell r="G16">
            <v>187.2</v>
          </cell>
          <cell r="H16">
            <v>159.19999999999999</v>
          </cell>
          <cell r="I16">
            <v>28</v>
          </cell>
          <cell r="J16">
            <v>14.1</v>
          </cell>
          <cell r="K16">
            <v>64.400000000000006</v>
          </cell>
          <cell r="L16">
            <v>64.400000000000006</v>
          </cell>
          <cell r="M16">
            <v>0</v>
          </cell>
        </row>
        <row r="17">
          <cell r="C17" t="str">
            <v>卸売業，小売業</v>
          </cell>
          <cell r="F17">
            <v>20.2</v>
          </cell>
          <cell r="G17">
            <v>171.7</v>
          </cell>
          <cell r="H17">
            <v>154.19999999999999</v>
          </cell>
          <cell r="I17">
            <v>17.5</v>
          </cell>
          <cell r="J17">
            <v>16.899999999999999</v>
          </cell>
          <cell r="K17">
            <v>99.5</v>
          </cell>
          <cell r="L17">
            <v>97.8</v>
          </cell>
          <cell r="M17">
            <v>1.7</v>
          </cell>
        </row>
        <row r="18">
          <cell r="C18" t="str">
            <v>金融業，保険業</v>
          </cell>
          <cell r="F18" t="str">
            <v>#18.7</v>
          </cell>
          <cell r="G18" t="str">
            <v>#137.6</v>
          </cell>
          <cell r="H18" t="str">
            <v>#134.9</v>
          </cell>
          <cell r="I18" t="str">
            <v>#2.7</v>
          </cell>
          <cell r="J18" t="str">
            <v>#0</v>
          </cell>
          <cell r="K18" t="str">
            <v>#0</v>
          </cell>
          <cell r="L18" t="str">
            <v>#0</v>
          </cell>
          <cell r="M18" t="str">
            <v>#0</v>
          </cell>
        </row>
        <row r="19">
          <cell r="C19" t="str">
            <v>不動産業，物品賃貸業</v>
          </cell>
          <cell r="F19">
            <v>21.1</v>
          </cell>
          <cell r="G19">
            <v>174.2</v>
          </cell>
          <cell r="H19">
            <v>169.4</v>
          </cell>
          <cell r="I19">
            <v>4.8</v>
          </cell>
          <cell r="J19">
            <v>17.8</v>
          </cell>
          <cell r="K19">
            <v>106.8</v>
          </cell>
          <cell r="L19">
            <v>106.8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19.3</v>
          </cell>
          <cell r="G20">
            <v>163.4</v>
          </cell>
          <cell r="H20">
            <v>149.1</v>
          </cell>
          <cell r="I20">
            <v>14.3</v>
          </cell>
          <cell r="J20">
            <v>12.7</v>
          </cell>
          <cell r="K20">
            <v>88.7</v>
          </cell>
          <cell r="L20">
            <v>88.7</v>
          </cell>
          <cell r="M20">
            <v>0</v>
          </cell>
        </row>
        <row r="21">
          <cell r="C21" t="str">
            <v>宿泊業，飲食サービス業</v>
          </cell>
          <cell r="F21">
            <v>16.899999999999999</v>
          </cell>
          <cell r="G21">
            <v>167.9</v>
          </cell>
          <cell r="H21">
            <v>150.1</v>
          </cell>
          <cell r="I21">
            <v>17.8</v>
          </cell>
          <cell r="J21">
            <v>14.4</v>
          </cell>
          <cell r="K21">
            <v>77.900000000000006</v>
          </cell>
          <cell r="L21">
            <v>75.5</v>
          </cell>
          <cell r="M21">
            <v>2.4</v>
          </cell>
        </row>
        <row r="22">
          <cell r="C22" t="str">
            <v>生活関連サービス業，娯楽業</v>
          </cell>
          <cell r="F22">
            <v>17.899999999999999</v>
          </cell>
          <cell r="G22">
            <v>166</v>
          </cell>
          <cell r="H22">
            <v>155.19999999999999</v>
          </cell>
          <cell r="I22">
            <v>10.8</v>
          </cell>
          <cell r="J22">
            <v>10</v>
          </cell>
          <cell r="K22">
            <v>61.1</v>
          </cell>
          <cell r="L22">
            <v>57.7</v>
          </cell>
          <cell r="M22">
            <v>3.4</v>
          </cell>
        </row>
        <row r="23">
          <cell r="C23" t="str">
            <v>教育，学習支援業</v>
          </cell>
          <cell r="F23">
            <v>18.2</v>
          </cell>
          <cell r="G23">
            <v>172.9</v>
          </cell>
          <cell r="H23">
            <v>139.5</v>
          </cell>
          <cell r="I23">
            <v>33.4</v>
          </cell>
          <cell r="J23">
            <v>14.1</v>
          </cell>
          <cell r="K23">
            <v>73</v>
          </cell>
          <cell r="L23">
            <v>72.7</v>
          </cell>
          <cell r="M23">
            <v>0.3</v>
          </cell>
        </row>
        <row r="24">
          <cell r="C24" t="str">
            <v>医療，福祉</v>
          </cell>
          <cell r="F24">
            <v>19.5</v>
          </cell>
          <cell r="G24">
            <v>154.4</v>
          </cell>
          <cell r="H24">
            <v>149</v>
          </cell>
          <cell r="I24">
            <v>5.4</v>
          </cell>
          <cell r="J24">
            <v>17.100000000000001</v>
          </cell>
          <cell r="K24">
            <v>98.3</v>
          </cell>
          <cell r="L24">
            <v>97</v>
          </cell>
          <cell r="M24">
            <v>1.3</v>
          </cell>
        </row>
        <row r="25">
          <cell r="C25" t="str">
            <v>複合サービス事業</v>
          </cell>
          <cell r="F25">
            <v>19.7</v>
          </cell>
          <cell r="G25">
            <v>160</v>
          </cell>
          <cell r="H25">
            <v>154.69999999999999</v>
          </cell>
          <cell r="I25">
            <v>5.3</v>
          </cell>
          <cell r="J25">
            <v>20.3</v>
          </cell>
          <cell r="K25">
            <v>104.7</v>
          </cell>
          <cell r="L25">
            <v>104.3</v>
          </cell>
          <cell r="M25">
            <v>0.4</v>
          </cell>
        </row>
        <row r="26">
          <cell r="C26" t="str">
            <v>サービス業（他に分類されないもの）</v>
          </cell>
          <cell r="F26">
            <v>19.5</v>
          </cell>
          <cell r="G26">
            <v>163.6</v>
          </cell>
          <cell r="H26">
            <v>151.69999999999999</v>
          </cell>
          <cell r="I26">
            <v>11.9</v>
          </cell>
          <cell r="J26">
            <v>16.3</v>
          </cell>
          <cell r="K26">
            <v>87.4</v>
          </cell>
          <cell r="L26">
            <v>85.2</v>
          </cell>
          <cell r="M26">
            <v>2.2000000000000002</v>
          </cell>
        </row>
        <row r="27">
          <cell r="C27" t="str">
            <v>食料品・たばこ</v>
          </cell>
          <cell r="F27">
            <v>19.8</v>
          </cell>
          <cell r="G27">
            <v>164.3</v>
          </cell>
          <cell r="H27">
            <v>150.4</v>
          </cell>
          <cell r="I27">
            <v>13.9</v>
          </cell>
          <cell r="J27">
            <v>18</v>
          </cell>
          <cell r="K27">
            <v>105.6</v>
          </cell>
          <cell r="L27">
            <v>101.7</v>
          </cell>
          <cell r="M27">
            <v>3.9</v>
          </cell>
        </row>
        <row r="28">
          <cell r="C28" t="str">
            <v>繊維工業</v>
          </cell>
          <cell r="F28">
            <v>19.8</v>
          </cell>
          <cell r="G28">
            <v>163.80000000000001</v>
          </cell>
          <cell r="H28">
            <v>150.1</v>
          </cell>
          <cell r="I28">
            <v>13.7</v>
          </cell>
          <cell r="J28">
            <v>18.5</v>
          </cell>
          <cell r="K28">
            <v>135.4</v>
          </cell>
          <cell r="L28">
            <v>132.4</v>
          </cell>
          <cell r="M28">
            <v>3</v>
          </cell>
        </row>
        <row r="29">
          <cell r="C29" t="str">
            <v>木材・木製品</v>
          </cell>
          <cell r="F29">
            <v>19.600000000000001</v>
          </cell>
          <cell r="G29">
            <v>164.3</v>
          </cell>
          <cell r="H29">
            <v>153.9</v>
          </cell>
          <cell r="I29">
            <v>10.4</v>
          </cell>
          <cell r="J29">
            <v>18.399999999999999</v>
          </cell>
          <cell r="K29">
            <v>88.8</v>
          </cell>
          <cell r="L29">
            <v>88.7</v>
          </cell>
          <cell r="M29">
            <v>0.1</v>
          </cell>
        </row>
        <row r="30">
          <cell r="C30" t="str">
            <v>家具・装備品</v>
          </cell>
          <cell r="F30" t="str">
            <v>#21.2</v>
          </cell>
          <cell r="G30" t="str">
            <v>#168.5</v>
          </cell>
          <cell r="H30" t="str">
            <v>#168.5</v>
          </cell>
          <cell r="I30" t="str">
            <v>#0</v>
          </cell>
          <cell r="J30" t="str">
            <v>#19.4</v>
          </cell>
          <cell r="K30" t="str">
            <v>#103.8</v>
          </cell>
          <cell r="L30" t="str">
            <v>#103.8</v>
          </cell>
          <cell r="M30" t="str">
            <v>#0</v>
          </cell>
        </row>
        <row r="31">
          <cell r="C31" t="str">
            <v>パルプ・紙</v>
          </cell>
          <cell r="F31" t="str">
            <v>#20.8</v>
          </cell>
          <cell r="G31" t="str">
            <v>#163.3</v>
          </cell>
          <cell r="H31" t="str">
            <v>#156.2</v>
          </cell>
          <cell r="I31" t="str">
            <v>#7.1</v>
          </cell>
          <cell r="J31" t="str">
            <v>#20.6</v>
          </cell>
          <cell r="K31" t="str">
            <v>#131.2</v>
          </cell>
          <cell r="L31" t="str">
            <v>#131.2</v>
          </cell>
          <cell r="M31" t="str">
            <v>#0</v>
          </cell>
        </row>
        <row r="32">
          <cell r="C32" t="str">
            <v>印刷・同関連業</v>
          </cell>
          <cell r="F32">
            <v>19.3</v>
          </cell>
          <cell r="G32">
            <v>154.6</v>
          </cell>
          <cell r="H32">
            <v>142.5</v>
          </cell>
          <cell r="I32">
            <v>12.1</v>
          </cell>
          <cell r="J32">
            <v>14.3</v>
          </cell>
          <cell r="K32">
            <v>72</v>
          </cell>
          <cell r="L32">
            <v>72</v>
          </cell>
          <cell r="M32">
            <v>0</v>
          </cell>
        </row>
        <row r="33">
          <cell r="C33" t="str">
            <v>化学、石油・石炭</v>
          </cell>
          <cell r="F33">
            <v>20</v>
          </cell>
          <cell r="G33">
            <v>164.5</v>
          </cell>
          <cell r="H33">
            <v>143.6</v>
          </cell>
          <cell r="I33">
            <v>20.9</v>
          </cell>
          <cell r="J33">
            <v>18.5</v>
          </cell>
          <cell r="K33">
            <v>122.1</v>
          </cell>
          <cell r="L33">
            <v>121.5</v>
          </cell>
          <cell r="M33">
            <v>0.6</v>
          </cell>
        </row>
        <row r="34">
          <cell r="C34" t="str">
            <v>プラスチック製品</v>
          </cell>
          <cell r="F34">
            <v>20.100000000000001</v>
          </cell>
          <cell r="G34">
            <v>168.9</v>
          </cell>
          <cell r="H34">
            <v>155.19999999999999</v>
          </cell>
          <cell r="I34">
            <v>13.7</v>
          </cell>
          <cell r="J34">
            <v>19.2</v>
          </cell>
          <cell r="K34">
            <v>121.2</v>
          </cell>
          <cell r="L34">
            <v>120.6</v>
          </cell>
          <cell r="M34">
            <v>0.6</v>
          </cell>
        </row>
        <row r="35">
          <cell r="C35" t="str">
            <v>ゴム製品</v>
          </cell>
          <cell r="F35">
            <v>20.5</v>
          </cell>
          <cell r="G35">
            <v>172.4</v>
          </cell>
          <cell r="H35">
            <v>151.6</v>
          </cell>
          <cell r="I35">
            <v>20.8</v>
          </cell>
          <cell r="J35">
            <v>20.100000000000001</v>
          </cell>
          <cell r="K35">
            <v>110</v>
          </cell>
          <cell r="L35">
            <v>108.1</v>
          </cell>
          <cell r="M35">
            <v>1.9</v>
          </cell>
        </row>
        <row r="36">
          <cell r="C36" t="str">
            <v>窯業・土石製品</v>
          </cell>
          <cell r="F36">
            <v>20.2</v>
          </cell>
          <cell r="G36">
            <v>164.1</v>
          </cell>
          <cell r="H36">
            <v>153.69999999999999</v>
          </cell>
          <cell r="I36">
            <v>10.4</v>
          </cell>
          <cell r="J36">
            <v>16.100000000000001</v>
          </cell>
          <cell r="K36">
            <v>100.5</v>
          </cell>
          <cell r="L36">
            <v>98.5</v>
          </cell>
          <cell r="M36">
            <v>2</v>
          </cell>
        </row>
        <row r="37">
          <cell r="C37" t="str">
            <v>鉄鋼業</v>
          </cell>
          <cell r="F37" t="str">
            <v>#19.5</v>
          </cell>
          <cell r="G37" t="str">
            <v>#178.4</v>
          </cell>
          <cell r="H37" t="str">
            <v>#152.9</v>
          </cell>
          <cell r="I37" t="str">
            <v>#25.5</v>
          </cell>
          <cell r="J37" t="str">
            <v>#18</v>
          </cell>
          <cell r="K37" t="str">
            <v>#140</v>
          </cell>
          <cell r="L37" t="str">
            <v>#140</v>
          </cell>
          <cell r="M37" t="str">
            <v>#0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C39" t="str">
            <v>金属製品製造業</v>
          </cell>
          <cell r="F39">
            <v>20.5</v>
          </cell>
          <cell r="G39">
            <v>171.4</v>
          </cell>
          <cell r="H39">
            <v>160.9</v>
          </cell>
          <cell r="I39">
            <v>10.5</v>
          </cell>
          <cell r="J39">
            <v>17.7</v>
          </cell>
          <cell r="K39">
            <v>136.19999999999999</v>
          </cell>
          <cell r="L39">
            <v>125.8</v>
          </cell>
          <cell r="M39">
            <v>10.4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19.399999999999999</v>
          </cell>
          <cell r="G42">
            <v>161.6</v>
          </cell>
          <cell r="H42">
            <v>152.6</v>
          </cell>
          <cell r="I42">
            <v>9</v>
          </cell>
          <cell r="J42">
            <v>19.399999999999999</v>
          </cell>
          <cell r="K42">
            <v>127.3</v>
          </cell>
          <cell r="L42">
            <v>126.5</v>
          </cell>
          <cell r="M42">
            <v>0.8</v>
          </cell>
        </row>
        <row r="43">
          <cell r="C43" t="str">
            <v>電子・デバイス</v>
          </cell>
          <cell r="F43">
            <v>19.2</v>
          </cell>
          <cell r="G43">
            <v>164.7</v>
          </cell>
          <cell r="H43">
            <v>151.4</v>
          </cell>
          <cell r="I43">
            <v>13.3</v>
          </cell>
          <cell r="J43">
            <v>16.100000000000001</v>
          </cell>
          <cell r="K43">
            <v>89.8</v>
          </cell>
          <cell r="L43">
            <v>89.6</v>
          </cell>
          <cell r="M43">
            <v>0.2</v>
          </cell>
        </row>
        <row r="44">
          <cell r="C44" t="str">
            <v>電気機械器具</v>
          </cell>
          <cell r="F44">
            <v>20.9</v>
          </cell>
          <cell r="G44">
            <v>169</v>
          </cell>
          <cell r="H44">
            <v>163.5</v>
          </cell>
          <cell r="I44">
            <v>5.5</v>
          </cell>
          <cell r="J44">
            <v>20.100000000000001</v>
          </cell>
          <cell r="K44">
            <v>113.3</v>
          </cell>
          <cell r="L44">
            <v>113.3</v>
          </cell>
          <cell r="M44">
            <v>0</v>
          </cell>
        </row>
        <row r="45">
          <cell r="C45" t="str">
            <v>情報通信機械器具</v>
          </cell>
          <cell r="F45">
            <v>18.600000000000001</v>
          </cell>
          <cell r="G45">
            <v>154.4</v>
          </cell>
          <cell r="H45">
            <v>147.69999999999999</v>
          </cell>
          <cell r="I45">
            <v>6.7</v>
          </cell>
          <cell r="J45">
            <v>17.899999999999999</v>
          </cell>
          <cell r="K45">
            <v>131.9</v>
          </cell>
          <cell r="L45">
            <v>127.9</v>
          </cell>
          <cell r="M45">
            <v>4</v>
          </cell>
        </row>
        <row r="46">
          <cell r="C46" t="str">
            <v>輸送用機械器具</v>
          </cell>
          <cell r="F46">
            <v>18.899999999999999</v>
          </cell>
          <cell r="G46">
            <v>176.1</v>
          </cell>
          <cell r="H46">
            <v>152.80000000000001</v>
          </cell>
          <cell r="I46">
            <v>23.3</v>
          </cell>
          <cell r="J46">
            <v>21.6</v>
          </cell>
          <cell r="K46">
            <v>121.6</v>
          </cell>
          <cell r="L46">
            <v>121.6</v>
          </cell>
          <cell r="M46">
            <v>0</v>
          </cell>
        </row>
        <row r="47">
          <cell r="C47" t="str">
            <v>その他の製造業</v>
          </cell>
          <cell r="F47">
            <v>21.1</v>
          </cell>
          <cell r="G47">
            <v>183.6</v>
          </cell>
          <cell r="H47">
            <v>156.80000000000001</v>
          </cell>
          <cell r="I47">
            <v>26.8</v>
          </cell>
          <cell r="J47">
            <v>18.100000000000001</v>
          </cell>
          <cell r="K47">
            <v>100</v>
          </cell>
          <cell r="L47">
            <v>100</v>
          </cell>
          <cell r="M47">
            <v>0</v>
          </cell>
        </row>
        <row r="48">
          <cell r="C48" t="str">
            <v>Ｅ一括分１</v>
          </cell>
          <cell r="F48">
            <v>20</v>
          </cell>
          <cell r="G48">
            <v>163.69999999999999</v>
          </cell>
          <cell r="H48">
            <v>154</v>
          </cell>
          <cell r="I48">
            <v>9.6999999999999993</v>
          </cell>
          <cell r="J48">
            <v>15.5</v>
          </cell>
          <cell r="K48">
            <v>115.3</v>
          </cell>
          <cell r="L48">
            <v>115.3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20.8</v>
          </cell>
          <cell r="G51">
            <v>170.3</v>
          </cell>
          <cell r="H51">
            <v>159.30000000000001</v>
          </cell>
          <cell r="I51">
            <v>11</v>
          </cell>
          <cell r="J51">
            <v>20.9</v>
          </cell>
          <cell r="K51">
            <v>151.6</v>
          </cell>
          <cell r="L51">
            <v>151.1</v>
          </cell>
          <cell r="M51">
            <v>0.5</v>
          </cell>
        </row>
        <row r="52">
          <cell r="C52" t="str">
            <v>小売業</v>
          </cell>
          <cell r="F52">
            <v>19.7</v>
          </cell>
          <cell r="G52">
            <v>172.9</v>
          </cell>
          <cell r="H52">
            <v>150.1</v>
          </cell>
          <cell r="I52">
            <v>22.8</v>
          </cell>
          <cell r="J52">
            <v>16.600000000000001</v>
          </cell>
          <cell r="K52">
            <v>95.1</v>
          </cell>
          <cell r="L52">
            <v>93.3</v>
          </cell>
          <cell r="M52">
            <v>1.8</v>
          </cell>
        </row>
        <row r="53">
          <cell r="C53" t="str">
            <v>宿泊業</v>
          </cell>
          <cell r="F53">
            <v>16.100000000000001</v>
          </cell>
          <cell r="G53">
            <v>162.9</v>
          </cell>
          <cell r="H53">
            <v>146.30000000000001</v>
          </cell>
          <cell r="I53">
            <v>16.600000000000001</v>
          </cell>
          <cell r="J53">
            <v>17.5</v>
          </cell>
          <cell r="K53">
            <v>92.1</v>
          </cell>
          <cell r="L53">
            <v>88.3</v>
          </cell>
          <cell r="M53">
            <v>3.8</v>
          </cell>
        </row>
        <row r="54">
          <cell r="C54" t="str">
            <v>Ｍ一括分</v>
          </cell>
          <cell r="F54">
            <v>20.7</v>
          </cell>
          <cell r="G54">
            <v>192.6</v>
          </cell>
          <cell r="H54">
            <v>169.2</v>
          </cell>
          <cell r="I54">
            <v>23.4</v>
          </cell>
          <cell r="J54">
            <v>13</v>
          </cell>
          <cell r="K54">
            <v>71.099999999999994</v>
          </cell>
          <cell r="L54">
            <v>69.400000000000006</v>
          </cell>
          <cell r="M54">
            <v>1.7</v>
          </cell>
        </row>
        <row r="55">
          <cell r="C55" t="str">
            <v>医療業</v>
          </cell>
          <cell r="F55">
            <v>19.3</v>
          </cell>
          <cell r="G55">
            <v>152.4</v>
          </cell>
          <cell r="H55">
            <v>146.6</v>
          </cell>
          <cell r="I55">
            <v>5.8</v>
          </cell>
          <cell r="J55">
            <v>17.899999999999999</v>
          </cell>
          <cell r="K55">
            <v>111.8</v>
          </cell>
          <cell r="L55">
            <v>109.6</v>
          </cell>
          <cell r="M55">
            <v>2.2000000000000002</v>
          </cell>
        </row>
        <row r="56">
          <cell r="C56" t="str">
            <v>Ｐ一括分</v>
          </cell>
          <cell r="F56">
            <v>19.8</v>
          </cell>
          <cell r="G56">
            <v>157.4</v>
          </cell>
          <cell r="H56">
            <v>152.6</v>
          </cell>
          <cell r="I56">
            <v>4.8</v>
          </cell>
          <cell r="J56">
            <v>16.2</v>
          </cell>
          <cell r="K56">
            <v>84.9</v>
          </cell>
          <cell r="L56">
            <v>84.6</v>
          </cell>
          <cell r="M56">
            <v>0.3</v>
          </cell>
        </row>
        <row r="57">
          <cell r="C57" t="str">
            <v>職業紹介・派遣業</v>
          </cell>
          <cell r="F57">
            <v>18.899999999999999</v>
          </cell>
          <cell r="G57">
            <v>161.5</v>
          </cell>
          <cell r="H57">
            <v>150.9</v>
          </cell>
          <cell r="I57">
            <v>10.6</v>
          </cell>
          <cell r="J57">
            <v>15.6</v>
          </cell>
          <cell r="K57">
            <v>98.5</v>
          </cell>
          <cell r="L57">
            <v>96.4</v>
          </cell>
          <cell r="M57">
            <v>2.1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19.7</v>
          </cell>
          <cell r="G59">
            <v>164.2</v>
          </cell>
          <cell r="H59">
            <v>151.9</v>
          </cell>
          <cell r="I59">
            <v>12.3</v>
          </cell>
          <cell r="J59">
            <v>16.5</v>
          </cell>
          <cell r="K59">
            <v>85.5</v>
          </cell>
          <cell r="L59">
            <v>83.3</v>
          </cell>
          <cell r="M59">
            <v>2.2000000000000002</v>
          </cell>
        </row>
        <row r="60">
          <cell r="C60" t="str">
            <v>特掲産業１</v>
          </cell>
          <cell r="F60" t="str">
            <v>#16.1</v>
          </cell>
          <cell r="G60" t="str">
            <v>#129.7</v>
          </cell>
          <cell r="H60" t="str">
            <v>#124.2</v>
          </cell>
          <cell r="I60" t="str">
            <v>#5.5</v>
          </cell>
          <cell r="J60" t="str">
            <v>#7.1</v>
          </cell>
          <cell r="K60" t="str">
            <v>#56.3</v>
          </cell>
          <cell r="L60" t="str">
            <v>#54.3</v>
          </cell>
          <cell r="M60" t="str">
            <v>#2</v>
          </cell>
        </row>
        <row r="61">
          <cell r="C61" t="str">
            <v>特掲産業２</v>
          </cell>
          <cell r="F61" t="str">
            <v>#19</v>
          </cell>
          <cell r="G61" t="str">
            <v>#165.5</v>
          </cell>
          <cell r="H61" t="str">
            <v>#153</v>
          </cell>
          <cell r="I61" t="str">
            <v>#12.5</v>
          </cell>
          <cell r="J61" t="str">
            <v>#14.3</v>
          </cell>
          <cell r="K61" t="str">
            <v>#91.2</v>
          </cell>
          <cell r="L61" t="str">
            <v>#91.2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</v>
          </cell>
          <cell r="G78">
            <v>166.7</v>
          </cell>
          <cell r="H78">
            <v>153.6</v>
          </cell>
          <cell r="I78">
            <v>13.1</v>
          </cell>
          <cell r="J78">
            <v>15.2</v>
          </cell>
          <cell r="K78">
            <v>85.8</v>
          </cell>
          <cell r="L78">
            <v>83.9</v>
          </cell>
          <cell r="M78">
            <v>1.9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21.4</v>
          </cell>
          <cell r="G80">
            <v>163.80000000000001</v>
          </cell>
          <cell r="H80">
            <v>156.6</v>
          </cell>
          <cell r="I80">
            <v>7.2</v>
          </cell>
          <cell r="J80">
            <v>16.7</v>
          </cell>
          <cell r="K80">
            <v>99.2</v>
          </cell>
          <cell r="L80">
            <v>97.7</v>
          </cell>
          <cell r="M80">
            <v>1.5</v>
          </cell>
        </row>
        <row r="81">
          <cell r="C81" t="str">
            <v>製造業</v>
          </cell>
          <cell r="F81">
            <v>20</v>
          </cell>
          <cell r="G81">
            <v>168</v>
          </cell>
          <cell r="H81">
            <v>153.5</v>
          </cell>
          <cell r="I81">
            <v>14.5</v>
          </cell>
          <cell r="J81">
            <v>16.600000000000001</v>
          </cell>
          <cell r="K81">
            <v>104.8</v>
          </cell>
          <cell r="L81">
            <v>103.1</v>
          </cell>
          <cell r="M81">
            <v>1.7</v>
          </cell>
        </row>
        <row r="82">
          <cell r="C82" t="str">
            <v>電気・ガス・熱供給・水道業</v>
          </cell>
          <cell r="F82">
            <v>18.5</v>
          </cell>
          <cell r="G82">
            <v>152.19999999999999</v>
          </cell>
          <cell r="H82">
            <v>136</v>
          </cell>
          <cell r="I82">
            <v>16.2</v>
          </cell>
          <cell r="J82">
            <v>17.5</v>
          </cell>
          <cell r="K82">
            <v>104.9</v>
          </cell>
          <cell r="L82">
            <v>104.8</v>
          </cell>
          <cell r="M82">
            <v>0.1</v>
          </cell>
        </row>
        <row r="83">
          <cell r="C83" t="str">
            <v>情報通信業</v>
          </cell>
          <cell r="F83">
            <v>19</v>
          </cell>
          <cell r="G83">
            <v>157.19999999999999</v>
          </cell>
          <cell r="H83">
            <v>147</v>
          </cell>
          <cell r="I83">
            <v>10.199999999999999</v>
          </cell>
          <cell r="J83">
            <v>15.8</v>
          </cell>
          <cell r="K83">
            <v>98.4</v>
          </cell>
          <cell r="L83">
            <v>98.2</v>
          </cell>
          <cell r="M83">
            <v>0.2</v>
          </cell>
        </row>
        <row r="84">
          <cell r="C84" t="str">
            <v>運輸業，郵便業</v>
          </cell>
          <cell r="F84">
            <v>21.1</v>
          </cell>
          <cell r="G84">
            <v>191.3</v>
          </cell>
          <cell r="H84">
            <v>157.69999999999999</v>
          </cell>
          <cell r="I84">
            <v>33.6</v>
          </cell>
          <cell r="J84">
            <v>14.1</v>
          </cell>
          <cell r="K84">
            <v>65.5</v>
          </cell>
          <cell r="L84">
            <v>65.5</v>
          </cell>
          <cell r="M84">
            <v>0</v>
          </cell>
        </row>
        <row r="85">
          <cell r="C85" t="str">
            <v>卸売業，小売業</v>
          </cell>
          <cell r="F85">
            <v>21</v>
          </cell>
          <cell r="G85">
            <v>177.5</v>
          </cell>
          <cell r="H85">
            <v>163.30000000000001</v>
          </cell>
          <cell r="I85">
            <v>14.2</v>
          </cell>
          <cell r="J85">
            <v>15.5</v>
          </cell>
          <cell r="K85">
            <v>92.2</v>
          </cell>
          <cell r="L85">
            <v>89.5</v>
          </cell>
          <cell r="M85">
            <v>2.7</v>
          </cell>
        </row>
        <row r="86">
          <cell r="C86" t="str">
            <v>金融業，保険業</v>
          </cell>
          <cell r="F86">
            <v>18.399999999999999</v>
          </cell>
          <cell r="G86">
            <v>145.9</v>
          </cell>
          <cell r="H86">
            <v>139.5</v>
          </cell>
          <cell r="I86">
            <v>6.4</v>
          </cell>
          <cell r="J86">
            <v>16.899999999999999</v>
          </cell>
          <cell r="K86">
            <v>109.4</v>
          </cell>
          <cell r="L86">
            <v>109</v>
          </cell>
          <cell r="M86">
            <v>0.4</v>
          </cell>
        </row>
        <row r="87">
          <cell r="C87" t="str">
            <v>不動産業，物品賃貸業</v>
          </cell>
          <cell r="F87">
            <v>22</v>
          </cell>
          <cell r="G87">
            <v>178.7</v>
          </cell>
          <cell r="H87">
            <v>172.4</v>
          </cell>
          <cell r="I87">
            <v>6.3</v>
          </cell>
          <cell r="J87">
            <v>14.2</v>
          </cell>
          <cell r="K87">
            <v>80.8</v>
          </cell>
          <cell r="L87">
            <v>80.5</v>
          </cell>
          <cell r="M87">
            <v>0.3</v>
          </cell>
        </row>
        <row r="88">
          <cell r="C88" t="str">
            <v>学術研究，専門・技術サービス業</v>
          </cell>
          <cell r="F88">
            <v>19.600000000000001</v>
          </cell>
          <cell r="G88">
            <v>164.5</v>
          </cell>
          <cell r="H88">
            <v>156.9</v>
          </cell>
          <cell r="I88">
            <v>7.6</v>
          </cell>
          <cell r="J88">
            <v>18.399999999999999</v>
          </cell>
          <cell r="K88">
            <v>102</v>
          </cell>
          <cell r="L88">
            <v>98.8</v>
          </cell>
          <cell r="M88">
            <v>3.2</v>
          </cell>
        </row>
        <row r="89">
          <cell r="C89" t="str">
            <v>宿泊業，飲食サービス業</v>
          </cell>
          <cell r="F89">
            <v>19.600000000000001</v>
          </cell>
          <cell r="G89">
            <v>162.80000000000001</v>
          </cell>
          <cell r="H89">
            <v>147.9</v>
          </cell>
          <cell r="I89">
            <v>14.9</v>
          </cell>
          <cell r="J89">
            <v>14</v>
          </cell>
          <cell r="K89">
            <v>69.400000000000006</v>
          </cell>
          <cell r="L89">
            <v>67.599999999999994</v>
          </cell>
          <cell r="M89">
            <v>1.8</v>
          </cell>
        </row>
        <row r="90">
          <cell r="C90" t="str">
            <v>生活関連サービス業，娯楽業</v>
          </cell>
          <cell r="F90">
            <v>19</v>
          </cell>
          <cell r="G90">
            <v>170.6</v>
          </cell>
          <cell r="H90">
            <v>156.19999999999999</v>
          </cell>
          <cell r="I90">
            <v>14.4</v>
          </cell>
          <cell r="J90">
            <v>11.8</v>
          </cell>
          <cell r="K90">
            <v>67.099999999999994</v>
          </cell>
          <cell r="L90">
            <v>64.3</v>
          </cell>
          <cell r="M90">
            <v>2.8</v>
          </cell>
        </row>
        <row r="91">
          <cell r="C91" t="str">
            <v>教育，学習支援業</v>
          </cell>
          <cell r="F91">
            <v>18.600000000000001</v>
          </cell>
          <cell r="G91">
            <v>169</v>
          </cell>
          <cell r="H91">
            <v>141.5</v>
          </cell>
          <cell r="I91">
            <v>27.5</v>
          </cell>
          <cell r="J91">
            <v>12.6</v>
          </cell>
          <cell r="K91">
            <v>62.1</v>
          </cell>
          <cell r="L91">
            <v>61.9</v>
          </cell>
          <cell r="M91">
            <v>0.2</v>
          </cell>
        </row>
        <row r="92">
          <cell r="C92" t="str">
            <v>医療，福祉</v>
          </cell>
          <cell r="F92">
            <v>19.8</v>
          </cell>
          <cell r="G92">
            <v>159.69999999999999</v>
          </cell>
          <cell r="H92">
            <v>153.80000000000001</v>
          </cell>
          <cell r="I92">
            <v>5.9</v>
          </cell>
          <cell r="J92">
            <v>16.399999999999999</v>
          </cell>
          <cell r="K92">
            <v>91.7</v>
          </cell>
          <cell r="L92">
            <v>90.5</v>
          </cell>
          <cell r="M92">
            <v>1.2</v>
          </cell>
        </row>
        <row r="93">
          <cell r="C93" t="str">
            <v>複合サービス事業</v>
          </cell>
          <cell r="F93">
            <v>19.100000000000001</v>
          </cell>
          <cell r="G93">
            <v>155.69999999999999</v>
          </cell>
          <cell r="H93">
            <v>150.80000000000001</v>
          </cell>
          <cell r="I93">
            <v>4.9000000000000004</v>
          </cell>
          <cell r="J93">
            <v>19</v>
          </cell>
          <cell r="K93">
            <v>117.8</v>
          </cell>
          <cell r="L93">
            <v>117.5</v>
          </cell>
          <cell r="M93">
            <v>0.3</v>
          </cell>
        </row>
        <row r="94">
          <cell r="C94" t="str">
            <v>サービス業（他に分類されないもの）</v>
          </cell>
          <cell r="F94">
            <v>19.899999999999999</v>
          </cell>
          <cell r="G94">
            <v>159.6</v>
          </cell>
          <cell r="H94">
            <v>150.80000000000001</v>
          </cell>
          <cell r="I94">
            <v>8.8000000000000007</v>
          </cell>
          <cell r="J94">
            <v>16.399999999999999</v>
          </cell>
          <cell r="K94">
            <v>89.1</v>
          </cell>
          <cell r="L94">
            <v>87.2</v>
          </cell>
          <cell r="M94">
            <v>1.9</v>
          </cell>
        </row>
        <row r="95">
          <cell r="C95" t="str">
            <v>食料品・たばこ</v>
          </cell>
          <cell r="F95">
            <v>19.899999999999999</v>
          </cell>
          <cell r="G95">
            <v>166.7</v>
          </cell>
          <cell r="H95">
            <v>152.80000000000001</v>
          </cell>
          <cell r="I95">
            <v>13.9</v>
          </cell>
          <cell r="J95">
            <v>16</v>
          </cell>
          <cell r="K95">
            <v>97.7</v>
          </cell>
          <cell r="L95">
            <v>96.3</v>
          </cell>
          <cell r="M95">
            <v>1.4</v>
          </cell>
        </row>
        <row r="96">
          <cell r="C96" t="str">
            <v>繊維工業</v>
          </cell>
          <cell r="F96">
            <v>20.100000000000001</v>
          </cell>
          <cell r="G96">
            <v>166.1</v>
          </cell>
          <cell r="H96">
            <v>152.4</v>
          </cell>
          <cell r="I96">
            <v>13.7</v>
          </cell>
          <cell r="J96">
            <v>19.2</v>
          </cell>
          <cell r="K96">
            <v>130.80000000000001</v>
          </cell>
          <cell r="L96">
            <v>128.80000000000001</v>
          </cell>
          <cell r="M96">
            <v>2</v>
          </cell>
        </row>
        <row r="97">
          <cell r="C97" t="str">
            <v>木材・木製品</v>
          </cell>
          <cell r="F97">
            <v>20.100000000000001</v>
          </cell>
          <cell r="G97">
            <v>163.30000000000001</v>
          </cell>
          <cell r="H97">
            <v>153.5</v>
          </cell>
          <cell r="I97">
            <v>9.8000000000000007</v>
          </cell>
          <cell r="J97">
            <v>14.9</v>
          </cell>
          <cell r="K97">
            <v>108.2</v>
          </cell>
          <cell r="L97">
            <v>105.3</v>
          </cell>
          <cell r="M97">
            <v>2.9</v>
          </cell>
        </row>
        <row r="98">
          <cell r="C98" t="str">
            <v>家具・装備品</v>
          </cell>
          <cell r="F98" t="str">
            <v>#21.2</v>
          </cell>
          <cell r="G98" t="str">
            <v>#168.5</v>
          </cell>
          <cell r="H98" t="str">
            <v>#168.5</v>
          </cell>
          <cell r="I98" t="str">
            <v>#0</v>
          </cell>
          <cell r="J98" t="str">
            <v>#19.4</v>
          </cell>
          <cell r="K98" t="str">
            <v>#103.8</v>
          </cell>
          <cell r="L98" t="str">
            <v>#103.8</v>
          </cell>
          <cell r="M98" t="str">
            <v>#0</v>
          </cell>
        </row>
        <row r="99">
          <cell r="C99" t="str">
            <v>パルプ・紙</v>
          </cell>
          <cell r="F99">
            <v>21</v>
          </cell>
          <cell r="G99">
            <v>163.80000000000001</v>
          </cell>
          <cell r="H99">
            <v>157.9</v>
          </cell>
          <cell r="I99">
            <v>5.9</v>
          </cell>
          <cell r="J99">
            <v>20.399999999999999</v>
          </cell>
          <cell r="K99">
            <v>117.2</v>
          </cell>
          <cell r="L99">
            <v>117.2</v>
          </cell>
          <cell r="M99">
            <v>0</v>
          </cell>
        </row>
        <row r="100">
          <cell r="C100" t="str">
            <v>印刷・同関連業</v>
          </cell>
          <cell r="F100">
            <v>20.3</v>
          </cell>
          <cell r="G100">
            <v>171.8</v>
          </cell>
          <cell r="H100">
            <v>164.6</v>
          </cell>
          <cell r="I100">
            <v>7.2</v>
          </cell>
          <cell r="J100">
            <v>15.5</v>
          </cell>
          <cell r="K100">
            <v>78</v>
          </cell>
          <cell r="L100">
            <v>78</v>
          </cell>
          <cell r="M100">
            <v>0</v>
          </cell>
        </row>
        <row r="101">
          <cell r="C101" t="str">
            <v>化学、石油・石炭</v>
          </cell>
          <cell r="F101">
            <v>20</v>
          </cell>
          <cell r="G101">
            <v>165.6</v>
          </cell>
          <cell r="H101">
            <v>144.30000000000001</v>
          </cell>
          <cell r="I101">
            <v>21.3</v>
          </cell>
          <cell r="J101">
            <v>18.5</v>
          </cell>
          <cell r="K101">
            <v>122.1</v>
          </cell>
          <cell r="L101">
            <v>121.5</v>
          </cell>
          <cell r="M101">
            <v>0.6</v>
          </cell>
        </row>
        <row r="102">
          <cell r="C102" t="str">
            <v>プラスチック製品</v>
          </cell>
          <cell r="F102">
            <v>20.100000000000001</v>
          </cell>
          <cell r="G102">
            <v>168.9</v>
          </cell>
          <cell r="H102">
            <v>155.19999999999999</v>
          </cell>
          <cell r="I102">
            <v>13.7</v>
          </cell>
          <cell r="J102">
            <v>19.2</v>
          </cell>
          <cell r="K102">
            <v>121.2</v>
          </cell>
          <cell r="L102">
            <v>120.6</v>
          </cell>
          <cell r="M102">
            <v>0.6</v>
          </cell>
        </row>
        <row r="103">
          <cell r="C103" t="str">
            <v>ゴム製品</v>
          </cell>
          <cell r="F103">
            <v>20.5</v>
          </cell>
          <cell r="G103">
            <v>172.4</v>
          </cell>
          <cell r="H103">
            <v>151.6</v>
          </cell>
          <cell r="I103">
            <v>20.8</v>
          </cell>
          <cell r="J103">
            <v>20.100000000000001</v>
          </cell>
          <cell r="K103">
            <v>110</v>
          </cell>
          <cell r="L103">
            <v>108.1</v>
          </cell>
          <cell r="M103">
            <v>1.9</v>
          </cell>
        </row>
        <row r="104">
          <cell r="C104" t="str">
            <v>窯業・土石製品</v>
          </cell>
          <cell r="F104">
            <v>19.600000000000001</v>
          </cell>
          <cell r="G104">
            <v>163.1</v>
          </cell>
          <cell r="H104">
            <v>154.9</v>
          </cell>
          <cell r="I104">
            <v>8.1999999999999993</v>
          </cell>
          <cell r="J104">
            <v>16.100000000000001</v>
          </cell>
          <cell r="K104">
            <v>100.5</v>
          </cell>
          <cell r="L104">
            <v>98.5</v>
          </cell>
          <cell r="M104">
            <v>2</v>
          </cell>
        </row>
        <row r="105">
          <cell r="C105" t="str">
            <v>鉄鋼業</v>
          </cell>
          <cell r="F105" t="str">
            <v>#19.5</v>
          </cell>
          <cell r="G105" t="str">
            <v>#178.4</v>
          </cell>
          <cell r="H105" t="str">
            <v>#152.9</v>
          </cell>
          <cell r="I105" t="str">
            <v>#25.5</v>
          </cell>
          <cell r="J105" t="str">
            <v>#18</v>
          </cell>
          <cell r="K105" t="str">
            <v>#140</v>
          </cell>
          <cell r="L105" t="str">
            <v>#140</v>
          </cell>
          <cell r="M105" t="str">
            <v>#0</v>
          </cell>
        </row>
        <row r="106">
          <cell r="C106" t="str">
            <v>非鉄金属製造業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</row>
        <row r="107">
          <cell r="C107" t="str">
            <v>金属製品製造業</v>
          </cell>
          <cell r="F107">
            <v>20.6</v>
          </cell>
          <cell r="G107">
            <v>169</v>
          </cell>
          <cell r="H107">
            <v>156.69999999999999</v>
          </cell>
          <cell r="I107">
            <v>12.3</v>
          </cell>
          <cell r="J107">
            <v>19</v>
          </cell>
          <cell r="K107">
            <v>130.1</v>
          </cell>
          <cell r="L107">
            <v>125.4</v>
          </cell>
          <cell r="M107">
            <v>4.7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19.399999999999999</v>
          </cell>
          <cell r="G110">
            <v>161.6</v>
          </cell>
          <cell r="H110">
            <v>152.6</v>
          </cell>
          <cell r="I110">
            <v>9</v>
          </cell>
          <cell r="J110">
            <v>19.399999999999999</v>
          </cell>
          <cell r="K110">
            <v>127.3</v>
          </cell>
          <cell r="L110">
            <v>126.5</v>
          </cell>
          <cell r="M110">
            <v>0.8</v>
          </cell>
        </row>
        <row r="111">
          <cell r="C111" t="str">
            <v>電子・デバイス</v>
          </cell>
          <cell r="F111">
            <v>19.2</v>
          </cell>
          <cell r="G111">
            <v>164.7</v>
          </cell>
          <cell r="H111">
            <v>151.4</v>
          </cell>
          <cell r="I111">
            <v>13.3</v>
          </cell>
          <cell r="J111">
            <v>16.100000000000001</v>
          </cell>
          <cell r="K111">
            <v>89.8</v>
          </cell>
          <cell r="L111">
            <v>89.6</v>
          </cell>
          <cell r="M111">
            <v>0.2</v>
          </cell>
        </row>
        <row r="112">
          <cell r="C112" t="str">
            <v>電気機械器具</v>
          </cell>
          <cell r="F112">
            <v>21.2</v>
          </cell>
          <cell r="G112">
            <v>172.4</v>
          </cell>
          <cell r="H112">
            <v>163.4</v>
          </cell>
          <cell r="I112">
            <v>9</v>
          </cell>
          <cell r="J112">
            <v>20.100000000000001</v>
          </cell>
          <cell r="K112">
            <v>113.3</v>
          </cell>
          <cell r="L112">
            <v>113.3</v>
          </cell>
          <cell r="M112">
            <v>0</v>
          </cell>
        </row>
        <row r="113">
          <cell r="C113" t="str">
            <v>情報通信機械器具</v>
          </cell>
          <cell r="F113">
            <v>18.600000000000001</v>
          </cell>
          <cell r="G113">
            <v>154.4</v>
          </cell>
          <cell r="H113">
            <v>147.69999999999999</v>
          </cell>
          <cell r="I113">
            <v>6.7</v>
          </cell>
          <cell r="J113">
            <v>17.899999999999999</v>
          </cell>
          <cell r="K113">
            <v>131.9</v>
          </cell>
          <cell r="L113">
            <v>127.9</v>
          </cell>
          <cell r="M113">
            <v>4</v>
          </cell>
        </row>
        <row r="114">
          <cell r="C114" t="str">
            <v>輸送用機械器具</v>
          </cell>
          <cell r="F114">
            <v>18.899999999999999</v>
          </cell>
          <cell r="G114">
            <v>175.2</v>
          </cell>
          <cell r="H114">
            <v>152.9</v>
          </cell>
          <cell r="I114">
            <v>22.3</v>
          </cell>
          <cell r="J114">
            <v>18</v>
          </cell>
          <cell r="K114">
            <v>113.6</v>
          </cell>
          <cell r="L114">
            <v>113.6</v>
          </cell>
          <cell r="M114">
            <v>0</v>
          </cell>
        </row>
        <row r="115">
          <cell r="C115" t="str">
            <v>その他の製造業</v>
          </cell>
          <cell r="F115">
            <v>21.1</v>
          </cell>
          <cell r="G115">
            <v>183.6</v>
          </cell>
          <cell r="H115">
            <v>156.80000000000001</v>
          </cell>
          <cell r="I115">
            <v>26.8</v>
          </cell>
          <cell r="J115">
            <v>18.100000000000001</v>
          </cell>
          <cell r="K115">
            <v>100</v>
          </cell>
          <cell r="L115">
            <v>100</v>
          </cell>
          <cell r="M115">
            <v>0</v>
          </cell>
        </row>
        <row r="116">
          <cell r="C116" t="str">
            <v>Ｅ一括分１</v>
          </cell>
          <cell r="F116">
            <v>21</v>
          </cell>
          <cell r="G116">
            <v>179.8</v>
          </cell>
          <cell r="H116">
            <v>159.19999999999999</v>
          </cell>
          <cell r="I116">
            <v>20.6</v>
          </cell>
          <cell r="J116">
            <v>22.1</v>
          </cell>
          <cell r="K116">
            <v>163.4</v>
          </cell>
          <cell r="L116">
            <v>156.1</v>
          </cell>
          <cell r="M116">
            <v>7.3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21.5</v>
          </cell>
          <cell r="G119">
            <v>182.5</v>
          </cell>
          <cell r="H119">
            <v>169.5</v>
          </cell>
          <cell r="I119">
            <v>13</v>
          </cell>
          <cell r="J119">
            <v>21.3</v>
          </cell>
          <cell r="K119">
            <v>148.4</v>
          </cell>
          <cell r="L119">
            <v>148.1</v>
          </cell>
          <cell r="M119">
            <v>0.3</v>
          </cell>
        </row>
        <row r="120">
          <cell r="C120" t="str">
            <v>小売業</v>
          </cell>
          <cell r="F120">
            <v>20.7</v>
          </cell>
          <cell r="G120">
            <v>173.7</v>
          </cell>
          <cell r="H120">
            <v>158.5</v>
          </cell>
          <cell r="I120">
            <v>15.2</v>
          </cell>
          <cell r="J120">
            <v>15.2</v>
          </cell>
          <cell r="K120">
            <v>89.4</v>
          </cell>
          <cell r="L120">
            <v>86.6</v>
          </cell>
          <cell r="M120">
            <v>2.8</v>
          </cell>
        </row>
        <row r="121">
          <cell r="C121" t="str">
            <v>宿泊業</v>
          </cell>
          <cell r="F121">
            <v>15.9</v>
          </cell>
          <cell r="G121">
            <v>138.1</v>
          </cell>
          <cell r="H121">
            <v>126.5</v>
          </cell>
          <cell r="I121">
            <v>11.6</v>
          </cell>
          <cell r="J121">
            <v>17</v>
          </cell>
          <cell r="K121">
            <v>90.8</v>
          </cell>
          <cell r="L121">
            <v>86.9</v>
          </cell>
          <cell r="M121">
            <v>3.9</v>
          </cell>
        </row>
        <row r="122">
          <cell r="C122" t="str">
            <v>Ｍ一括分</v>
          </cell>
          <cell r="F122">
            <v>23.4</v>
          </cell>
          <cell r="G122">
            <v>187.9</v>
          </cell>
          <cell r="H122">
            <v>169.6</v>
          </cell>
          <cell r="I122">
            <v>18.3</v>
          </cell>
          <cell r="J122">
            <v>13.7</v>
          </cell>
          <cell r="K122">
            <v>66.599999999999994</v>
          </cell>
          <cell r="L122">
            <v>65.099999999999994</v>
          </cell>
          <cell r="M122">
            <v>1.5</v>
          </cell>
        </row>
        <row r="123">
          <cell r="C123" t="str">
            <v>医療業</v>
          </cell>
          <cell r="F123">
            <v>20.100000000000001</v>
          </cell>
          <cell r="G123">
            <v>155.5</v>
          </cell>
          <cell r="H123">
            <v>149.6</v>
          </cell>
          <cell r="I123">
            <v>5.9</v>
          </cell>
          <cell r="J123">
            <v>17.8</v>
          </cell>
          <cell r="K123">
            <v>101.9</v>
          </cell>
          <cell r="L123">
            <v>100.3</v>
          </cell>
          <cell r="M123">
            <v>1.6</v>
          </cell>
        </row>
        <row r="124">
          <cell r="C124" t="str">
            <v>Ｐ一括分</v>
          </cell>
          <cell r="F124">
            <v>19.5</v>
          </cell>
          <cell r="G124">
            <v>163.6</v>
          </cell>
          <cell r="H124">
            <v>157.6</v>
          </cell>
          <cell r="I124">
            <v>6</v>
          </cell>
          <cell r="J124">
            <v>15.3</v>
          </cell>
          <cell r="K124">
            <v>84.3</v>
          </cell>
          <cell r="L124">
            <v>83.4</v>
          </cell>
          <cell r="M124">
            <v>0.9</v>
          </cell>
        </row>
        <row r="125">
          <cell r="C125" t="str">
            <v>職業紹介・派遣業</v>
          </cell>
          <cell r="F125">
            <v>18.899999999999999</v>
          </cell>
          <cell r="G125">
            <v>161.5</v>
          </cell>
          <cell r="H125">
            <v>150.9</v>
          </cell>
          <cell r="I125">
            <v>10.6</v>
          </cell>
          <cell r="J125">
            <v>15.6</v>
          </cell>
          <cell r="K125">
            <v>98.5</v>
          </cell>
          <cell r="L125">
            <v>96.4</v>
          </cell>
          <cell r="M125">
            <v>2.1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</v>
          </cell>
          <cell r="G127">
            <v>159.1</v>
          </cell>
          <cell r="H127">
            <v>150.69999999999999</v>
          </cell>
          <cell r="I127">
            <v>8.4</v>
          </cell>
          <cell r="J127">
            <v>16.5</v>
          </cell>
          <cell r="K127">
            <v>87.8</v>
          </cell>
          <cell r="L127">
            <v>85.9</v>
          </cell>
          <cell r="M127">
            <v>1.9</v>
          </cell>
        </row>
        <row r="128">
          <cell r="C128" t="str">
            <v>特掲産業１</v>
          </cell>
          <cell r="F128" t="str">
            <v>#16.1</v>
          </cell>
          <cell r="G128" t="str">
            <v>#129.7</v>
          </cell>
          <cell r="H128" t="str">
            <v>#124.2</v>
          </cell>
          <cell r="I128" t="str">
            <v>#5.5</v>
          </cell>
          <cell r="J128" t="str">
            <v>#7.1</v>
          </cell>
          <cell r="K128" t="str">
            <v>#56.3</v>
          </cell>
          <cell r="L128" t="str">
            <v>#54.3</v>
          </cell>
          <cell r="M128" t="str">
            <v>#2</v>
          </cell>
        </row>
        <row r="129">
          <cell r="C129" t="str">
            <v>特掲産業２</v>
          </cell>
          <cell r="F129">
            <v>22.4</v>
          </cell>
          <cell r="G129">
            <v>154.30000000000001</v>
          </cell>
          <cell r="H129">
            <v>152.4</v>
          </cell>
          <cell r="I129">
            <v>1.9</v>
          </cell>
          <cell r="J129">
            <v>17.2</v>
          </cell>
          <cell r="K129">
            <v>114</v>
          </cell>
          <cell r="L129">
            <v>114</v>
          </cell>
          <cell r="M129">
            <v>0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105.7</v>
          </cell>
          <cell r="D198">
            <v>2.2000000000000002</v>
          </cell>
          <cell r="E198">
            <v>101.7</v>
          </cell>
          <cell r="F198">
            <v>-1.1000000000000001</v>
          </cell>
          <cell r="G198">
            <v>101.2</v>
          </cell>
          <cell r="H198">
            <v>-0.3</v>
          </cell>
          <cell r="I198">
            <v>101</v>
          </cell>
          <cell r="J198">
            <v>-1.3</v>
          </cell>
          <cell r="K198">
            <v>99.3</v>
          </cell>
          <cell r="L198">
            <v>-0.2</v>
          </cell>
          <cell r="M198">
            <v>125</v>
          </cell>
          <cell r="N198">
            <v>-11.4</v>
          </cell>
          <cell r="O198">
            <v>93.7</v>
          </cell>
          <cell r="P198">
            <v>-2.2999999999999998</v>
          </cell>
          <cell r="Q198" t="str">
            <v>-</v>
          </cell>
          <cell r="R198" t="str">
            <v>-</v>
          </cell>
          <cell r="S198">
            <v>1.1200000000000001</v>
          </cell>
          <cell r="T198">
            <v>0.04</v>
          </cell>
          <cell r="U198">
            <v>1.29</v>
          </cell>
          <cell r="V198">
            <v>7.0000000000000007E-2</v>
          </cell>
          <cell r="W198">
            <v>100.1</v>
          </cell>
          <cell r="X198">
            <v>-1.4</v>
          </cell>
          <cell r="Y198">
            <v>96.3</v>
          </cell>
          <cell r="Z198">
            <v>-4.5999999999999996</v>
          </cell>
          <cell r="AA198">
            <v>108.6</v>
          </cell>
          <cell r="AB198">
            <v>-10.6</v>
          </cell>
          <cell r="AC198">
            <v>124</v>
          </cell>
          <cell r="AD198">
            <v>16.7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66.099999999999994</v>
          </cell>
          <cell r="D200">
            <v>-13.5</v>
          </cell>
          <cell r="E200">
            <v>77.3</v>
          </cell>
          <cell r="F200">
            <v>-10.7</v>
          </cell>
          <cell r="G200">
            <v>79.7</v>
          </cell>
          <cell r="H200">
            <v>-6.8</v>
          </cell>
          <cell r="I200">
            <v>103.8</v>
          </cell>
          <cell r="J200">
            <v>-5.2</v>
          </cell>
          <cell r="K200">
            <v>107.2</v>
          </cell>
          <cell r="L200">
            <v>-1.1000000000000001</v>
          </cell>
          <cell r="M200">
            <v>67.400000000000006</v>
          </cell>
          <cell r="N200">
            <v>-44.1</v>
          </cell>
          <cell r="O200">
            <v>86.8</v>
          </cell>
          <cell r="P200">
            <v>5.9</v>
          </cell>
          <cell r="Q200" t="str">
            <v>-</v>
          </cell>
          <cell r="R200" t="str">
            <v>-</v>
          </cell>
          <cell r="S200">
            <v>0.34</v>
          </cell>
          <cell r="T200">
            <v>-3.43</v>
          </cell>
          <cell r="U200">
            <v>0.16</v>
          </cell>
          <cell r="V200">
            <v>-1.62</v>
          </cell>
          <cell r="W200">
            <v>62.6</v>
          </cell>
          <cell r="X200">
            <v>-16.5</v>
          </cell>
          <cell r="Y200">
            <v>73.2</v>
          </cell>
          <cell r="Z200">
            <v>-13.9</v>
          </cell>
          <cell r="AA200">
            <v>47.6</v>
          </cell>
          <cell r="AB200">
            <v>-53</v>
          </cell>
          <cell r="AC200">
            <v>19.899999999999999</v>
          </cell>
          <cell r="AD200">
            <v>-37.200000000000003</v>
          </cell>
        </row>
        <row r="201">
          <cell r="B201" t="str">
            <v>製造業</v>
          </cell>
          <cell r="C201">
            <v>120.7</v>
          </cell>
          <cell r="D201">
            <v>-4.0999999999999996</v>
          </cell>
          <cell r="E201">
            <v>107.1</v>
          </cell>
          <cell r="F201">
            <v>-1.9</v>
          </cell>
          <cell r="G201">
            <v>105.1</v>
          </cell>
          <cell r="H201">
            <v>-1.8</v>
          </cell>
          <cell r="I201">
            <v>100.4</v>
          </cell>
          <cell r="J201">
            <v>-1.6</v>
          </cell>
          <cell r="K201">
            <v>99.7</v>
          </cell>
          <cell r="L201">
            <v>-1.2</v>
          </cell>
          <cell r="M201">
            <v>108.3</v>
          </cell>
          <cell r="N201">
            <v>-5.8</v>
          </cell>
          <cell r="O201">
            <v>92.8</v>
          </cell>
          <cell r="P201">
            <v>-4.5999999999999996</v>
          </cell>
          <cell r="Q201" t="str">
            <v>-</v>
          </cell>
          <cell r="R201" t="str">
            <v>-</v>
          </cell>
          <cell r="S201">
            <v>1.03</v>
          </cell>
          <cell r="T201">
            <v>0.3</v>
          </cell>
          <cell r="U201">
            <v>1.1100000000000001</v>
          </cell>
          <cell r="V201">
            <v>0.13</v>
          </cell>
          <cell r="W201">
            <v>114.3</v>
          </cell>
          <cell r="X201">
            <v>-7.5</v>
          </cell>
          <cell r="Y201">
            <v>101.4</v>
          </cell>
          <cell r="Z201">
            <v>-5.4</v>
          </cell>
          <cell r="AA201">
            <v>126.1</v>
          </cell>
          <cell r="AB201">
            <v>-3.7</v>
          </cell>
          <cell r="AC201">
            <v>183.3</v>
          </cell>
          <cell r="AD201">
            <v>-9.6999999999999993</v>
          </cell>
        </row>
        <row r="202">
          <cell r="B202" t="str">
            <v>電気・ガス・熱供給・水道業</v>
          </cell>
          <cell r="C202">
            <v>96.5</v>
          </cell>
          <cell r="D202">
            <v>-10.6</v>
          </cell>
          <cell r="E202">
            <v>122.3</v>
          </cell>
          <cell r="F202">
            <v>14.4</v>
          </cell>
          <cell r="G202">
            <v>111.8</v>
          </cell>
          <cell r="H202">
            <v>3.6</v>
          </cell>
          <cell r="I202">
            <v>100.4</v>
          </cell>
          <cell r="J202">
            <v>6</v>
          </cell>
          <cell r="K202">
            <v>96.7</v>
          </cell>
          <cell r="L202">
            <v>2.2999999999999998</v>
          </cell>
          <cell r="M202">
            <v>148.6</v>
          </cell>
          <cell r="N202">
            <v>51.3</v>
          </cell>
          <cell r="O202">
            <v>105.7</v>
          </cell>
          <cell r="P202">
            <v>1.3</v>
          </cell>
          <cell r="Q202" t="str">
            <v>-</v>
          </cell>
          <cell r="R202" t="str">
            <v>-</v>
          </cell>
          <cell r="S202">
            <v>5.92</v>
          </cell>
          <cell r="T202">
            <v>2.85</v>
          </cell>
          <cell r="U202">
            <v>9.08</v>
          </cell>
          <cell r="V202">
            <v>1.94</v>
          </cell>
          <cell r="W202">
            <v>91.4</v>
          </cell>
          <cell r="X202">
            <v>-13.8</v>
          </cell>
          <cell r="Y202">
            <v>115.8</v>
          </cell>
          <cell r="Z202">
            <v>10.4</v>
          </cell>
          <cell r="AA202">
            <v>249.9</v>
          </cell>
          <cell r="AB202">
            <v>162.80000000000001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139.1</v>
          </cell>
          <cell r="D203">
            <v>23.8</v>
          </cell>
          <cell r="E203">
            <v>118.9</v>
          </cell>
          <cell r="F203">
            <v>-16.5</v>
          </cell>
          <cell r="G203">
            <v>120.1</v>
          </cell>
          <cell r="H203">
            <v>-12.9</v>
          </cell>
          <cell r="I203">
            <v>96.2</v>
          </cell>
          <cell r="J203">
            <v>1.6</v>
          </cell>
          <cell r="K203">
            <v>95.9</v>
          </cell>
          <cell r="L203">
            <v>1.6</v>
          </cell>
          <cell r="M203">
            <v>100.9</v>
          </cell>
          <cell r="N203">
            <v>1.8</v>
          </cell>
          <cell r="O203">
            <v>125.1</v>
          </cell>
          <cell r="P203">
            <v>-0.8</v>
          </cell>
          <cell r="Q203" t="str">
            <v>-</v>
          </cell>
          <cell r="R203" t="str">
            <v>-</v>
          </cell>
          <cell r="S203">
            <v>1.1599999999999999</v>
          </cell>
          <cell r="T203">
            <v>1.1599999999999999</v>
          </cell>
          <cell r="U203">
            <v>0.67</v>
          </cell>
          <cell r="V203">
            <v>0.59</v>
          </cell>
          <cell r="W203">
            <v>131.69999999999999</v>
          </cell>
          <cell r="X203">
            <v>19.399999999999999</v>
          </cell>
          <cell r="Y203">
            <v>112.6</v>
          </cell>
          <cell r="Z203">
            <v>-19.399999999999999</v>
          </cell>
          <cell r="AA203">
            <v>99.1</v>
          </cell>
          <cell r="AB203">
            <v>-53.5</v>
          </cell>
          <cell r="AC203">
            <v>213.7</v>
          </cell>
          <cell r="AD203">
            <v>10585</v>
          </cell>
        </row>
        <row r="204">
          <cell r="B204" t="str">
            <v>運輸業，郵便業</v>
          </cell>
          <cell r="C204">
            <v>100.6</v>
          </cell>
          <cell r="D204">
            <v>-6.4</v>
          </cell>
          <cell r="E204">
            <v>87.3</v>
          </cell>
          <cell r="F204">
            <v>-6.5</v>
          </cell>
          <cell r="G204">
            <v>89.7</v>
          </cell>
          <cell r="H204">
            <v>-4.5999999999999996</v>
          </cell>
          <cell r="I204">
            <v>97.5</v>
          </cell>
          <cell r="J204">
            <v>-5.4</v>
          </cell>
          <cell r="K204">
            <v>102.2</v>
          </cell>
          <cell r="L204">
            <v>-1.4</v>
          </cell>
          <cell r="M204">
            <v>77.099999999999994</v>
          </cell>
          <cell r="N204">
            <v>-23.5</v>
          </cell>
          <cell r="O204">
            <v>106.4</v>
          </cell>
          <cell r="P204">
            <v>-7.7</v>
          </cell>
          <cell r="Q204" t="str">
            <v>-</v>
          </cell>
          <cell r="R204" t="str">
            <v>-</v>
          </cell>
          <cell r="S204">
            <v>0.82</v>
          </cell>
          <cell r="T204">
            <v>0.5</v>
          </cell>
          <cell r="U204">
            <v>0.3</v>
          </cell>
          <cell r="V204">
            <v>-0.02</v>
          </cell>
          <cell r="W204">
            <v>95.3</v>
          </cell>
          <cell r="X204">
            <v>-9.6999999999999993</v>
          </cell>
          <cell r="Y204">
            <v>82.7</v>
          </cell>
          <cell r="Z204">
            <v>-9.8000000000000007</v>
          </cell>
          <cell r="AA204">
            <v>77.2</v>
          </cell>
          <cell r="AB204">
            <v>-14.9</v>
          </cell>
          <cell r="AC204">
            <v>157.80000000000001</v>
          </cell>
          <cell r="AD204">
            <v>-6</v>
          </cell>
        </row>
        <row r="205">
          <cell r="B205" t="str">
            <v>卸売業，小売業</v>
          </cell>
          <cell r="C205">
            <v>167.6</v>
          </cell>
          <cell r="D205">
            <v>31</v>
          </cell>
          <cell r="E205">
            <v>98.8</v>
          </cell>
          <cell r="F205">
            <v>2.2999999999999998</v>
          </cell>
          <cell r="G205">
            <v>96.8</v>
          </cell>
          <cell r="H205">
            <v>3.1</v>
          </cell>
          <cell r="I205">
            <v>102.3</v>
          </cell>
          <cell r="J205">
            <v>-4.7</v>
          </cell>
          <cell r="K205">
            <v>97.4</v>
          </cell>
          <cell r="L205">
            <v>-4.5</v>
          </cell>
          <cell r="M205">
            <v>182.3</v>
          </cell>
          <cell r="N205">
            <v>-5.9</v>
          </cell>
          <cell r="O205">
            <v>81.099999999999994</v>
          </cell>
          <cell r="P205">
            <v>-1.6</v>
          </cell>
          <cell r="Q205" t="str">
            <v>-</v>
          </cell>
          <cell r="R205" t="str">
            <v>-</v>
          </cell>
          <cell r="S205">
            <v>1.95</v>
          </cell>
          <cell r="T205">
            <v>0.08</v>
          </cell>
          <cell r="U205">
            <v>2.29</v>
          </cell>
          <cell r="V205">
            <v>0.93</v>
          </cell>
          <cell r="W205">
            <v>158.69999999999999</v>
          </cell>
          <cell r="X205">
            <v>26.5</v>
          </cell>
          <cell r="Y205">
            <v>93.6</v>
          </cell>
          <cell r="Z205">
            <v>-1.3</v>
          </cell>
          <cell r="AA205">
            <v>126</v>
          </cell>
          <cell r="AB205">
            <v>-6.5</v>
          </cell>
          <cell r="AC205">
            <v>503.9</v>
          </cell>
          <cell r="AD205">
            <v>79.5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163</v>
          </cell>
          <cell r="D207">
            <v>26.9</v>
          </cell>
          <cell r="E207">
            <v>122.5</v>
          </cell>
          <cell r="F207">
            <v>-3.5</v>
          </cell>
          <cell r="G207">
            <v>124.1</v>
          </cell>
          <cell r="H207">
            <v>2.1</v>
          </cell>
          <cell r="I207">
            <v>106.2</v>
          </cell>
          <cell r="J207">
            <v>8.6</v>
          </cell>
          <cell r="K207">
            <v>105.5</v>
          </cell>
          <cell r="L207">
            <v>16.8</v>
          </cell>
          <cell r="M207">
            <v>141.19999999999999</v>
          </cell>
          <cell r="N207">
            <v>-68.8</v>
          </cell>
          <cell r="O207">
            <v>110.4</v>
          </cell>
          <cell r="P207">
            <v>31.6</v>
          </cell>
          <cell r="Q207" t="str">
            <v>-</v>
          </cell>
          <cell r="R207" t="str">
            <v>-</v>
          </cell>
          <cell r="S207">
            <v>0</v>
          </cell>
          <cell r="T207">
            <v>-1.84</v>
          </cell>
          <cell r="U207">
            <v>0</v>
          </cell>
          <cell r="V207">
            <v>-1.99</v>
          </cell>
          <cell r="W207">
            <v>154.4</v>
          </cell>
          <cell r="X207">
            <v>22.5</v>
          </cell>
          <cell r="Y207">
            <v>116</v>
          </cell>
          <cell r="Z207">
            <v>-6.9</v>
          </cell>
          <cell r="AA207">
            <v>55.7</v>
          </cell>
          <cell r="AB207">
            <v>-84</v>
          </cell>
          <cell r="AC207">
            <v>211</v>
          </cell>
          <cell r="AD207">
            <v>136.80000000000001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-22</v>
          </cell>
          <cell r="E208">
            <v>108.5</v>
          </cell>
          <cell r="F208">
            <v>0.7</v>
          </cell>
          <cell r="G208">
            <v>107.6</v>
          </cell>
          <cell r="H208">
            <v>-0.7</v>
          </cell>
          <cell r="I208">
            <v>103</v>
          </cell>
          <cell r="J208">
            <v>4.0999999999999996</v>
          </cell>
          <cell r="K208">
            <v>103.2</v>
          </cell>
          <cell r="L208">
            <v>2.2000000000000002</v>
          </cell>
          <cell r="M208">
            <v>100.7</v>
          </cell>
          <cell r="N208">
            <v>29.9</v>
          </cell>
          <cell r="O208">
            <v>125.7</v>
          </cell>
          <cell r="P208">
            <v>9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0.06</v>
          </cell>
          <cell r="U208">
            <v>0.36</v>
          </cell>
          <cell r="V208">
            <v>-0.74</v>
          </cell>
          <cell r="W208">
            <v>84.1</v>
          </cell>
          <cell r="X208">
            <v>-24.7</v>
          </cell>
          <cell r="Y208">
            <v>102.7</v>
          </cell>
          <cell r="Z208">
            <v>-2.8</v>
          </cell>
          <cell r="AA208">
            <v>123.1</v>
          </cell>
          <cell r="AB208">
            <v>30.1</v>
          </cell>
          <cell r="AC208">
            <v>0.1</v>
          </cell>
          <cell r="AD208">
            <v>-99.9</v>
          </cell>
        </row>
        <row r="209">
          <cell r="B209" t="str">
            <v>宿泊業，飲食サービス業</v>
          </cell>
          <cell r="C209">
            <v>121.7</v>
          </cell>
          <cell r="D209">
            <v>1.4</v>
          </cell>
          <cell r="E209">
            <v>106.4</v>
          </cell>
          <cell r="F209">
            <v>-17.5</v>
          </cell>
          <cell r="G209">
            <v>104.8</v>
          </cell>
          <cell r="H209">
            <v>-18.3</v>
          </cell>
          <cell r="I209">
            <v>107.8</v>
          </cell>
          <cell r="J209">
            <v>-6.2</v>
          </cell>
          <cell r="K209">
            <v>103.1</v>
          </cell>
          <cell r="L209">
            <v>-5.5</v>
          </cell>
          <cell r="M209">
            <v>174.5</v>
          </cell>
          <cell r="N209">
            <v>-11.5</v>
          </cell>
          <cell r="O209">
            <v>88.3</v>
          </cell>
          <cell r="P209">
            <v>69.5</v>
          </cell>
          <cell r="Q209" t="str">
            <v>-</v>
          </cell>
          <cell r="R209" t="str">
            <v>-</v>
          </cell>
          <cell r="S209">
            <v>0.27</v>
          </cell>
          <cell r="T209">
            <v>-2.2200000000000002</v>
          </cell>
          <cell r="U209">
            <v>3.43</v>
          </cell>
          <cell r="V209">
            <v>2.38</v>
          </cell>
          <cell r="W209">
            <v>115.2</v>
          </cell>
          <cell r="X209">
            <v>-2.2000000000000002</v>
          </cell>
          <cell r="Y209">
            <v>100.8</v>
          </cell>
          <cell r="Z209">
            <v>-20.3</v>
          </cell>
          <cell r="AA209">
            <v>125.4</v>
          </cell>
          <cell r="AB209">
            <v>-8.9</v>
          </cell>
          <cell r="AC209">
            <v>163.30000000000001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</v>
          </cell>
          <cell r="D210">
            <v>25.4</v>
          </cell>
          <cell r="E210">
            <v>84.4</v>
          </cell>
          <cell r="F210">
            <v>25.6</v>
          </cell>
          <cell r="G210">
            <v>84.4</v>
          </cell>
          <cell r="H210">
            <v>22.3</v>
          </cell>
          <cell r="I210">
            <v>94.5</v>
          </cell>
          <cell r="J210">
            <v>9</v>
          </cell>
          <cell r="K210">
            <v>96.6</v>
          </cell>
          <cell r="L210">
            <v>5.2</v>
          </cell>
          <cell r="M210">
            <v>72.5</v>
          </cell>
          <cell r="N210">
            <v>130.19999999999999</v>
          </cell>
          <cell r="O210">
            <v>151.19999999999999</v>
          </cell>
          <cell r="P210">
            <v>10.6</v>
          </cell>
          <cell r="Q210" t="str">
            <v>-</v>
          </cell>
          <cell r="R210" t="str">
            <v>-</v>
          </cell>
          <cell r="S210">
            <v>1.24</v>
          </cell>
          <cell r="T210">
            <v>1.24</v>
          </cell>
          <cell r="U210">
            <v>3.41</v>
          </cell>
          <cell r="V210">
            <v>3.41</v>
          </cell>
          <cell r="W210">
            <v>71</v>
          </cell>
          <cell r="X210">
            <v>21</v>
          </cell>
          <cell r="Y210">
            <v>79.900000000000006</v>
          </cell>
          <cell r="Z210">
            <v>21.2</v>
          </cell>
          <cell r="AA210">
            <v>82.9</v>
          </cell>
          <cell r="AB210">
            <v>118.2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89.3</v>
          </cell>
          <cell r="D211">
            <v>-1.1000000000000001</v>
          </cell>
          <cell r="E211">
            <v>104.6</v>
          </cell>
          <cell r="F211">
            <v>-1.7</v>
          </cell>
          <cell r="G211">
            <v>107.2</v>
          </cell>
          <cell r="H211">
            <v>-1.8</v>
          </cell>
          <cell r="I211">
            <v>110.3</v>
          </cell>
          <cell r="J211">
            <v>-6.3</v>
          </cell>
          <cell r="K211">
            <v>95</v>
          </cell>
          <cell r="L211">
            <v>-4</v>
          </cell>
          <cell r="M211">
            <v>330.7</v>
          </cell>
          <cell r="N211">
            <v>-14.8</v>
          </cell>
          <cell r="O211">
            <v>115.5</v>
          </cell>
          <cell r="P211">
            <v>1</v>
          </cell>
          <cell r="Q211" t="str">
            <v>-</v>
          </cell>
          <cell r="R211" t="str">
            <v>-</v>
          </cell>
          <cell r="S211">
            <v>0.22</v>
          </cell>
          <cell r="T211">
            <v>0.11</v>
          </cell>
          <cell r="U211">
            <v>0.89</v>
          </cell>
          <cell r="V211">
            <v>0.69</v>
          </cell>
          <cell r="W211">
            <v>84.6</v>
          </cell>
          <cell r="X211">
            <v>-4.5</v>
          </cell>
          <cell r="Y211">
            <v>99.1</v>
          </cell>
          <cell r="Z211">
            <v>-5.0999999999999996</v>
          </cell>
          <cell r="AA211">
            <v>25.2</v>
          </cell>
          <cell r="AB211">
            <v>35.5</v>
          </cell>
          <cell r="AC211">
            <v>21.9</v>
          </cell>
          <cell r="AD211">
            <v>9</v>
          </cell>
        </row>
        <row r="212">
          <cell r="B212" t="str">
            <v>医療，福祉</v>
          </cell>
          <cell r="C212">
            <v>92.7</v>
          </cell>
          <cell r="D212">
            <v>3.5</v>
          </cell>
          <cell r="E212">
            <v>99.5</v>
          </cell>
          <cell r="F212">
            <v>0.1</v>
          </cell>
          <cell r="G212">
            <v>97.9</v>
          </cell>
          <cell r="H212">
            <v>1.1000000000000001</v>
          </cell>
          <cell r="I212">
            <v>98.4</v>
          </cell>
          <cell r="J212">
            <v>2</v>
          </cell>
          <cell r="K212">
            <v>98.3</v>
          </cell>
          <cell r="L212">
            <v>2.4</v>
          </cell>
          <cell r="M212">
            <v>100</v>
          </cell>
          <cell r="N212">
            <v>-10</v>
          </cell>
          <cell r="O212">
            <v>83.5</v>
          </cell>
          <cell r="P212">
            <v>-4.7</v>
          </cell>
          <cell r="Q212" t="str">
            <v>-</v>
          </cell>
          <cell r="R212" t="str">
            <v>-</v>
          </cell>
          <cell r="S212">
            <v>0.9</v>
          </cell>
          <cell r="T212">
            <v>0.13</v>
          </cell>
          <cell r="U212">
            <v>0.99</v>
          </cell>
          <cell r="V212">
            <v>-0.37</v>
          </cell>
          <cell r="W212">
            <v>87.8</v>
          </cell>
          <cell r="X212">
            <v>-0.1</v>
          </cell>
          <cell r="Y212">
            <v>94.2</v>
          </cell>
          <cell r="Z212">
            <v>-3.4</v>
          </cell>
          <cell r="AA212">
            <v>142.9</v>
          </cell>
          <cell r="AB212">
            <v>-15.2</v>
          </cell>
          <cell r="AC212">
            <v>63.2</v>
          </cell>
          <cell r="AD212">
            <v>33.6</v>
          </cell>
        </row>
        <row r="213">
          <cell r="B213" t="str">
            <v>複合サービス事業</v>
          </cell>
          <cell r="C213">
            <v>145.6</v>
          </cell>
          <cell r="D213">
            <v>40.1</v>
          </cell>
          <cell r="E213">
            <v>94.8</v>
          </cell>
          <cell r="F213">
            <v>7.5</v>
          </cell>
          <cell r="G213">
            <v>97</v>
          </cell>
          <cell r="H213">
            <v>8.9</v>
          </cell>
          <cell r="I213">
            <v>99.6</v>
          </cell>
          <cell r="J213">
            <v>-1.5</v>
          </cell>
          <cell r="K213">
            <v>102.3</v>
          </cell>
          <cell r="L213">
            <v>0.6</v>
          </cell>
          <cell r="M213">
            <v>55.8</v>
          </cell>
          <cell r="N213">
            <v>-38.299999999999997</v>
          </cell>
          <cell r="O213">
            <v>95.2</v>
          </cell>
          <cell r="P213">
            <v>0.7</v>
          </cell>
          <cell r="Q213" t="str">
            <v>-</v>
          </cell>
          <cell r="R213" t="str">
            <v>-</v>
          </cell>
          <cell r="S213">
            <v>0.47</v>
          </cell>
          <cell r="T213">
            <v>-0.08</v>
          </cell>
          <cell r="U213">
            <v>1.06</v>
          </cell>
          <cell r="V213">
            <v>0.47</v>
          </cell>
          <cell r="W213">
            <v>137.9</v>
          </cell>
          <cell r="X213">
            <v>35.200000000000003</v>
          </cell>
          <cell r="Y213">
            <v>89.8</v>
          </cell>
          <cell r="Z213">
            <v>3.7</v>
          </cell>
          <cell r="AA213">
            <v>59.5</v>
          </cell>
          <cell r="AB213">
            <v>-18.8</v>
          </cell>
          <cell r="AC213">
            <v>378.3</v>
          </cell>
          <cell r="AD213">
            <v>115.1</v>
          </cell>
        </row>
        <row r="214">
          <cell r="B214" t="str">
            <v>サービス業（他に分類されないもの）</v>
          </cell>
          <cell r="C214">
            <v>102</v>
          </cell>
          <cell r="D214">
            <v>-5.7</v>
          </cell>
          <cell r="E214">
            <v>100.8</v>
          </cell>
          <cell r="F214">
            <v>0.8</v>
          </cell>
          <cell r="G214">
            <v>99.8</v>
          </cell>
          <cell r="H214">
            <v>0.7</v>
          </cell>
          <cell r="I214">
            <v>103</v>
          </cell>
          <cell r="J214">
            <v>0.9</v>
          </cell>
          <cell r="K214">
            <v>102.2</v>
          </cell>
          <cell r="L214">
            <v>0.9</v>
          </cell>
          <cell r="M214">
            <v>115.5</v>
          </cell>
          <cell r="N214">
            <v>0.8</v>
          </cell>
          <cell r="O214">
            <v>98.4</v>
          </cell>
          <cell r="P214">
            <v>-6.4</v>
          </cell>
          <cell r="Q214" t="str">
            <v>-</v>
          </cell>
          <cell r="R214" t="str">
            <v>-</v>
          </cell>
          <cell r="S214">
            <v>2.98</v>
          </cell>
          <cell r="T214">
            <v>-0.44</v>
          </cell>
          <cell r="U214">
            <v>2.29</v>
          </cell>
          <cell r="V214">
            <v>-0.57999999999999996</v>
          </cell>
          <cell r="W214">
            <v>96.6</v>
          </cell>
          <cell r="X214">
            <v>-9</v>
          </cell>
          <cell r="Y214">
            <v>95.5</v>
          </cell>
          <cell r="Z214">
            <v>-2.7</v>
          </cell>
          <cell r="AA214">
            <v>112.7</v>
          </cell>
          <cell r="AB214">
            <v>2.2000000000000002</v>
          </cell>
          <cell r="AC214">
            <v>110.2</v>
          </cell>
          <cell r="AD214">
            <v>-32.9</v>
          </cell>
        </row>
        <row r="215">
          <cell r="B215" t="str">
            <v>食料品・たばこ</v>
          </cell>
          <cell r="C215">
            <v>112.7</v>
          </cell>
          <cell r="D215">
            <v>-28.8</v>
          </cell>
          <cell r="E215">
            <v>99.3</v>
          </cell>
          <cell r="F215">
            <v>-14</v>
          </cell>
          <cell r="G215">
            <v>98.6</v>
          </cell>
          <cell r="H215">
            <v>-14.6</v>
          </cell>
          <cell r="I215">
            <v>97.2</v>
          </cell>
          <cell r="J215">
            <v>-3</v>
          </cell>
          <cell r="K215">
            <v>96.3</v>
          </cell>
          <cell r="L215">
            <v>-3.7</v>
          </cell>
          <cell r="M215">
            <v>106.1</v>
          </cell>
          <cell r="N215">
            <v>4.5</v>
          </cell>
          <cell r="O215">
            <v>97.7</v>
          </cell>
          <cell r="P215">
            <v>1.8</v>
          </cell>
          <cell r="Q215" t="str">
            <v>-</v>
          </cell>
          <cell r="R215" t="str">
            <v>-</v>
          </cell>
          <cell r="S215">
            <v>1.94</v>
          </cell>
          <cell r="T215">
            <v>0.72</v>
          </cell>
          <cell r="U215">
            <v>1.7</v>
          </cell>
          <cell r="V215">
            <v>0.74</v>
          </cell>
          <cell r="W215">
            <v>106.7</v>
          </cell>
          <cell r="X215">
            <v>-31.3</v>
          </cell>
          <cell r="Y215">
            <v>94</v>
          </cell>
          <cell r="Z215">
            <v>-17</v>
          </cell>
          <cell r="AA215">
            <v>107.6</v>
          </cell>
          <cell r="AB215">
            <v>-7.8</v>
          </cell>
          <cell r="AC215">
            <v>127.2</v>
          </cell>
          <cell r="AD215">
            <v>-50.1</v>
          </cell>
        </row>
        <row r="216">
          <cell r="B216" t="str">
            <v>繊維工業</v>
          </cell>
          <cell r="C216">
            <v>128.4</v>
          </cell>
          <cell r="D216">
            <v>11</v>
          </cell>
          <cell r="E216">
            <v>142</v>
          </cell>
          <cell r="F216">
            <v>11.4</v>
          </cell>
          <cell r="G216">
            <v>130.69999999999999</v>
          </cell>
          <cell r="H216">
            <v>6.9</v>
          </cell>
          <cell r="I216">
            <v>95.8</v>
          </cell>
          <cell r="J216">
            <v>9.1</v>
          </cell>
          <cell r="K216">
            <v>92.3</v>
          </cell>
          <cell r="L216">
            <v>6.6</v>
          </cell>
          <cell r="M216">
            <v>163.1</v>
          </cell>
          <cell r="N216">
            <v>47.3</v>
          </cell>
          <cell r="O216">
            <v>91.8</v>
          </cell>
          <cell r="P216">
            <v>-8.5</v>
          </cell>
          <cell r="Q216" t="str">
            <v>-</v>
          </cell>
          <cell r="R216" t="str">
            <v>-</v>
          </cell>
          <cell r="S216">
            <v>0.95</v>
          </cell>
          <cell r="T216">
            <v>0.77</v>
          </cell>
          <cell r="U216">
            <v>0.81</v>
          </cell>
          <cell r="V216">
            <v>-0.27</v>
          </cell>
          <cell r="W216">
            <v>121.6</v>
          </cell>
          <cell r="X216">
            <v>7.1</v>
          </cell>
          <cell r="Y216">
            <v>134.5</v>
          </cell>
          <cell r="Z216">
            <v>7.5</v>
          </cell>
          <cell r="AA216">
            <v>371.3</v>
          </cell>
          <cell r="AB216">
            <v>60.2</v>
          </cell>
          <cell r="AC216">
            <v>23.4</v>
          </cell>
          <cell r="AD216">
            <v>0</v>
          </cell>
        </row>
        <row r="217">
          <cell r="B217" t="str">
            <v>木材・木製品</v>
          </cell>
          <cell r="C217">
            <v>110.2</v>
          </cell>
          <cell r="D217">
            <v>-26.8</v>
          </cell>
          <cell r="E217">
            <v>110.5</v>
          </cell>
          <cell r="F217">
            <v>1.1000000000000001</v>
          </cell>
          <cell r="G217">
            <v>114.9</v>
          </cell>
          <cell r="H217">
            <v>3.7</v>
          </cell>
          <cell r="I217">
            <v>87.7</v>
          </cell>
          <cell r="J217">
            <v>-13</v>
          </cell>
          <cell r="K217">
            <v>93.5</v>
          </cell>
          <cell r="L217">
            <v>-6.7</v>
          </cell>
          <cell r="M217">
            <v>45.4</v>
          </cell>
          <cell r="N217">
            <v>-56.7</v>
          </cell>
          <cell r="O217">
            <v>105.2</v>
          </cell>
          <cell r="P217">
            <v>1.8</v>
          </cell>
          <cell r="Q217" t="str">
            <v>-</v>
          </cell>
          <cell r="R217" t="str">
            <v>-</v>
          </cell>
          <cell r="S217">
            <v>1.75</v>
          </cell>
          <cell r="T217">
            <v>0.24</v>
          </cell>
          <cell r="U217">
            <v>0.5</v>
          </cell>
          <cell r="V217">
            <v>-1.34</v>
          </cell>
          <cell r="W217">
            <v>104.4</v>
          </cell>
          <cell r="X217">
            <v>-29.4</v>
          </cell>
          <cell r="Y217">
            <v>104.6</v>
          </cell>
          <cell r="Z217">
            <v>-2.5</v>
          </cell>
          <cell r="AA217">
            <v>73.7</v>
          </cell>
          <cell r="AB217">
            <v>-24.1</v>
          </cell>
          <cell r="AC217">
            <v>63.6</v>
          </cell>
          <cell r="AD217">
            <v>-71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108.3</v>
          </cell>
          <cell r="D220">
            <v>-23.7</v>
          </cell>
          <cell r="E220">
            <v>116.5</v>
          </cell>
          <cell r="F220">
            <v>-28.8</v>
          </cell>
          <cell r="G220">
            <v>109</v>
          </cell>
          <cell r="H220">
            <v>-28.7</v>
          </cell>
          <cell r="I220">
            <v>96.3</v>
          </cell>
          <cell r="J220">
            <v>16.899999999999999</v>
          </cell>
          <cell r="K220">
            <v>95.9</v>
          </cell>
          <cell r="L220">
            <v>10</v>
          </cell>
          <cell r="M220">
            <v>100.8</v>
          </cell>
          <cell r="N220">
            <v>348</v>
          </cell>
          <cell r="O220">
            <v>86.9</v>
          </cell>
          <cell r="P220">
            <v>-6.1</v>
          </cell>
          <cell r="Q220" t="str">
            <v>-</v>
          </cell>
          <cell r="R220" t="str">
            <v>-</v>
          </cell>
          <cell r="S220">
            <v>0.61</v>
          </cell>
          <cell r="T220">
            <v>0.61</v>
          </cell>
          <cell r="U220">
            <v>1.22</v>
          </cell>
          <cell r="V220">
            <v>0.94</v>
          </cell>
          <cell r="W220">
            <v>102.6</v>
          </cell>
          <cell r="X220">
            <v>-26.3</v>
          </cell>
          <cell r="Y220">
            <v>110.3</v>
          </cell>
          <cell r="Z220">
            <v>-31.3</v>
          </cell>
          <cell r="AA220">
            <v>210.8</v>
          </cell>
          <cell r="AB220">
            <v>-29.7</v>
          </cell>
          <cell r="AC220">
            <v>9.9</v>
          </cell>
          <cell r="AD220">
            <v>0</v>
          </cell>
        </row>
        <row r="221">
          <cell r="B221" t="str">
            <v>化学、石油・石炭</v>
          </cell>
          <cell r="C221">
            <v>97.9</v>
          </cell>
          <cell r="D221">
            <v>-14.9</v>
          </cell>
          <cell r="E221">
            <v>118.9</v>
          </cell>
          <cell r="F221">
            <v>3.5</v>
          </cell>
          <cell r="G221">
            <v>118.1</v>
          </cell>
          <cell r="H221">
            <v>6.6</v>
          </cell>
          <cell r="I221">
            <v>102.1</v>
          </cell>
          <cell r="J221">
            <v>-0.9</v>
          </cell>
          <cell r="K221">
            <v>98.6</v>
          </cell>
          <cell r="L221">
            <v>-0.7</v>
          </cell>
          <cell r="M221">
            <v>134.80000000000001</v>
          </cell>
          <cell r="N221">
            <v>-1.5</v>
          </cell>
          <cell r="O221">
            <v>104.3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0.24</v>
          </cell>
          <cell r="T221">
            <v>0.02</v>
          </cell>
          <cell r="U221">
            <v>1.02</v>
          </cell>
          <cell r="V221">
            <v>0.24</v>
          </cell>
          <cell r="W221">
            <v>92.7</v>
          </cell>
          <cell r="X221">
            <v>-18</v>
          </cell>
          <cell r="Y221">
            <v>112.6</v>
          </cell>
          <cell r="Z221">
            <v>-0.2</v>
          </cell>
          <cell r="AA221">
            <v>123.9</v>
          </cell>
          <cell r="AB221">
            <v>-11.8</v>
          </cell>
          <cell r="AC221">
            <v>16</v>
          </cell>
          <cell r="AD221">
            <v>-72.400000000000006</v>
          </cell>
        </row>
        <row r="222">
          <cell r="B222" t="str">
            <v>プラスチック製品</v>
          </cell>
          <cell r="C222">
            <v>132.5</v>
          </cell>
          <cell r="D222">
            <v>-11.5</v>
          </cell>
          <cell r="E222">
            <v>121</v>
          </cell>
          <cell r="F222">
            <v>-4.9000000000000004</v>
          </cell>
          <cell r="G222">
            <v>115.9</v>
          </cell>
          <cell r="H222">
            <v>-3.3</v>
          </cell>
          <cell r="I222">
            <v>104.1</v>
          </cell>
          <cell r="J222">
            <v>1.9</v>
          </cell>
          <cell r="K222">
            <v>102.2</v>
          </cell>
          <cell r="L222">
            <v>2.6</v>
          </cell>
          <cell r="M222">
            <v>131.69999999999999</v>
          </cell>
          <cell r="N222">
            <v>-5.5</v>
          </cell>
          <cell r="O222">
            <v>111.3</v>
          </cell>
          <cell r="P222">
            <v>-16.600000000000001</v>
          </cell>
          <cell r="Q222" t="str">
            <v>-</v>
          </cell>
          <cell r="R222" t="str">
            <v>-</v>
          </cell>
          <cell r="S222">
            <v>0.71</v>
          </cell>
          <cell r="T222">
            <v>0.71</v>
          </cell>
          <cell r="U222">
            <v>0</v>
          </cell>
          <cell r="V222">
            <v>-1.5</v>
          </cell>
          <cell r="W222">
            <v>125.5</v>
          </cell>
          <cell r="X222">
            <v>-14.6</v>
          </cell>
          <cell r="Y222">
            <v>114.6</v>
          </cell>
          <cell r="Z222">
            <v>-8.1999999999999993</v>
          </cell>
          <cell r="AA222">
            <v>184.2</v>
          </cell>
          <cell r="AB222">
            <v>-15.2</v>
          </cell>
          <cell r="AC222">
            <v>82.4</v>
          </cell>
          <cell r="AD222">
            <v>-34.200000000000003</v>
          </cell>
        </row>
        <row r="223">
          <cell r="B223" t="str">
            <v>ゴム製品</v>
          </cell>
          <cell r="C223">
            <v>107</v>
          </cell>
          <cell r="D223">
            <v>-3.9</v>
          </cell>
          <cell r="E223">
            <v>119.4</v>
          </cell>
          <cell r="F223">
            <v>2.8</v>
          </cell>
          <cell r="G223">
            <v>112.5</v>
          </cell>
          <cell r="H223">
            <v>2</v>
          </cell>
          <cell r="I223">
            <v>106.6</v>
          </cell>
          <cell r="J223">
            <v>0.1</v>
          </cell>
          <cell r="K223">
            <v>102.5</v>
          </cell>
          <cell r="L223">
            <v>-0.5</v>
          </cell>
          <cell r="M223">
            <v>148.6</v>
          </cell>
          <cell r="N223">
            <v>4</v>
          </cell>
          <cell r="O223">
            <v>100.4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-0.1</v>
          </cell>
          <cell r="U223">
            <v>0.74</v>
          </cell>
          <cell r="V223">
            <v>0.2</v>
          </cell>
          <cell r="W223">
            <v>101.3</v>
          </cell>
          <cell r="X223">
            <v>-7.2</v>
          </cell>
          <cell r="Y223">
            <v>113.1</v>
          </cell>
          <cell r="Z223">
            <v>-0.7</v>
          </cell>
          <cell r="AA223">
            <v>158.30000000000001</v>
          </cell>
          <cell r="AB223">
            <v>6.5</v>
          </cell>
          <cell r="AC223">
            <v>42.8</v>
          </cell>
          <cell r="AD223">
            <v>-32.200000000000003</v>
          </cell>
        </row>
        <row r="224">
          <cell r="B224" t="str">
            <v>窯業・土石製品</v>
          </cell>
          <cell r="C224">
            <v>108.4</v>
          </cell>
          <cell r="D224">
            <v>-20.100000000000001</v>
          </cell>
          <cell r="E224">
            <v>100.8</v>
          </cell>
          <cell r="F224">
            <v>-4.4000000000000004</v>
          </cell>
          <cell r="G224">
            <v>101.7</v>
          </cell>
          <cell r="H224">
            <v>-5.2</v>
          </cell>
          <cell r="I224">
            <v>98.1</v>
          </cell>
          <cell r="J224">
            <v>-3.7</v>
          </cell>
          <cell r="K224">
            <v>98.7</v>
          </cell>
          <cell r="L224">
            <v>-3.6</v>
          </cell>
          <cell r="M224">
            <v>88.9</v>
          </cell>
          <cell r="N224">
            <v>-5.4</v>
          </cell>
          <cell r="O224">
            <v>86.2</v>
          </cell>
          <cell r="P224">
            <v>0.7</v>
          </cell>
          <cell r="Q224" t="str">
            <v>-</v>
          </cell>
          <cell r="R224" t="str">
            <v>-</v>
          </cell>
          <cell r="S224">
            <v>0</v>
          </cell>
          <cell r="T224">
            <v>-0.93</v>
          </cell>
          <cell r="U224">
            <v>0.31</v>
          </cell>
          <cell r="V224">
            <v>-0.62</v>
          </cell>
          <cell r="W224">
            <v>102.7</v>
          </cell>
          <cell r="X224">
            <v>-22.9</v>
          </cell>
          <cell r="Y224">
            <v>95.5</v>
          </cell>
          <cell r="Z224">
            <v>-7.6</v>
          </cell>
          <cell r="AA224">
            <v>90</v>
          </cell>
          <cell r="AB224">
            <v>9.6</v>
          </cell>
          <cell r="AC224">
            <v>99.1</v>
          </cell>
          <cell r="AD224">
            <v>-49.9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132.9</v>
          </cell>
          <cell r="D227">
            <v>4.9000000000000004</v>
          </cell>
          <cell r="E227">
            <v>98.5</v>
          </cell>
          <cell r="F227">
            <v>5.8</v>
          </cell>
          <cell r="G227">
            <v>98.1</v>
          </cell>
          <cell r="H227">
            <v>10.1</v>
          </cell>
          <cell r="I227">
            <v>98.8</v>
          </cell>
          <cell r="J227">
            <v>-4.9000000000000004</v>
          </cell>
          <cell r="K227">
            <v>100.2</v>
          </cell>
          <cell r="L227">
            <v>-2.1</v>
          </cell>
          <cell r="M227">
            <v>80.8</v>
          </cell>
          <cell r="N227">
            <v>-34.4</v>
          </cell>
          <cell r="O227">
            <v>153.80000000000001</v>
          </cell>
          <cell r="P227">
            <v>-2.8</v>
          </cell>
          <cell r="Q227" t="str">
            <v>-</v>
          </cell>
          <cell r="R227" t="str">
            <v>-</v>
          </cell>
          <cell r="S227">
            <v>1.53</v>
          </cell>
          <cell r="T227">
            <v>0.03</v>
          </cell>
          <cell r="U227">
            <v>1.33</v>
          </cell>
          <cell r="V227">
            <v>0.13</v>
          </cell>
          <cell r="W227">
            <v>125.9</v>
          </cell>
          <cell r="X227">
            <v>1.3</v>
          </cell>
          <cell r="Y227">
            <v>93.3</v>
          </cell>
          <cell r="Z227">
            <v>2.1</v>
          </cell>
          <cell r="AA227">
            <v>105.5</v>
          </cell>
          <cell r="AB227">
            <v>-37</v>
          </cell>
          <cell r="AC227">
            <v>108.1</v>
          </cell>
          <cell r="AD227">
            <v>3.3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173.2</v>
          </cell>
          <cell r="D230">
            <v>106.4</v>
          </cell>
          <cell r="E230">
            <v>110.5</v>
          </cell>
          <cell r="F230">
            <v>10</v>
          </cell>
          <cell r="G230">
            <v>110.7</v>
          </cell>
          <cell r="H230">
            <v>12.7</v>
          </cell>
          <cell r="I230">
            <v>101</v>
          </cell>
          <cell r="J230">
            <v>-5.2</v>
          </cell>
          <cell r="K230">
            <v>100.9</v>
          </cell>
          <cell r="L230">
            <v>-2.2000000000000002</v>
          </cell>
          <cell r="M230">
            <v>102.3</v>
          </cell>
          <cell r="N230">
            <v>-37</v>
          </cell>
          <cell r="O230">
            <v>106.7</v>
          </cell>
          <cell r="P230">
            <v>3.3</v>
          </cell>
          <cell r="Q230" t="str">
            <v>-</v>
          </cell>
          <cell r="R230" t="str">
            <v>-</v>
          </cell>
          <cell r="S230">
            <v>0</v>
          </cell>
          <cell r="T230">
            <v>-0.99</v>
          </cell>
          <cell r="U230">
            <v>0.84</v>
          </cell>
          <cell r="V230">
            <v>-0.33</v>
          </cell>
          <cell r="W230">
            <v>164</v>
          </cell>
          <cell r="X230">
            <v>99.3</v>
          </cell>
          <cell r="Y230">
            <v>104.6</v>
          </cell>
          <cell r="Z230">
            <v>6.1</v>
          </cell>
          <cell r="AA230">
            <v>108.9</v>
          </cell>
          <cell r="AB230">
            <v>-12.9</v>
          </cell>
          <cell r="AC230">
            <v>114.2</v>
          </cell>
          <cell r="AD230">
            <v>4865.2</v>
          </cell>
        </row>
        <row r="231">
          <cell r="B231" t="str">
            <v>電子・デバイス</v>
          </cell>
          <cell r="C231">
            <v>77.099999999999994</v>
          </cell>
          <cell r="D231">
            <v>-2</v>
          </cell>
          <cell r="E231">
            <v>87.1</v>
          </cell>
          <cell r="F231">
            <v>-1.5</v>
          </cell>
          <cell r="G231">
            <v>86.5</v>
          </cell>
          <cell r="H231">
            <v>2.2000000000000002</v>
          </cell>
          <cell r="I231">
            <v>102.3</v>
          </cell>
          <cell r="J231">
            <v>-3.9</v>
          </cell>
          <cell r="K231">
            <v>103.7</v>
          </cell>
          <cell r="L231">
            <v>-1</v>
          </cell>
          <cell r="M231">
            <v>88.1</v>
          </cell>
          <cell r="N231">
            <v>-28.5</v>
          </cell>
          <cell r="O231">
            <v>73.099999999999994</v>
          </cell>
          <cell r="P231">
            <v>-4.4000000000000004</v>
          </cell>
          <cell r="Q231" t="str">
            <v>-</v>
          </cell>
          <cell r="R231" t="str">
            <v>-</v>
          </cell>
          <cell r="S231">
            <v>0.12</v>
          </cell>
          <cell r="T231">
            <v>-0.79</v>
          </cell>
          <cell r="U231">
            <v>1.1200000000000001</v>
          </cell>
          <cell r="V231">
            <v>0.3</v>
          </cell>
          <cell r="W231">
            <v>73</v>
          </cell>
          <cell r="X231">
            <v>-5.4</v>
          </cell>
          <cell r="Y231">
            <v>82.5</v>
          </cell>
          <cell r="Z231">
            <v>-5</v>
          </cell>
          <cell r="AA231">
            <v>91.9</v>
          </cell>
          <cell r="AB231">
            <v>-22.8</v>
          </cell>
          <cell r="AC231">
            <v>4</v>
          </cell>
          <cell r="AD231">
            <v>-43.7</v>
          </cell>
        </row>
        <row r="232">
          <cell r="B232" t="str">
            <v>電気機械器具</v>
          </cell>
          <cell r="C232">
            <v>181.4</v>
          </cell>
          <cell r="D232">
            <v>33.9</v>
          </cell>
          <cell r="E232">
            <v>113.8</v>
          </cell>
          <cell r="F232">
            <v>-1.5</v>
          </cell>
          <cell r="G232">
            <v>114.8</v>
          </cell>
          <cell r="H232">
            <v>0.3</v>
          </cell>
          <cell r="I232">
            <v>101.1</v>
          </cell>
          <cell r="J232">
            <v>-3.3</v>
          </cell>
          <cell r="K232">
            <v>105.2</v>
          </cell>
          <cell r="L232">
            <v>0.5</v>
          </cell>
          <cell r="M232">
            <v>47</v>
          </cell>
          <cell r="N232">
            <v>-53.8</v>
          </cell>
          <cell r="O232">
            <v>152.69999999999999</v>
          </cell>
          <cell r="P232">
            <v>0.1</v>
          </cell>
          <cell r="Q232" t="str">
            <v>-</v>
          </cell>
          <cell r="R232" t="str">
            <v>-</v>
          </cell>
          <cell r="S232">
            <v>0</v>
          </cell>
          <cell r="T232">
            <v>-0.71</v>
          </cell>
          <cell r="U232">
            <v>0.51</v>
          </cell>
          <cell r="V232">
            <v>-1.01</v>
          </cell>
          <cell r="W232">
            <v>171.8</v>
          </cell>
          <cell r="X232">
            <v>29.2</v>
          </cell>
          <cell r="Y232">
            <v>107.8</v>
          </cell>
          <cell r="Z232">
            <v>-4.9000000000000004</v>
          </cell>
          <cell r="AA232">
            <v>93</v>
          </cell>
          <cell r="AB232">
            <v>-31.8</v>
          </cell>
          <cell r="AC232">
            <v>199.3</v>
          </cell>
          <cell r="AD232">
            <v>130.69999999999999</v>
          </cell>
        </row>
        <row r="233">
          <cell r="B233" t="str">
            <v>情報通信機械器具</v>
          </cell>
          <cell r="C233">
            <v>114</v>
          </cell>
          <cell r="D233">
            <v>21.1</v>
          </cell>
          <cell r="E233">
            <v>96.7</v>
          </cell>
          <cell r="F233">
            <v>-6.7</v>
          </cell>
          <cell r="G233">
            <v>95.6</v>
          </cell>
          <cell r="H233">
            <v>-11.2</v>
          </cell>
          <cell r="I233">
            <v>102.7</v>
          </cell>
          <cell r="J233">
            <v>-11.7</v>
          </cell>
          <cell r="K233">
            <v>104</v>
          </cell>
          <cell r="L233">
            <v>-8.8000000000000007</v>
          </cell>
          <cell r="M233">
            <v>79.8</v>
          </cell>
          <cell r="N233">
            <v>-48.4</v>
          </cell>
          <cell r="O233">
            <v>3.4</v>
          </cell>
          <cell r="P233">
            <v>-89.3</v>
          </cell>
          <cell r="Q233" t="str">
            <v>-</v>
          </cell>
          <cell r="R233" t="str">
            <v>-</v>
          </cell>
          <cell r="S233">
            <v>5.98</v>
          </cell>
          <cell r="T233">
            <v>4.5599999999999996</v>
          </cell>
          <cell r="U233">
            <v>9.4</v>
          </cell>
          <cell r="V233">
            <v>8.36</v>
          </cell>
          <cell r="W233">
            <v>108</v>
          </cell>
          <cell r="X233">
            <v>17</v>
          </cell>
          <cell r="Y233">
            <v>91.6</v>
          </cell>
          <cell r="Z233">
            <v>-9.9</v>
          </cell>
          <cell r="AA233">
            <v>117.5</v>
          </cell>
          <cell r="AB233">
            <v>383.5</v>
          </cell>
          <cell r="AC233">
            <v>236.1</v>
          </cell>
          <cell r="AD233">
            <v>764.8</v>
          </cell>
        </row>
        <row r="234">
          <cell r="B234" t="str">
            <v>輸送用機械器具</v>
          </cell>
          <cell r="C234">
            <v>174.9</v>
          </cell>
          <cell r="D234">
            <v>12</v>
          </cell>
          <cell r="E234">
            <v>118.5</v>
          </cell>
          <cell r="F234">
            <v>5.6</v>
          </cell>
          <cell r="G234">
            <v>110.3</v>
          </cell>
          <cell r="H234">
            <v>3.5</v>
          </cell>
          <cell r="I234">
            <v>111.7</v>
          </cell>
          <cell r="J234">
            <v>5.2</v>
          </cell>
          <cell r="K234">
            <v>105</v>
          </cell>
          <cell r="L234">
            <v>1.9</v>
          </cell>
          <cell r="M234">
            <v>191</v>
          </cell>
          <cell r="N234">
            <v>32.4</v>
          </cell>
          <cell r="O234">
            <v>81.599999999999994</v>
          </cell>
          <cell r="P234">
            <v>-2.7</v>
          </cell>
          <cell r="Q234" t="str">
            <v>-</v>
          </cell>
          <cell r="R234" t="str">
            <v>-</v>
          </cell>
          <cell r="S234">
            <v>0.85</v>
          </cell>
          <cell r="T234">
            <v>0.67</v>
          </cell>
          <cell r="U234">
            <v>0.38</v>
          </cell>
          <cell r="V234">
            <v>-0.21</v>
          </cell>
          <cell r="W234">
            <v>165.6</v>
          </cell>
          <cell r="X234">
            <v>8</v>
          </cell>
          <cell r="Y234">
            <v>112.2</v>
          </cell>
          <cell r="Z234">
            <v>1.9</v>
          </cell>
          <cell r="AA234">
            <v>240.2</v>
          </cell>
          <cell r="AB234">
            <v>22.6</v>
          </cell>
          <cell r="AC234">
            <v>119.9</v>
          </cell>
          <cell r="AD234">
            <v>19.8</v>
          </cell>
        </row>
        <row r="235">
          <cell r="B235" t="str">
            <v>その他の製造業</v>
          </cell>
          <cell r="C235">
            <v>156.6</v>
          </cell>
          <cell r="D235">
            <v>3.8</v>
          </cell>
          <cell r="E235">
            <v>129.19999999999999</v>
          </cell>
          <cell r="F235">
            <v>10.1</v>
          </cell>
          <cell r="G235">
            <v>123.3</v>
          </cell>
          <cell r="H235">
            <v>5.6</v>
          </cell>
          <cell r="I235">
            <v>115.2</v>
          </cell>
          <cell r="J235">
            <v>1.8</v>
          </cell>
          <cell r="K235">
            <v>106.1</v>
          </cell>
          <cell r="L235">
            <v>-3.9</v>
          </cell>
          <cell r="M235">
            <v>231</v>
          </cell>
          <cell r="N235">
            <v>54</v>
          </cell>
          <cell r="O235">
            <v>94.4</v>
          </cell>
          <cell r="P235">
            <v>9.9</v>
          </cell>
          <cell r="Q235" t="str">
            <v>-</v>
          </cell>
          <cell r="R235" t="str">
            <v>-</v>
          </cell>
          <cell r="S235">
            <v>4.7699999999999996</v>
          </cell>
          <cell r="T235">
            <v>4.7699999999999996</v>
          </cell>
          <cell r="U235">
            <v>1.74</v>
          </cell>
          <cell r="V235">
            <v>1.51</v>
          </cell>
          <cell r="W235">
            <v>148.30000000000001</v>
          </cell>
          <cell r="X235">
            <v>0.1</v>
          </cell>
          <cell r="Y235">
            <v>122.3</v>
          </cell>
          <cell r="Z235">
            <v>6.3</v>
          </cell>
          <cell r="AA235">
            <v>209</v>
          </cell>
          <cell r="AB235">
            <v>70.099999999999994</v>
          </cell>
          <cell r="AC235">
            <v>160.9</v>
          </cell>
          <cell r="AD235">
            <v>-9.1999999999999993</v>
          </cell>
        </row>
        <row r="236">
          <cell r="B236" t="str">
            <v>Ｅ一括分１</v>
          </cell>
          <cell r="C236">
            <v>118.3</v>
          </cell>
          <cell r="D236">
            <v>41.5</v>
          </cell>
          <cell r="E236">
            <v>91.4</v>
          </cell>
          <cell r="F236">
            <v>1.1000000000000001</v>
          </cell>
          <cell r="G236">
            <v>90.5</v>
          </cell>
          <cell r="H236">
            <v>3.2</v>
          </cell>
          <cell r="I236">
            <v>96.1</v>
          </cell>
          <cell r="J236">
            <v>-4.5</v>
          </cell>
          <cell r="K236">
            <v>98</v>
          </cell>
          <cell r="L236">
            <v>-2.4</v>
          </cell>
          <cell r="M236">
            <v>74</v>
          </cell>
          <cell r="N236">
            <v>-28.2</v>
          </cell>
          <cell r="O236">
            <v>112.9</v>
          </cell>
          <cell r="P236">
            <v>0.9</v>
          </cell>
          <cell r="Q236" t="str">
            <v>-</v>
          </cell>
          <cell r="R236" t="str">
            <v>-</v>
          </cell>
          <cell r="S236">
            <v>0.71</v>
          </cell>
          <cell r="T236">
            <v>0.71</v>
          </cell>
          <cell r="U236">
            <v>1</v>
          </cell>
          <cell r="V236">
            <v>-0.12</v>
          </cell>
          <cell r="W236">
            <v>112</v>
          </cell>
          <cell r="X236">
            <v>36.6</v>
          </cell>
          <cell r="Y236">
            <v>86.6</v>
          </cell>
          <cell r="Z236">
            <v>-2.4</v>
          </cell>
          <cell r="AA236">
            <v>101.2</v>
          </cell>
          <cell r="AB236">
            <v>-14.9</v>
          </cell>
          <cell r="AC236">
            <v>233.8</v>
          </cell>
          <cell r="AD236">
            <v>418.4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214</v>
          </cell>
          <cell r="D239">
            <v>42.3</v>
          </cell>
          <cell r="E239">
            <v>106.7</v>
          </cell>
          <cell r="F239">
            <v>1.5</v>
          </cell>
          <cell r="G239">
            <v>106.1</v>
          </cell>
          <cell r="H239">
            <v>3.1</v>
          </cell>
          <cell r="I239">
            <v>102</v>
          </cell>
          <cell r="J239">
            <v>-2.9</v>
          </cell>
          <cell r="K239">
            <v>100</v>
          </cell>
          <cell r="L239">
            <v>-2.1</v>
          </cell>
          <cell r="M239">
            <v>142.9</v>
          </cell>
          <cell r="N239">
            <v>-14.7</v>
          </cell>
          <cell r="O239">
            <v>95.6</v>
          </cell>
          <cell r="P239">
            <v>-5.9</v>
          </cell>
          <cell r="Q239" t="str">
            <v>-</v>
          </cell>
          <cell r="R239" t="str">
            <v>-</v>
          </cell>
          <cell r="S239">
            <v>0.95</v>
          </cell>
          <cell r="T239">
            <v>-0.48</v>
          </cell>
          <cell r="U239">
            <v>3.75</v>
          </cell>
          <cell r="V239">
            <v>3.61</v>
          </cell>
          <cell r="W239">
            <v>202.7</v>
          </cell>
          <cell r="X239">
            <v>37.299999999999997</v>
          </cell>
          <cell r="Y239">
            <v>101</v>
          </cell>
          <cell r="Z239">
            <v>-2</v>
          </cell>
          <cell r="AA239">
            <v>115.6</v>
          </cell>
          <cell r="AB239">
            <v>-15.6</v>
          </cell>
          <cell r="AC239">
            <v>357.7</v>
          </cell>
          <cell r="AD239">
            <v>92</v>
          </cell>
        </row>
        <row r="240">
          <cell r="B240" t="str">
            <v>小売業</v>
          </cell>
          <cell r="C240">
            <v>120.7</v>
          </cell>
          <cell r="D240">
            <v>18</v>
          </cell>
          <cell r="E240">
            <v>91.2</v>
          </cell>
          <cell r="F240">
            <v>3.5</v>
          </cell>
          <cell r="G240">
            <v>87.9</v>
          </cell>
          <cell r="H240">
            <v>3.9</v>
          </cell>
          <cell r="I240">
            <v>102.7</v>
          </cell>
          <cell r="J240">
            <v>-6</v>
          </cell>
          <cell r="K240">
            <v>95.2</v>
          </cell>
          <cell r="L240">
            <v>-6.5</v>
          </cell>
          <cell r="M240">
            <v>213.1</v>
          </cell>
          <cell r="N240">
            <v>-2.6</v>
          </cell>
          <cell r="O240">
            <v>72</v>
          </cell>
          <cell r="P240">
            <v>2.2999999999999998</v>
          </cell>
          <cell r="Q240" t="str">
            <v>-</v>
          </cell>
          <cell r="R240" t="str">
            <v>-</v>
          </cell>
          <cell r="S240">
            <v>2.78</v>
          </cell>
          <cell r="T240">
            <v>0.54</v>
          </cell>
          <cell r="U240">
            <v>1.1000000000000001</v>
          </cell>
          <cell r="V240">
            <v>-1.29</v>
          </cell>
          <cell r="W240">
            <v>114.3</v>
          </cell>
          <cell r="X240">
            <v>13.8</v>
          </cell>
          <cell r="Y240">
            <v>86.4</v>
          </cell>
          <cell r="Z240">
            <v>-0.1</v>
          </cell>
          <cell r="AA240">
            <v>135.1</v>
          </cell>
          <cell r="AB240">
            <v>0.4</v>
          </cell>
          <cell r="AC240">
            <v>298.89999999999998</v>
          </cell>
          <cell r="AD240">
            <v>58.6</v>
          </cell>
        </row>
        <row r="241">
          <cell r="B241" t="str">
            <v>宿泊業</v>
          </cell>
          <cell r="C241">
            <v>122.8</v>
          </cell>
          <cell r="D241">
            <v>12.2</v>
          </cell>
          <cell r="E241">
            <v>102.3</v>
          </cell>
          <cell r="F241">
            <v>-12.9</v>
          </cell>
          <cell r="G241">
            <v>101</v>
          </cell>
          <cell r="H241">
            <v>-15.2</v>
          </cell>
          <cell r="I241">
            <v>107.6</v>
          </cell>
          <cell r="J241">
            <v>-4.7</v>
          </cell>
          <cell r="K241">
            <v>102.7</v>
          </cell>
          <cell r="L241">
            <v>-4.7</v>
          </cell>
          <cell r="M241">
            <v>186.5</v>
          </cell>
          <cell r="N241">
            <v>-4.5999999999999996</v>
          </cell>
          <cell r="O241">
            <v>81</v>
          </cell>
          <cell r="P241">
            <v>71.2</v>
          </cell>
          <cell r="Q241" t="str">
            <v>-</v>
          </cell>
          <cell r="R241" t="str">
            <v>-</v>
          </cell>
          <cell r="S241">
            <v>0.33</v>
          </cell>
          <cell r="T241">
            <v>0.42</v>
          </cell>
          <cell r="U241">
            <v>3.2</v>
          </cell>
          <cell r="V241">
            <v>1.97</v>
          </cell>
          <cell r="W241">
            <v>116.3</v>
          </cell>
          <cell r="X241">
            <v>8.3000000000000007</v>
          </cell>
          <cell r="Y241">
            <v>96.9</v>
          </cell>
          <cell r="Z241">
            <v>-15.9</v>
          </cell>
          <cell r="AA241">
            <v>121.1</v>
          </cell>
          <cell r="AB241">
            <v>31.1</v>
          </cell>
          <cell r="AC241">
            <v>67.400000000000006</v>
          </cell>
          <cell r="AD241">
            <v>0</v>
          </cell>
        </row>
        <row r="242">
          <cell r="B242" t="str">
            <v>Ｍ一括分</v>
          </cell>
          <cell r="C242">
            <v>112.7</v>
          </cell>
          <cell r="D242">
            <v>-32.299999999999997</v>
          </cell>
          <cell r="E242">
            <v>122.2</v>
          </cell>
          <cell r="F242">
            <v>-32.299999999999997</v>
          </cell>
          <cell r="G242">
            <v>125.4</v>
          </cell>
          <cell r="H242">
            <v>-29.6</v>
          </cell>
          <cell r="I242">
            <v>100.9</v>
          </cell>
          <cell r="J242">
            <v>-13</v>
          </cell>
          <cell r="K242">
            <v>99.4</v>
          </cell>
          <cell r="L242">
            <v>-9.6</v>
          </cell>
          <cell r="M242">
            <v>114.1</v>
          </cell>
          <cell r="N242">
            <v>-31.6</v>
          </cell>
          <cell r="O242">
            <v>145.4</v>
          </cell>
          <cell r="P242">
            <v>60.8</v>
          </cell>
          <cell r="Q242" t="str">
            <v>-</v>
          </cell>
          <cell r="R242" t="str">
            <v>-</v>
          </cell>
          <cell r="S242">
            <v>0</v>
          </cell>
          <cell r="T242">
            <v>-17.3</v>
          </cell>
          <cell r="U242">
            <v>4.53</v>
          </cell>
          <cell r="V242">
            <v>4.53</v>
          </cell>
          <cell r="W242">
            <v>106.7</v>
          </cell>
          <cell r="X242">
            <v>-34.700000000000003</v>
          </cell>
          <cell r="Y242">
            <v>115.7</v>
          </cell>
          <cell r="Z242">
            <v>-34.700000000000003</v>
          </cell>
          <cell r="AA242">
            <v>106.5</v>
          </cell>
          <cell r="AB242">
            <v>-44.7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101.1</v>
          </cell>
          <cell r="D243">
            <v>8.5</v>
          </cell>
          <cell r="E243">
            <v>101</v>
          </cell>
          <cell r="F243">
            <v>4.3</v>
          </cell>
          <cell r="G243">
            <v>98.1</v>
          </cell>
          <cell r="H243">
            <v>5.6</v>
          </cell>
          <cell r="I243">
            <v>96.5</v>
          </cell>
          <cell r="J243">
            <v>-1.5</v>
          </cell>
          <cell r="K243">
            <v>95.9</v>
          </cell>
          <cell r="L243">
            <v>-1.2</v>
          </cell>
          <cell r="M243">
            <v>111.5</v>
          </cell>
          <cell r="N243">
            <v>-9.4</v>
          </cell>
          <cell r="O243">
            <v>79.400000000000006</v>
          </cell>
          <cell r="P243">
            <v>3.5</v>
          </cell>
          <cell r="Q243" t="str">
            <v>-</v>
          </cell>
          <cell r="R243" t="str">
            <v>-</v>
          </cell>
          <cell r="S243">
            <v>0.47</v>
          </cell>
          <cell r="T243">
            <v>-0.28000000000000003</v>
          </cell>
          <cell r="U243">
            <v>0.41</v>
          </cell>
          <cell r="V243">
            <v>-1.23</v>
          </cell>
          <cell r="W243">
            <v>95.7</v>
          </cell>
          <cell r="X243">
            <v>4.5999999999999996</v>
          </cell>
          <cell r="Y243">
            <v>95.6</v>
          </cell>
          <cell r="Z243">
            <v>0.6</v>
          </cell>
          <cell r="AA243">
            <v>190.5</v>
          </cell>
          <cell r="AB243">
            <v>-11</v>
          </cell>
          <cell r="AC243">
            <v>42.2</v>
          </cell>
          <cell r="AD243">
            <v>32.299999999999997</v>
          </cell>
        </row>
        <row r="244">
          <cell r="B244" t="str">
            <v>Ｐ一括分</v>
          </cell>
          <cell r="C244">
            <v>79.900000000000006</v>
          </cell>
          <cell r="D244">
            <v>-8.8000000000000007</v>
          </cell>
          <cell r="E244">
            <v>99.3</v>
          </cell>
          <cell r="F244">
            <v>-8.1</v>
          </cell>
          <cell r="G244">
            <v>100.2</v>
          </cell>
          <cell r="H244">
            <v>-7</v>
          </cell>
          <cell r="I244">
            <v>101.5</v>
          </cell>
          <cell r="J244">
            <v>6.8</v>
          </cell>
          <cell r="K244">
            <v>102.3</v>
          </cell>
          <cell r="L244">
            <v>7.7</v>
          </cell>
          <cell r="M244">
            <v>82.8</v>
          </cell>
          <cell r="N244">
            <v>-12.7</v>
          </cell>
          <cell r="O244">
            <v>90.7</v>
          </cell>
          <cell r="P244">
            <v>-14.5</v>
          </cell>
          <cell r="Q244" t="str">
            <v>-</v>
          </cell>
          <cell r="R244" t="str">
            <v>-</v>
          </cell>
          <cell r="S244">
            <v>1.54</v>
          </cell>
          <cell r="T244">
            <v>0.75</v>
          </cell>
          <cell r="U244">
            <v>1.84</v>
          </cell>
          <cell r="V244">
            <v>0.82</v>
          </cell>
          <cell r="W244">
            <v>75.7</v>
          </cell>
          <cell r="X244">
            <v>-12</v>
          </cell>
          <cell r="Y244">
            <v>94</v>
          </cell>
          <cell r="Z244">
            <v>-11.4</v>
          </cell>
          <cell r="AA244">
            <v>79.8</v>
          </cell>
          <cell r="AB244">
            <v>-31.2</v>
          </cell>
          <cell r="AC244">
            <v>8.1999999999999993</v>
          </cell>
          <cell r="AD244">
            <v>-31.1</v>
          </cell>
        </row>
        <row r="245">
          <cell r="B245" t="str">
            <v>職業紹介・派遣業</v>
          </cell>
          <cell r="C245">
            <v>114.9</v>
          </cell>
          <cell r="D245">
            <v>12.4</v>
          </cell>
          <cell r="E245">
            <v>108.8</v>
          </cell>
          <cell r="F245">
            <v>8.8000000000000007</v>
          </cell>
          <cell r="G245">
            <v>108</v>
          </cell>
          <cell r="H245">
            <v>5.5</v>
          </cell>
          <cell r="I245">
            <v>109</v>
          </cell>
          <cell r="J245">
            <v>10</v>
          </cell>
          <cell r="K245">
            <v>108.8</v>
          </cell>
          <cell r="L245">
            <v>7.9</v>
          </cell>
          <cell r="M245">
            <v>111.6</v>
          </cell>
          <cell r="N245">
            <v>51.4</v>
          </cell>
          <cell r="O245">
            <v>122.3</v>
          </cell>
          <cell r="P245">
            <v>-5.0999999999999996</v>
          </cell>
          <cell r="Q245" t="str">
            <v>-</v>
          </cell>
          <cell r="R245" t="str">
            <v>-</v>
          </cell>
          <cell r="S245">
            <v>4.09</v>
          </cell>
          <cell r="T245">
            <v>-5.88</v>
          </cell>
          <cell r="U245">
            <v>4.2699999999999996</v>
          </cell>
          <cell r="V245">
            <v>-2.68</v>
          </cell>
          <cell r="W245">
            <v>108.8</v>
          </cell>
          <cell r="X245">
            <v>8.5</v>
          </cell>
          <cell r="Y245">
            <v>103</v>
          </cell>
          <cell r="Z245">
            <v>5</v>
          </cell>
          <cell r="AA245">
            <v>116.3</v>
          </cell>
          <cell r="AB245">
            <v>50.6</v>
          </cell>
          <cell r="AC245">
            <v>312.3</v>
          </cell>
          <cell r="AD245">
            <v>81.599999999999994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100.3</v>
          </cell>
          <cell r="D247">
            <v>-9.4</v>
          </cell>
          <cell r="E247">
            <v>99.5</v>
          </cell>
          <cell r="F247">
            <v>-1.1000000000000001</v>
          </cell>
          <cell r="G247">
            <v>98.5</v>
          </cell>
          <cell r="H247">
            <v>-0.4</v>
          </cell>
          <cell r="I247">
            <v>101.7</v>
          </cell>
          <cell r="J247">
            <v>-1.5</v>
          </cell>
          <cell r="K247">
            <v>100.7</v>
          </cell>
          <cell r="L247">
            <v>-1.1000000000000001</v>
          </cell>
          <cell r="M247">
            <v>117.1</v>
          </cell>
          <cell r="N247">
            <v>-6.8</v>
          </cell>
          <cell r="O247">
            <v>92.6</v>
          </cell>
          <cell r="P247">
            <v>-6.8</v>
          </cell>
          <cell r="Q247" t="str">
            <v>-</v>
          </cell>
          <cell r="R247" t="str">
            <v>-</v>
          </cell>
          <cell r="S247">
            <v>2.64</v>
          </cell>
          <cell r="T247">
            <v>1.1399999999999999</v>
          </cell>
          <cell r="U247">
            <v>1.68</v>
          </cell>
          <cell r="V247">
            <v>0</v>
          </cell>
          <cell r="W247">
            <v>95</v>
          </cell>
          <cell r="X247">
            <v>-12.5</v>
          </cell>
          <cell r="Y247">
            <v>94.2</v>
          </cell>
          <cell r="Z247">
            <v>-4.5999999999999996</v>
          </cell>
          <cell r="AA247">
            <v>111.5</v>
          </cell>
          <cell r="AB247">
            <v>-7.3</v>
          </cell>
          <cell r="AC247">
            <v>105.4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103.1</v>
          </cell>
          <cell r="D262">
            <v>1.5</v>
          </cell>
          <cell r="E262">
            <v>102.4</v>
          </cell>
          <cell r="F262">
            <v>0.4</v>
          </cell>
          <cell r="G262">
            <v>102.7</v>
          </cell>
          <cell r="H262">
            <v>2.5</v>
          </cell>
          <cell r="I262">
            <v>98.5</v>
          </cell>
          <cell r="J262">
            <v>-4.2</v>
          </cell>
          <cell r="K262">
            <v>99.1</v>
          </cell>
          <cell r="L262">
            <v>-3.4</v>
          </cell>
          <cell r="M262">
            <v>77.3</v>
          </cell>
          <cell r="N262">
            <v>-32</v>
          </cell>
          <cell r="O262">
            <v>104</v>
          </cell>
          <cell r="P262">
            <v>4.5999999999999996</v>
          </cell>
          <cell r="Q262" t="str">
            <v>-</v>
          </cell>
          <cell r="R262" t="str">
            <v>-</v>
          </cell>
          <cell r="S262">
            <v>3.72</v>
          </cell>
          <cell r="T262">
            <v>0.96</v>
          </cell>
          <cell r="U262">
            <v>2.1800000000000002</v>
          </cell>
          <cell r="V262">
            <v>-0.22</v>
          </cell>
          <cell r="W262">
            <v>97.6</v>
          </cell>
          <cell r="X262">
            <v>-2.1</v>
          </cell>
          <cell r="Y262">
            <v>97</v>
          </cell>
          <cell r="Z262">
            <v>-3.1</v>
          </cell>
          <cell r="AA262">
            <v>88.9</v>
          </cell>
          <cell r="AB262">
            <v>-48.9</v>
          </cell>
          <cell r="AC262">
            <v>121</v>
          </cell>
          <cell r="AD262">
            <v>30.5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95.7</v>
          </cell>
          <cell r="D264">
            <v>-36.4</v>
          </cell>
          <cell r="E264">
            <v>97.3</v>
          </cell>
          <cell r="F264">
            <v>-36.4</v>
          </cell>
          <cell r="G264">
            <v>94</v>
          </cell>
          <cell r="H264">
            <v>-33.700000000000003</v>
          </cell>
          <cell r="I264">
            <v>102.5</v>
          </cell>
          <cell r="J264">
            <v>-25.7</v>
          </cell>
          <cell r="K264">
            <v>101.1</v>
          </cell>
          <cell r="L264">
            <v>-22.6</v>
          </cell>
          <cell r="M264">
            <v>244.4</v>
          </cell>
          <cell r="N264">
            <v>-73.2</v>
          </cell>
          <cell r="O264">
            <v>48.3</v>
          </cell>
          <cell r="P264">
            <v>3.4</v>
          </cell>
          <cell r="Q264" t="str">
            <v>-</v>
          </cell>
          <cell r="R264" t="str">
            <v>-</v>
          </cell>
          <cell r="S264">
            <v>1.53</v>
          </cell>
          <cell r="T264">
            <v>1.53</v>
          </cell>
          <cell r="U264">
            <v>5.34</v>
          </cell>
          <cell r="V264">
            <v>5.34</v>
          </cell>
          <cell r="W264">
            <v>90.6</v>
          </cell>
          <cell r="X264">
            <v>-38.700000000000003</v>
          </cell>
          <cell r="Y264">
            <v>92.1</v>
          </cell>
          <cell r="Z264">
            <v>-38.6</v>
          </cell>
          <cell r="AA264">
            <v>426.6</v>
          </cell>
          <cell r="AB264">
            <v>-67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103.9</v>
          </cell>
          <cell r="D265">
            <v>-8.3000000000000007</v>
          </cell>
          <cell r="E265">
            <v>100.3</v>
          </cell>
          <cell r="F265">
            <v>-7.1</v>
          </cell>
          <cell r="G265">
            <v>100.6</v>
          </cell>
          <cell r="H265">
            <v>-5.7</v>
          </cell>
          <cell r="I265">
            <v>94.4</v>
          </cell>
          <cell r="J265">
            <v>-8.4</v>
          </cell>
          <cell r="K265">
            <v>96</v>
          </cell>
          <cell r="L265">
            <v>-6.9</v>
          </cell>
          <cell r="M265">
            <v>57.7</v>
          </cell>
          <cell r="N265">
            <v>-43.4</v>
          </cell>
          <cell r="O265">
            <v>81.2</v>
          </cell>
          <cell r="P265">
            <v>0.7</v>
          </cell>
          <cell r="Q265" t="str">
            <v>-</v>
          </cell>
          <cell r="R265" t="str">
            <v>-</v>
          </cell>
          <cell r="S265">
            <v>2.44</v>
          </cell>
          <cell r="T265">
            <v>-0.97</v>
          </cell>
          <cell r="U265">
            <v>1.81</v>
          </cell>
          <cell r="V265">
            <v>-0.45</v>
          </cell>
          <cell r="W265">
            <v>98.4</v>
          </cell>
          <cell r="X265">
            <v>-11.5</v>
          </cell>
          <cell r="Y265">
            <v>95</v>
          </cell>
          <cell r="Z265">
            <v>-10.4</v>
          </cell>
          <cell r="AA265">
            <v>92.1</v>
          </cell>
          <cell r="AB265">
            <v>-38.6</v>
          </cell>
          <cell r="AC265">
            <v>197.9</v>
          </cell>
          <cell r="AD265">
            <v>-21.4</v>
          </cell>
        </row>
        <row r="266">
          <cell r="B266" t="str">
            <v>電気・ガス・熱供給・水道業</v>
          </cell>
          <cell r="C266">
            <v>75.099999999999994</v>
          </cell>
          <cell r="D266">
            <v>-13.5</v>
          </cell>
          <cell r="E266">
            <v>83</v>
          </cell>
          <cell r="F266">
            <v>-13.5</v>
          </cell>
          <cell r="G266">
            <v>81.3</v>
          </cell>
          <cell r="H266">
            <v>-15.4</v>
          </cell>
          <cell r="I266">
            <v>93.8</v>
          </cell>
          <cell r="J266">
            <v>-2.2999999999999998</v>
          </cell>
          <cell r="K266">
            <v>94.1</v>
          </cell>
          <cell r="L266">
            <v>-1.9</v>
          </cell>
          <cell r="M266">
            <v>25</v>
          </cell>
          <cell r="N266">
            <v>-80</v>
          </cell>
          <cell r="O266">
            <v>70.5</v>
          </cell>
          <cell r="P266">
            <v>-25.9</v>
          </cell>
          <cell r="Q266" t="str">
            <v>-</v>
          </cell>
          <cell r="R266" t="str">
            <v>-</v>
          </cell>
          <cell r="S266">
            <v>1.27</v>
          </cell>
          <cell r="T266">
            <v>1.27</v>
          </cell>
          <cell r="U266">
            <v>1.27</v>
          </cell>
          <cell r="V266">
            <v>-0.11</v>
          </cell>
          <cell r="W266">
            <v>71.099999999999994</v>
          </cell>
          <cell r="X266">
            <v>-16.5</v>
          </cell>
          <cell r="Y266">
            <v>78.599999999999994</v>
          </cell>
          <cell r="Z266">
            <v>-16.600000000000001</v>
          </cell>
          <cell r="AA266">
            <v>467.8</v>
          </cell>
          <cell r="AB266">
            <v>738.4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121.3</v>
          </cell>
          <cell r="D267">
            <v>13.7</v>
          </cell>
          <cell r="E267">
            <v>114</v>
          </cell>
          <cell r="F267">
            <v>6.5</v>
          </cell>
          <cell r="G267">
            <v>116.5</v>
          </cell>
          <cell r="H267">
            <v>21.4</v>
          </cell>
          <cell r="I267">
            <v>115</v>
          </cell>
          <cell r="J267">
            <v>17.7</v>
          </cell>
          <cell r="K267">
            <v>116.5</v>
          </cell>
          <cell r="L267">
            <v>29.9</v>
          </cell>
          <cell r="M267">
            <v>21.4</v>
          </cell>
          <cell r="N267">
            <v>-96.5</v>
          </cell>
          <cell r="O267">
            <v>9.6</v>
          </cell>
          <cell r="P267">
            <v>-28.4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1.79</v>
          </cell>
          <cell r="V267">
            <v>1.79</v>
          </cell>
          <cell r="W267">
            <v>114.9</v>
          </cell>
          <cell r="X267">
            <v>9.6999999999999993</v>
          </cell>
          <cell r="Y267">
            <v>108</v>
          </cell>
          <cell r="Z267">
            <v>2.9</v>
          </cell>
          <cell r="AA267">
            <v>15.2</v>
          </cell>
          <cell r="AB267">
            <v>-97.2</v>
          </cell>
          <cell r="AC267">
            <v>152.9</v>
          </cell>
          <cell r="AD267">
            <v>388.5</v>
          </cell>
        </row>
        <row r="268">
          <cell r="B268" t="str">
            <v>運輸業，郵便業</v>
          </cell>
          <cell r="C268">
            <v>86</v>
          </cell>
          <cell r="D268">
            <v>9</v>
          </cell>
          <cell r="E268">
            <v>85.6</v>
          </cell>
          <cell r="F268">
            <v>18.100000000000001</v>
          </cell>
          <cell r="G268">
            <v>92.7</v>
          </cell>
          <cell r="H268">
            <v>18.100000000000001</v>
          </cell>
          <cell r="I268">
            <v>64.7</v>
          </cell>
          <cell r="J268">
            <v>-5.5</v>
          </cell>
          <cell r="K268">
            <v>68.099999999999994</v>
          </cell>
          <cell r="L268">
            <v>-3.9</v>
          </cell>
          <cell r="M268">
            <v>0</v>
          </cell>
          <cell r="N268">
            <v>-100</v>
          </cell>
          <cell r="O268">
            <v>80.099999999999994</v>
          </cell>
          <cell r="P268">
            <v>128.9</v>
          </cell>
          <cell r="Q268" t="str">
            <v>-</v>
          </cell>
          <cell r="R268" t="str">
            <v>-</v>
          </cell>
          <cell r="S268">
            <v>0.55000000000000004</v>
          </cell>
          <cell r="T268">
            <v>0.02</v>
          </cell>
          <cell r="U268">
            <v>3.04</v>
          </cell>
          <cell r="V268">
            <v>-24.02</v>
          </cell>
          <cell r="W268">
            <v>81.400000000000006</v>
          </cell>
          <cell r="X268">
            <v>5.2</v>
          </cell>
          <cell r="Y268">
            <v>81.099999999999994</v>
          </cell>
          <cell r="Z268">
            <v>14.1</v>
          </cell>
          <cell r="AA268">
            <v>0</v>
          </cell>
          <cell r="AB268">
            <v>0</v>
          </cell>
          <cell r="AC268">
            <v>49.2</v>
          </cell>
          <cell r="AD268">
            <v>-67.7</v>
          </cell>
        </row>
        <row r="269">
          <cell r="B269" t="str">
            <v>卸売業，小売業</v>
          </cell>
          <cell r="C269">
            <v>114.2</v>
          </cell>
          <cell r="D269">
            <v>13.9</v>
          </cell>
          <cell r="E269">
            <v>107.6</v>
          </cell>
          <cell r="F269">
            <v>13</v>
          </cell>
          <cell r="G269">
            <v>107.9</v>
          </cell>
          <cell r="H269">
            <v>12.7</v>
          </cell>
          <cell r="I269">
            <v>95.3</v>
          </cell>
          <cell r="J269">
            <v>3.6</v>
          </cell>
          <cell r="K269">
            <v>95.6</v>
          </cell>
          <cell r="L269">
            <v>4.0999999999999996</v>
          </cell>
          <cell r="M269">
            <v>85</v>
          </cell>
          <cell r="N269">
            <v>-19</v>
          </cell>
          <cell r="O269">
            <v>132.1</v>
          </cell>
          <cell r="P269">
            <v>-3.1</v>
          </cell>
          <cell r="Q269" t="str">
            <v>-</v>
          </cell>
          <cell r="R269" t="str">
            <v>-</v>
          </cell>
          <cell r="S269">
            <v>2.98</v>
          </cell>
          <cell r="T269">
            <v>1.21</v>
          </cell>
          <cell r="U269">
            <v>1.07</v>
          </cell>
          <cell r="V269">
            <v>-0.37</v>
          </cell>
          <cell r="W269">
            <v>108.1</v>
          </cell>
          <cell r="X269">
            <v>9.9</v>
          </cell>
          <cell r="Y269">
            <v>101.9</v>
          </cell>
          <cell r="Z269">
            <v>9.1</v>
          </cell>
          <cell r="AA269">
            <v>86.5</v>
          </cell>
          <cell r="AB269">
            <v>36.4</v>
          </cell>
          <cell r="AC269">
            <v>496.4</v>
          </cell>
          <cell r="AD269">
            <v>26.7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146.30000000000001</v>
          </cell>
          <cell r="D271">
            <v>26.4</v>
          </cell>
          <cell r="E271">
            <v>135.30000000000001</v>
          </cell>
          <cell r="F271">
            <v>23.3</v>
          </cell>
          <cell r="G271">
            <v>139.9</v>
          </cell>
          <cell r="H271">
            <v>26</v>
          </cell>
          <cell r="I271">
            <v>95.1</v>
          </cell>
          <cell r="J271">
            <v>-0.2</v>
          </cell>
          <cell r="K271">
            <v>97.5</v>
          </cell>
          <cell r="L271">
            <v>1.6</v>
          </cell>
          <cell r="M271">
            <v>0</v>
          </cell>
          <cell r="N271">
            <v>-100</v>
          </cell>
          <cell r="O271">
            <v>88.5</v>
          </cell>
          <cell r="P271">
            <v>-24</v>
          </cell>
          <cell r="Q271" t="str">
            <v>-</v>
          </cell>
          <cell r="R271" t="str">
            <v>-</v>
          </cell>
          <cell r="S271">
            <v>12.5</v>
          </cell>
          <cell r="T271">
            <v>8.4499999999999993</v>
          </cell>
          <cell r="U271">
            <v>0</v>
          </cell>
          <cell r="V271">
            <v>0</v>
          </cell>
          <cell r="W271">
            <v>138.5</v>
          </cell>
          <cell r="X271">
            <v>22</v>
          </cell>
          <cell r="Y271">
            <v>128.1</v>
          </cell>
          <cell r="Z271">
            <v>18.899999999999999</v>
          </cell>
          <cell r="AA271">
            <v>0.4</v>
          </cell>
          <cell r="AB271">
            <v>-99.5</v>
          </cell>
          <cell r="AC271">
            <v>444.1</v>
          </cell>
          <cell r="AD271">
            <v>75.5</v>
          </cell>
        </row>
        <row r="272">
          <cell r="B272" t="str">
            <v>学術研究，専門・技術サービス業</v>
          </cell>
          <cell r="C272">
            <v>61.1</v>
          </cell>
          <cell r="D272">
            <v>-47.6</v>
          </cell>
          <cell r="E272">
            <v>65.7</v>
          </cell>
          <cell r="F272">
            <v>-46.4</v>
          </cell>
          <cell r="G272">
            <v>68.599999999999994</v>
          </cell>
          <cell r="H272">
            <v>-44.4</v>
          </cell>
          <cell r="I272">
            <v>70.8</v>
          </cell>
          <cell r="J272">
            <v>-34.700000000000003</v>
          </cell>
          <cell r="K272">
            <v>74.900000000000006</v>
          </cell>
          <cell r="L272">
            <v>-28.6</v>
          </cell>
          <cell r="M272">
            <v>0</v>
          </cell>
          <cell r="N272">
            <v>-100</v>
          </cell>
          <cell r="O272">
            <v>25.7</v>
          </cell>
          <cell r="P272">
            <v>-55</v>
          </cell>
          <cell r="Q272" t="str">
            <v>-</v>
          </cell>
          <cell r="R272" t="str">
            <v>-</v>
          </cell>
          <cell r="S272">
            <v>1.05</v>
          </cell>
          <cell r="T272">
            <v>0.56999999999999995</v>
          </cell>
          <cell r="U272">
            <v>1.05</v>
          </cell>
          <cell r="V272">
            <v>0.56999999999999995</v>
          </cell>
          <cell r="W272">
            <v>57.9</v>
          </cell>
          <cell r="X272">
            <v>-49.4</v>
          </cell>
          <cell r="Y272">
            <v>62.2</v>
          </cell>
          <cell r="Z272">
            <v>-48.3</v>
          </cell>
          <cell r="AA272">
            <v>0</v>
          </cell>
          <cell r="AB272">
            <v>-100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107.7</v>
          </cell>
          <cell r="D273">
            <v>-1.8</v>
          </cell>
          <cell r="E273">
            <v>103.9</v>
          </cell>
          <cell r="F273">
            <v>-5.4</v>
          </cell>
          <cell r="G273">
            <v>102.6</v>
          </cell>
          <cell r="H273">
            <v>-5.6</v>
          </cell>
          <cell r="I273">
            <v>100.9</v>
          </cell>
          <cell r="J273">
            <v>-8.8000000000000007</v>
          </cell>
          <cell r="K273">
            <v>99.5</v>
          </cell>
          <cell r="L273">
            <v>-8.4</v>
          </cell>
          <cell r="M273">
            <v>184.6</v>
          </cell>
          <cell r="N273">
            <v>-20</v>
          </cell>
          <cell r="O273">
            <v>110.1</v>
          </cell>
          <cell r="P273">
            <v>7.5</v>
          </cell>
          <cell r="Q273" t="str">
            <v>-</v>
          </cell>
          <cell r="R273" t="str">
            <v>-</v>
          </cell>
          <cell r="S273">
            <v>4.4800000000000004</v>
          </cell>
          <cell r="T273">
            <v>-0.1</v>
          </cell>
          <cell r="U273">
            <v>2.35</v>
          </cell>
          <cell r="V273">
            <v>1.1200000000000001</v>
          </cell>
          <cell r="W273">
            <v>102</v>
          </cell>
          <cell r="X273">
            <v>-5.3</v>
          </cell>
          <cell r="Y273">
            <v>98.4</v>
          </cell>
          <cell r="Z273">
            <v>-8.6999999999999993</v>
          </cell>
          <cell r="AA273">
            <v>176.9</v>
          </cell>
          <cell r="AB273">
            <v>1.7</v>
          </cell>
          <cell r="AC273">
            <v>408.7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86.2</v>
          </cell>
          <cell r="D274">
            <v>-8.1</v>
          </cell>
          <cell r="E274">
            <v>86.3</v>
          </cell>
          <cell r="F274">
            <v>-8</v>
          </cell>
          <cell r="G274">
            <v>89.9</v>
          </cell>
          <cell r="H274">
            <v>-8.6</v>
          </cell>
          <cell r="I274">
            <v>90.7</v>
          </cell>
          <cell r="J274">
            <v>-18.100000000000001</v>
          </cell>
          <cell r="K274">
            <v>85.9</v>
          </cell>
          <cell r="L274">
            <v>-20.6</v>
          </cell>
          <cell r="M274">
            <v>1133.3</v>
          </cell>
          <cell r="N274">
            <v>70</v>
          </cell>
          <cell r="O274">
            <v>48</v>
          </cell>
          <cell r="P274">
            <v>-8.6999999999999993</v>
          </cell>
          <cell r="Q274" t="str">
            <v>-</v>
          </cell>
          <cell r="R274" t="str">
            <v>-</v>
          </cell>
          <cell r="S274">
            <v>26.79</v>
          </cell>
          <cell r="T274">
            <v>22.74</v>
          </cell>
          <cell r="U274">
            <v>11.13</v>
          </cell>
          <cell r="V274">
            <v>6.13</v>
          </cell>
          <cell r="W274">
            <v>81.599999999999994</v>
          </cell>
          <cell r="X274">
            <v>-11.4</v>
          </cell>
          <cell r="Y274">
            <v>81.7</v>
          </cell>
          <cell r="Z274">
            <v>-11.3</v>
          </cell>
          <cell r="AA274">
            <v>22.5</v>
          </cell>
          <cell r="AB274">
            <v>50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138.1</v>
          </cell>
          <cell r="D275">
            <v>4.5</v>
          </cell>
          <cell r="E275">
            <v>141.4</v>
          </cell>
          <cell r="F275">
            <v>4.4000000000000004</v>
          </cell>
          <cell r="G275">
            <v>142</v>
          </cell>
          <cell r="H275">
            <v>4.5999999999999996</v>
          </cell>
          <cell r="I275">
            <v>154.69999999999999</v>
          </cell>
          <cell r="J275">
            <v>-9.5</v>
          </cell>
          <cell r="K275">
            <v>156</v>
          </cell>
          <cell r="L275">
            <v>-9.5</v>
          </cell>
          <cell r="M275">
            <v>60</v>
          </cell>
          <cell r="N275">
            <v>-25</v>
          </cell>
          <cell r="O275">
            <v>100.6</v>
          </cell>
          <cell r="P275">
            <v>14.7</v>
          </cell>
          <cell r="Q275" t="str">
            <v>-</v>
          </cell>
          <cell r="R275" t="str">
            <v>-</v>
          </cell>
          <cell r="S275">
            <v>0.44</v>
          </cell>
          <cell r="T275">
            <v>-0.02</v>
          </cell>
          <cell r="U275">
            <v>0.34</v>
          </cell>
          <cell r="V275">
            <v>-0.16</v>
          </cell>
          <cell r="W275">
            <v>130.80000000000001</v>
          </cell>
          <cell r="X275">
            <v>0.8</v>
          </cell>
          <cell r="Y275">
            <v>133.9</v>
          </cell>
          <cell r="Z275">
            <v>0.8</v>
          </cell>
          <cell r="AA275">
            <v>54.2</v>
          </cell>
          <cell r="AB275">
            <v>-32.799999999999997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82.5</v>
          </cell>
          <cell r="D276">
            <v>-1.6</v>
          </cell>
          <cell r="E276">
            <v>87.7</v>
          </cell>
          <cell r="F276">
            <v>-3.3</v>
          </cell>
          <cell r="G276">
            <v>86.6</v>
          </cell>
          <cell r="H276">
            <v>3.1</v>
          </cell>
          <cell r="I276">
            <v>97.6</v>
          </cell>
          <cell r="J276">
            <v>-3</v>
          </cell>
          <cell r="K276">
            <v>97.3</v>
          </cell>
          <cell r="L276">
            <v>-2.6</v>
          </cell>
          <cell r="M276">
            <v>130</v>
          </cell>
          <cell r="N276">
            <v>-23.5</v>
          </cell>
          <cell r="O276">
            <v>110.4</v>
          </cell>
          <cell r="P276">
            <v>10.6</v>
          </cell>
          <cell r="Q276" t="str">
            <v>-</v>
          </cell>
          <cell r="R276" t="str">
            <v>-</v>
          </cell>
          <cell r="S276">
            <v>1.81</v>
          </cell>
          <cell r="T276">
            <v>0.1</v>
          </cell>
          <cell r="U276">
            <v>2.0099999999999998</v>
          </cell>
          <cell r="V276">
            <v>-0.53</v>
          </cell>
          <cell r="W276">
            <v>78.099999999999994</v>
          </cell>
          <cell r="X276">
            <v>-5</v>
          </cell>
          <cell r="Y276">
            <v>83</v>
          </cell>
          <cell r="Z276">
            <v>-6.7</v>
          </cell>
          <cell r="AA276">
            <v>155.4</v>
          </cell>
          <cell r="AB276">
            <v>-67.7</v>
          </cell>
          <cell r="AC276">
            <v>25.4</v>
          </cell>
          <cell r="AD276">
            <v>206</v>
          </cell>
        </row>
        <row r="277">
          <cell r="B277" t="str">
            <v>複合サービス事業</v>
          </cell>
          <cell r="C277">
            <v>94.5</v>
          </cell>
          <cell r="D277">
            <v>-13.8</v>
          </cell>
          <cell r="E277">
            <v>86</v>
          </cell>
          <cell r="F277">
            <v>-11.3</v>
          </cell>
          <cell r="G277">
            <v>90.2</v>
          </cell>
          <cell r="H277">
            <v>-9.6</v>
          </cell>
          <cell r="I277">
            <v>91</v>
          </cell>
          <cell r="J277">
            <v>-9</v>
          </cell>
          <cell r="K277">
            <v>94.5</v>
          </cell>
          <cell r="L277">
            <v>-7.8</v>
          </cell>
          <cell r="M277">
            <v>8.5</v>
          </cell>
          <cell r="N277">
            <v>-79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-2.42</v>
          </cell>
          <cell r="W277">
            <v>89.5</v>
          </cell>
          <cell r="X277">
            <v>-16.8</v>
          </cell>
          <cell r="Y277">
            <v>81.400000000000006</v>
          </cell>
          <cell r="Z277">
            <v>-14.5</v>
          </cell>
          <cell r="AA277">
            <v>2.5</v>
          </cell>
          <cell r="AB277">
            <v>-94</v>
          </cell>
          <cell r="AC277">
            <v>100.3</v>
          </cell>
          <cell r="AD277">
            <v>-24.7</v>
          </cell>
        </row>
        <row r="278">
          <cell r="B278" t="str">
            <v>サービス業（他に分類されないもの）</v>
          </cell>
          <cell r="C278">
            <v>101.9</v>
          </cell>
          <cell r="D278">
            <v>-6.3</v>
          </cell>
          <cell r="E278">
            <v>103.2</v>
          </cell>
          <cell r="F278">
            <v>-6.4</v>
          </cell>
          <cell r="G278">
            <v>103.9</v>
          </cell>
          <cell r="H278">
            <v>-5.3</v>
          </cell>
          <cell r="I278">
            <v>96.7</v>
          </cell>
          <cell r="J278">
            <v>-7.5</v>
          </cell>
          <cell r="K278">
            <v>97.5</v>
          </cell>
          <cell r="L278">
            <v>-6.5</v>
          </cell>
          <cell r="M278">
            <v>71</v>
          </cell>
          <cell r="N278">
            <v>-33.299999999999997</v>
          </cell>
          <cell r="O278">
            <v>102.1</v>
          </cell>
          <cell r="P278">
            <v>11</v>
          </cell>
          <cell r="Q278" t="str">
            <v>-</v>
          </cell>
          <cell r="R278" t="str">
            <v>-</v>
          </cell>
          <cell r="S278">
            <v>7.38</v>
          </cell>
          <cell r="T278">
            <v>0.68</v>
          </cell>
          <cell r="U278">
            <v>4.59</v>
          </cell>
          <cell r="V278">
            <v>1.1399999999999999</v>
          </cell>
          <cell r="W278">
            <v>96.5</v>
          </cell>
          <cell r="X278">
            <v>-9.6</v>
          </cell>
          <cell r="Y278">
            <v>97.7</v>
          </cell>
          <cell r="Z278">
            <v>-9.6999999999999993</v>
          </cell>
          <cell r="AA278">
            <v>83.7</v>
          </cell>
          <cell r="AB278">
            <v>-33.6</v>
          </cell>
          <cell r="AC278">
            <v>40</v>
          </cell>
          <cell r="AD278">
            <v>15.9</v>
          </cell>
        </row>
        <row r="279">
          <cell r="B279" t="str">
            <v>食料品・たばこ</v>
          </cell>
          <cell r="C279">
            <v>94.2</v>
          </cell>
          <cell r="D279">
            <v>-11</v>
          </cell>
          <cell r="E279">
            <v>91.5</v>
          </cell>
          <cell r="F279">
            <v>-10.3</v>
          </cell>
          <cell r="G279">
            <v>93.6</v>
          </cell>
          <cell r="H279">
            <v>-8.6</v>
          </cell>
          <cell r="I279">
            <v>84</v>
          </cell>
          <cell r="J279">
            <v>-13.8</v>
          </cell>
          <cell r="K279">
            <v>86.3</v>
          </cell>
          <cell r="L279">
            <v>-13.2</v>
          </cell>
          <cell r="M279">
            <v>50.6</v>
          </cell>
          <cell r="N279">
            <v>-25</v>
          </cell>
          <cell r="O279">
            <v>73.400000000000006</v>
          </cell>
          <cell r="P279">
            <v>-24.7</v>
          </cell>
          <cell r="Q279" t="str">
            <v>-</v>
          </cell>
          <cell r="R279" t="str">
            <v>-</v>
          </cell>
          <cell r="S279">
            <v>2.17</v>
          </cell>
          <cell r="T279">
            <v>-1.68</v>
          </cell>
          <cell r="U279">
            <v>1.51</v>
          </cell>
          <cell r="V279">
            <v>-1.0900000000000001</v>
          </cell>
          <cell r="W279">
            <v>89.2</v>
          </cell>
          <cell r="X279">
            <v>-14.1</v>
          </cell>
          <cell r="Y279">
            <v>86.6</v>
          </cell>
          <cell r="Z279">
            <v>-13.5</v>
          </cell>
          <cell r="AA279">
            <v>39.299999999999997</v>
          </cell>
          <cell r="AB279">
            <v>-57.7</v>
          </cell>
          <cell r="AC279">
            <v>99.2</v>
          </cell>
          <cell r="AD279">
            <v>-19.8</v>
          </cell>
        </row>
        <row r="280">
          <cell r="B280" t="str">
            <v>繊維工業</v>
          </cell>
          <cell r="C280">
            <v>130.9</v>
          </cell>
          <cell r="D280">
            <v>25.3</v>
          </cell>
          <cell r="E280">
            <v>135</v>
          </cell>
          <cell r="F280">
            <v>53.1</v>
          </cell>
          <cell r="G280">
            <v>124</v>
          </cell>
          <cell r="H280">
            <v>39.200000000000003</v>
          </cell>
          <cell r="I280">
            <v>126.8</v>
          </cell>
          <cell r="J280">
            <v>61.1</v>
          </cell>
          <cell r="K280">
            <v>125.1</v>
          </cell>
          <cell r="L280">
            <v>57.8</v>
          </cell>
          <cell r="M280">
            <v>300</v>
          </cell>
          <cell r="N280">
            <v>1400</v>
          </cell>
          <cell r="O280">
            <v>192.7</v>
          </cell>
          <cell r="P280">
            <v>330.1</v>
          </cell>
          <cell r="Q280" t="str">
            <v>-</v>
          </cell>
          <cell r="R280" t="str">
            <v>-</v>
          </cell>
          <cell r="S280">
            <v>1.67</v>
          </cell>
          <cell r="T280">
            <v>1.67</v>
          </cell>
          <cell r="U280">
            <v>1.1100000000000001</v>
          </cell>
          <cell r="V280">
            <v>-2.2599999999999998</v>
          </cell>
          <cell r="W280">
            <v>124</v>
          </cell>
          <cell r="X280">
            <v>20.9</v>
          </cell>
          <cell r="Y280">
            <v>127.8</v>
          </cell>
          <cell r="Z280">
            <v>47.6</v>
          </cell>
          <cell r="AA280">
            <v>898.2</v>
          </cell>
          <cell r="AB280">
            <v>5513.8</v>
          </cell>
          <cell r="AC280">
            <v>7.7</v>
          </cell>
          <cell r="AD280">
            <v>-95.6</v>
          </cell>
        </row>
        <row r="281">
          <cell r="B281" t="str">
            <v>木材・木製品</v>
          </cell>
          <cell r="C281">
            <v>148.6</v>
          </cell>
          <cell r="D281">
            <v>-29.3</v>
          </cell>
          <cell r="E281">
            <v>154.6</v>
          </cell>
          <cell r="F281">
            <v>-23.2</v>
          </cell>
          <cell r="G281">
            <v>153.30000000000001</v>
          </cell>
          <cell r="H281">
            <v>-25.9</v>
          </cell>
          <cell r="I281">
            <v>128.1</v>
          </cell>
          <cell r="J281">
            <v>-6.8</v>
          </cell>
          <cell r="K281">
            <v>130.6</v>
          </cell>
          <cell r="L281">
            <v>-6</v>
          </cell>
          <cell r="M281">
            <v>7.1</v>
          </cell>
          <cell r="N281">
            <v>-89</v>
          </cell>
          <cell r="O281">
            <v>85.1</v>
          </cell>
          <cell r="P281">
            <v>114.9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3.68</v>
          </cell>
          <cell r="V281">
            <v>3.68</v>
          </cell>
          <cell r="W281">
            <v>140.69999999999999</v>
          </cell>
          <cell r="X281">
            <v>-31.8</v>
          </cell>
          <cell r="Y281">
            <v>146.4</v>
          </cell>
          <cell r="Z281">
            <v>-25.9</v>
          </cell>
          <cell r="AA281">
            <v>202</v>
          </cell>
          <cell r="AB281">
            <v>0</v>
          </cell>
          <cell r="AC281">
            <v>1.4</v>
          </cell>
          <cell r="AD281">
            <v>-99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48.1</v>
          </cell>
          <cell r="D284">
            <v>-8.9</v>
          </cell>
          <cell r="E284">
            <v>56</v>
          </cell>
          <cell r="F284">
            <v>-11.1</v>
          </cell>
          <cell r="G284">
            <v>57.8</v>
          </cell>
          <cell r="H284">
            <v>-10.7</v>
          </cell>
          <cell r="I284">
            <v>54.4</v>
          </cell>
          <cell r="J284">
            <v>-18.2</v>
          </cell>
          <cell r="K284">
            <v>56.1</v>
          </cell>
          <cell r="L284">
            <v>-17.7</v>
          </cell>
          <cell r="M284">
            <v>0</v>
          </cell>
          <cell r="N284">
            <v>-100</v>
          </cell>
          <cell r="O284">
            <v>204.7</v>
          </cell>
          <cell r="P284">
            <v>13.9</v>
          </cell>
          <cell r="Q284" t="str">
            <v>-</v>
          </cell>
          <cell r="R284" t="str">
            <v>-</v>
          </cell>
          <cell r="S284">
            <v>1.53</v>
          </cell>
          <cell r="T284">
            <v>0.65</v>
          </cell>
          <cell r="U284">
            <v>1.53</v>
          </cell>
          <cell r="V284">
            <v>-2.86</v>
          </cell>
          <cell r="W284">
            <v>45.5</v>
          </cell>
          <cell r="X284">
            <v>-12.2</v>
          </cell>
          <cell r="Y284">
            <v>53</v>
          </cell>
          <cell r="Z284">
            <v>-14.2</v>
          </cell>
          <cell r="AA284">
            <v>1.4</v>
          </cell>
          <cell r="AB284">
            <v>-89.1</v>
          </cell>
          <cell r="AC284">
            <v>1.3</v>
          </cell>
          <cell r="AD284">
            <v>0</v>
          </cell>
        </row>
        <row r="285">
          <cell r="B285" t="str">
            <v>化学、石油・石炭</v>
          </cell>
          <cell r="C285">
            <v>112.1</v>
          </cell>
          <cell r="D285">
            <v>86.8</v>
          </cell>
          <cell r="E285">
            <v>122.7</v>
          </cell>
          <cell r="F285">
            <v>114.9</v>
          </cell>
          <cell r="G285">
            <v>126</v>
          </cell>
          <cell r="H285">
            <v>116.9</v>
          </cell>
          <cell r="I285">
            <v>128.1</v>
          </cell>
          <cell r="J285">
            <v>48.1</v>
          </cell>
          <cell r="K285">
            <v>129.1</v>
          </cell>
          <cell r="L285">
            <v>49.9</v>
          </cell>
          <cell r="M285">
            <v>40</v>
          </cell>
          <cell r="N285">
            <v>-57.1</v>
          </cell>
          <cell r="O285">
            <v>143.6</v>
          </cell>
          <cell r="P285">
            <v>51.3</v>
          </cell>
          <cell r="Q285" t="str">
            <v>-</v>
          </cell>
          <cell r="R285" t="str">
            <v>-</v>
          </cell>
          <cell r="S285">
            <v>34.15</v>
          </cell>
          <cell r="T285">
            <v>34.15</v>
          </cell>
          <cell r="U285">
            <v>0</v>
          </cell>
          <cell r="V285">
            <v>0</v>
          </cell>
          <cell r="W285">
            <v>106.2</v>
          </cell>
          <cell r="X285">
            <v>80.3</v>
          </cell>
          <cell r="Y285">
            <v>116.2</v>
          </cell>
          <cell r="Z285">
            <v>107.5</v>
          </cell>
          <cell r="AA285">
            <v>55.7</v>
          </cell>
          <cell r="AB285">
            <v>51.8</v>
          </cell>
          <cell r="AC285">
            <v>6</v>
          </cell>
          <cell r="AD285">
            <v>-63.6</v>
          </cell>
        </row>
        <row r="286">
          <cell r="B286" t="str">
            <v>プラスチック製品</v>
          </cell>
          <cell r="C286">
            <v>138.4</v>
          </cell>
          <cell r="D286">
            <v>-40.4</v>
          </cell>
          <cell r="E286">
            <v>138.69999999999999</v>
          </cell>
          <cell r="F286">
            <v>-25.2</v>
          </cell>
          <cell r="G286">
            <v>138.19999999999999</v>
          </cell>
          <cell r="H286">
            <v>-18.600000000000001</v>
          </cell>
          <cell r="I286">
            <v>161.19999999999999</v>
          </cell>
          <cell r="J286">
            <v>-10.7</v>
          </cell>
          <cell r="K286">
            <v>161.4</v>
          </cell>
          <cell r="L286">
            <v>-5.7</v>
          </cell>
          <cell r="M286">
            <v>100</v>
          </cell>
          <cell r="N286">
            <v>-92.3</v>
          </cell>
          <cell r="O286">
            <v>452.2</v>
          </cell>
          <cell r="P286">
            <v>494.2</v>
          </cell>
          <cell r="Q286" t="str">
            <v>-</v>
          </cell>
          <cell r="R286" t="str">
            <v>-</v>
          </cell>
          <cell r="S286">
            <v>1.71</v>
          </cell>
          <cell r="T286">
            <v>1.71</v>
          </cell>
          <cell r="U286">
            <v>0</v>
          </cell>
          <cell r="V286">
            <v>0</v>
          </cell>
          <cell r="W286">
            <v>131.1</v>
          </cell>
          <cell r="X286">
            <v>-42.5</v>
          </cell>
          <cell r="Y286">
            <v>131.30000000000001</v>
          </cell>
          <cell r="Z286">
            <v>-27.8</v>
          </cell>
          <cell r="AA286">
            <v>184.9</v>
          </cell>
          <cell r="AB286">
            <v>-91.6</v>
          </cell>
          <cell r="AC286">
            <v>33.5</v>
          </cell>
          <cell r="AD286">
            <v>-86.1</v>
          </cell>
        </row>
        <row r="287">
          <cell r="B287" t="str">
            <v>ゴム製品</v>
          </cell>
          <cell r="C287">
            <v>135.1</v>
          </cell>
          <cell r="D287">
            <v>9.1999999999999993</v>
          </cell>
          <cell r="E287">
            <v>135.30000000000001</v>
          </cell>
          <cell r="F287">
            <v>1.8</v>
          </cell>
          <cell r="G287">
            <v>134.19999999999999</v>
          </cell>
          <cell r="H287">
            <v>1.6</v>
          </cell>
          <cell r="I287">
            <v>113.2</v>
          </cell>
          <cell r="J287">
            <v>0.8</v>
          </cell>
          <cell r="K287">
            <v>111.9</v>
          </cell>
          <cell r="L287">
            <v>0.5</v>
          </cell>
          <cell r="M287">
            <v>237.5</v>
          </cell>
          <cell r="N287">
            <v>11.8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127.9</v>
          </cell>
          <cell r="X287">
            <v>5.4</v>
          </cell>
          <cell r="Y287">
            <v>128.1</v>
          </cell>
          <cell r="Z287">
            <v>-1.8</v>
          </cell>
          <cell r="AA287">
            <v>222.1</v>
          </cell>
          <cell r="AB287">
            <v>15.6</v>
          </cell>
          <cell r="AC287">
            <v>66.7</v>
          </cell>
          <cell r="AD287">
            <v>204.6</v>
          </cell>
        </row>
        <row r="288">
          <cell r="B288" t="str">
            <v>窯業・土石製品</v>
          </cell>
          <cell r="C288">
            <v>109.6</v>
          </cell>
          <cell r="D288">
            <v>1.3</v>
          </cell>
          <cell r="E288">
            <v>114.3</v>
          </cell>
          <cell r="F288">
            <v>5.2</v>
          </cell>
          <cell r="G288">
            <v>115.3</v>
          </cell>
          <cell r="H288">
            <v>4.4000000000000004</v>
          </cell>
          <cell r="I288">
            <v>104.9</v>
          </cell>
          <cell r="J288">
            <v>-3.9</v>
          </cell>
          <cell r="K288">
            <v>105.5</v>
          </cell>
          <cell r="L288">
            <v>-4.7</v>
          </cell>
          <cell r="M288">
            <v>87</v>
          </cell>
          <cell r="N288">
            <v>66.7</v>
          </cell>
          <cell r="O288">
            <v>195.8</v>
          </cell>
          <cell r="P288">
            <v>-9.6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2.08</v>
          </cell>
          <cell r="V288">
            <v>2.08</v>
          </cell>
          <cell r="W288">
            <v>103.8</v>
          </cell>
          <cell r="X288">
            <v>-2.2999999999999998</v>
          </cell>
          <cell r="Y288">
            <v>108.2</v>
          </cell>
          <cell r="Z288">
            <v>1.5</v>
          </cell>
          <cell r="AA288">
            <v>80.2</v>
          </cell>
          <cell r="AB288">
            <v>62.3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156.19999999999999</v>
          </cell>
          <cell r="D291">
            <v>-16.8</v>
          </cell>
          <cell r="E291">
            <v>135.19999999999999</v>
          </cell>
          <cell r="F291">
            <v>-13</v>
          </cell>
          <cell r="G291">
            <v>125.4</v>
          </cell>
          <cell r="H291">
            <v>1.2</v>
          </cell>
          <cell r="I291">
            <v>126.8</v>
          </cell>
          <cell r="J291">
            <v>-17</v>
          </cell>
          <cell r="K291">
            <v>117.4</v>
          </cell>
          <cell r="L291">
            <v>-6.2</v>
          </cell>
          <cell r="M291">
            <v>3466.7</v>
          </cell>
          <cell r="N291">
            <v>-65.3</v>
          </cell>
          <cell r="O291">
            <v>153.1</v>
          </cell>
          <cell r="P291">
            <v>20.9</v>
          </cell>
          <cell r="Q291" t="str">
            <v>-</v>
          </cell>
          <cell r="R291" t="str">
            <v>-</v>
          </cell>
          <cell r="S291">
            <v>3.43</v>
          </cell>
          <cell r="T291">
            <v>-10.18</v>
          </cell>
          <cell r="U291">
            <v>6.86</v>
          </cell>
          <cell r="V291">
            <v>6.86</v>
          </cell>
          <cell r="W291">
            <v>147.9</v>
          </cell>
          <cell r="X291">
            <v>-19.7</v>
          </cell>
          <cell r="Y291">
            <v>128</v>
          </cell>
          <cell r="Z291">
            <v>-16.100000000000001</v>
          </cell>
          <cell r="AA291">
            <v>742.1</v>
          </cell>
          <cell r="AB291">
            <v>-64.599999999999994</v>
          </cell>
          <cell r="AC291">
            <v>154.1</v>
          </cell>
          <cell r="AD291">
            <v>-32.6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143.30000000000001</v>
          </cell>
          <cell r="D294">
            <v>7.3</v>
          </cell>
          <cell r="E294">
            <v>115.4</v>
          </cell>
          <cell r="F294">
            <v>-18.899999999999999</v>
          </cell>
          <cell r="G294">
            <v>114.4</v>
          </cell>
          <cell r="H294">
            <v>-17.8</v>
          </cell>
          <cell r="I294">
            <v>118.5</v>
          </cell>
          <cell r="J294">
            <v>-10.4</v>
          </cell>
          <cell r="K294">
            <v>117.8</v>
          </cell>
          <cell r="L294">
            <v>-9.1</v>
          </cell>
          <cell r="M294">
            <v>0</v>
          </cell>
          <cell r="N294">
            <v>0</v>
          </cell>
          <cell r="O294">
            <v>37.9</v>
          </cell>
          <cell r="P294">
            <v>-61.2</v>
          </cell>
          <cell r="Q294" t="str">
            <v>-</v>
          </cell>
          <cell r="R294" t="str">
            <v>-</v>
          </cell>
          <cell r="S294">
            <v>4.55</v>
          </cell>
          <cell r="T294">
            <v>2.9</v>
          </cell>
          <cell r="U294">
            <v>0</v>
          </cell>
          <cell r="V294">
            <v>-1.65</v>
          </cell>
          <cell r="W294">
            <v>135.69999999999999</v>
          </cell>
          <cell r="X294">
            <v>3.5</v>
          </cell>
          <cell r="Y294">
            <v>109.3</v>
          </cell>
          <cell r="Z294">
            <v>-21.7</v>
          </cell>
          <cell r="AA294">
            <v>0</v>
          </cell>
          <cell r="AB294">
            <v>0</v>
          </cell>
          <cell r="AC294">
            <v>75</v>
          </cell>
          <cell r="AD294">
            <v>1109.7</v>
          </cell>
        </row>
        <row r="295">
          <cell r="B295" t="str">
            <v>電子・デバイス</v>
          </cell>
          <cell r="C295">
            <v>102.5</v>
          </cell>
          <cell r="D295">
            <v>2.6</v>
          </cell>
          <cell r="E295">
            <v>101.9</v>
          </cell>
          <cell r="F295">
            <v>4.0999999999999996</v>
          </cell>
          <cell r="G295">
            <v>104.1</v>
          </cell>
          <cell r="H295">
            <v>4.3</v>
          </cell>
          <cell r="I295">
            <v>94.8</v>
          </cell>
          <cell r="J295">
            <v>-8.4</v>
          </cell>
          <cell r="K295">
            <v>96.6</v>
          </cell>
          <cell r="L295">
            <v>-8.1</v>
          </cell>
          <cell r="M295">
            <v>10.5</v>
          </cell>
          <cell r="N295">
            <v>-60.1</v>
          </cell>
          <cell r="O295">
            <v>311.8</v>
          </cell>
          <cell r="P295">
            <v>38.6</v>
          </cell>
          <cell r="Q295" t="str">
            <v>-</v>
          </cell>
          <cell r="R295" t="str">
            <v>-</v>
          </cell>
          <cell r="S295">
            <v>3.76</v>
          </cell>
          <cell r="T295">
            <v>1.8</v>
          </cell>
          <cell r="U295">
            <v>5.16</v>
          </cell>
          <cell r="V295">
            <v>5.16</v>
          </cell>
          <cell r="W295">
            <v>97.1</v>
          </cell>
          <cell r="X295">
            <v>-0.9</v>
          </cell>
          <cell r="Y295">
            <v>96.5</v>
          </cell>
          <cell r="Z295">
            <v>0.4</v>
          </cell>
          <cell r="AA295">
            <v>9.3000000000000007</v>
          </cell>
          <cell r="AB295">
            <v>-57.1</v>
          </cell>
          <cell r="AC295">
            <v>38.799999999999997</v>
          </cell>
          <cell r="AD295">
            <v>-19.3</v>
          </cell>
        </row>
        <row r="296">
          <cell r="B296" t="str">
            <v>電気機械器具</v>
          </cell>
          <cell r="C296">
            <v>106.8</v>
          </cell>
          <cell r="D296">
            <v>21.5</v>
          </cell>
          <cell r="E296">
            <v>103.2</v>
          </cell>
          <cell r="F296">
            <v>17.100000000000001</v>
          </cell>
          <cell r="G296">
            <v>103.5</v>
          </cell>
          <cell r="H296">
            <v>19.7</v>
          </cell>
          <cell r="I296">
            <v>95.4</v>
          </cell>
          <cell r="J296">
            <v>8.4</v>
          </cell>
          <cell r="K296">
            <v>95.6</v>
          </cell>
          <cell r="L296">
            <v>10.3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101.1</v>
          </cell>
          <cell r="X296">
            <v>17.100000000000001</v>
          </cell>
          <cell r="Y296">
            <v>97.7</v>
          </cell>
          <cell r="Z296">
            <v>12.9</v>
          </cell>
          <cell r="AA296">
            <v>0</v>
          </cell>
          <cell r="AB296">
            <v>-100</v>
          </cell>
          <cell r="AC296">
            <v>342.4</v>
          </cell>
          <cell r="AD296">
            <v>0</v>
          </cell>
        </row>
        <row r="297">
          <cell r="B297" t="str">
            <v>情報通信機械器具</v>
          </cell>
          <cell r="C297">
            <v>111.7</v>
          </cell>
          <cell r="D297">
            <v>-2.4</v>
          </cell>
          <cell r="E297">
            <v>126.6</v>
          </cell>
          <cell r="F297">
            <v>-2.2999999999999998</v>
          </cell>
          <cell r="G297">
            <v>122.1</v>
          </cell>
          <cell r="H297">
            <v>5.6</v>
          </cell>
          <cell r="I297">
            <v>125.7</v>
          </cell>
          <cell r="J297">
            <v>-6.2</v>
          </cell>
          <cell r="K297">
            <v>123.9</v>
          </cell>
          <cell r="L297">
            <v>0.6</v>
          </cell>
          <cell r="M297">
            <v>235.3</v>
          </cell>
          <cell r="N297">
            <v>-70.599999999999994</v>
          </cell>
          <cell r="O297">
            <v>24.1</v>
          </cell>
          <cell r="P297">
            <v>-50.1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12.5</v>
          </cell>
          <cell r="V297">
            <v>12.5</v>
          </cell>
          <cell r="W297">
            <v>105.8</v>
          </cell>
          <cell r="X297">
            <v>-5.8</v>
          </cell>
          <cell r="Y297">
            <v>119.9</v>
          </cell>
          <cell r="Z297">
            <v>-5.7</v>
          </cell>
          <cell r="AA297">
            <v>464.5</v>
          </cell>
          <cell r="AB297">
            <v>-64.3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109.7</v>
          </cell>
          <cell r="D298">
            <v>30</v>
          </cell>
          <cell r="E298">
            <v>114.1</v>
          </cell>
          <cell r="F298">
            <v>29.8</v>
          </cell>
          <cell r="G298">
            <v>116.3</v>
          </cell>
          <cell r="H298">
            <v>29.8</v>
          </cell>
          <cell r="I298">
            <v>118.9</v>
          </cell>
          <cell r="J298">
            <v>15.2</v>
          </cell>
          <cell r="K298">
            <v>121.2</v>
          </cell>
          <cell r="L298">
            <v>15.1</v>
          </cell>
          <cell r="M298">
            <v>0</v>
          </cell>
          <cell r="N298">
            <v>0</v>
          </cell>
          <cell r="O298">
            <v>7.2</v>
          </cell>
          <cell r="P298">
            <v>-33.299999999999997</v>
          </cell>
          <cell r="Q298" t="str">
            <v>-</v>
          </cell>
          <cell r="R298" t="str">
            <v>-</v>
          </cell>
          <cell r="S298">
            <v>33.33</v>
          </cell>
          <cell r="T298">
            <v>33.33</v>
          </cell>
          <cell r="U298">
            <v>0</v>
          </cell>
          <cell r="V298">
            <v>0</v>
          </cell>
          <cell r="W298">
            <v>103.9</v>
          </cell>
          <cell r="X298">
            <v>25.5</v>
          </cell>
          <cell r="Y298">
            <v>108</v>
          </cell>
          <cell r="Z298">
            <v>25.1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134.9</v>
          </cell>
          <cell r="D299">
            <v>22.1</v>
          </cell>
          <cell r="E299">
            <v>106.8</v>
          </cell>
          <cell r="F299">
            <v>4.7</v>
          </cell>
          <cell r="G299">
            <v>109.3</v>
          </cell>
          <cell r="H299">
            <v>5.2</v>
          </cell>
          <cell r="I299">
            <v>97.7</v>
          </cell>
          <cell r="J299">
            <v>-0.7</v>
          </cell>
          <cell r="K299">
            <v>99</v>
          </cell>
          <cell r="L299">
            <v>-0.4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-62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-7.79</v>
          </cell>
          <cell r="W299">
            <v>127.7</v>
          </cell>
          <cell r="X299">
            <v>17.8</v>
          </cell>
          <cell r="Y299">
            <v>101.1</v>
          </cell>
          <cell r="Z299">
            <v>1</v>
          </cell>
          <cell r="AA299">
            <v>0</v>
          </cell>
          <cell r="AB299">
            <v>-100</v>
          </cell>
          <cell r="AC299">
            <v>376</v>
          </cell>
          <cell r="AD299">
            <v>188.8</v>
          </cell>
        </row>
        <row r="300">
          <cell r="B300" t="str">
            <v>Ｅ一括分１</v>
          </cell>
          <cell r="C300">
            <v>141.6</v>
          </cell>
          <cell r="D300">
            <v>42.5</v>
          </cell>
          <cell r="E300">
            <v>90.2</v>
          </cell>
          <cell r="F300">
            <v>-16.600000000000001</v>
          </cell>
          <cell r="G300">
            <v>90.3</v>
          </cell>
          <cell r="H300">
            <v>-16.5</v>
          </cell>
          <cell r="I300">
            <v>116.2</v>
          </cell>
          <cell r="J300">
            <v>-2.2000000000000002</v>
          </cell>
          <cell r="K300">
            <v>116.3</v>
          </cell>
          <cell r="L300">
            <v>-2.2000000000000002</v>
          </cell>
          <cell r="M300">
            <v>0</v>
          </cell>
          <cell r="N300">
            <v>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134.1</v>
          </cell>
          <cell r="X300">
            <v>37.5</v>
          </cell>
          <cell r="Y300">
            <v>85.4</v>
          </cell>
          <cell r="Z300">
            <v>-19.5</v>
          </cell>
          <cell r="AA300">
            <v>0</v>
          </cell>
          <cell r="AB300">
            <v>0</v>
          </cell>
          <cell r="AC300">
            <v>243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352.5</v>
          </cell>
          <cell r="D303">
            <v>201.3</v>
          </cell>
          <cell r="E303">
            <v>233.5</v>
          </cell>
          <cell r="F303">
            <v>119.7</v>
          </cell>
          <cell r="G303">
            <v>238.7</v>
          </cell>
          <cell r="H303">
            <v>130</v>
          </cell>
          <cell r="I303">
            <v>162.5</v>
          </cell>
          <cell r="J303">
            <v>56.4</v>
          </cell>
          <cell r="K303">
            <v>165.1</v>
          </cell>
          <cell r="L303">
            <v>66.8</v>
          </cell>
          <cell r="M303">
            <v>27.8</v>
          </cell>
          <cell r="N303">
            <v>-92.1</v>
          </cell>
          <cell r="O303">
            <v>150.1</v>
          </cell>
          <cell r="P303">
            <v>12.2</v>
          </cell>
          <cell r="Q303" t="str">
            <v>-</v>
          </cell>
          <cell r="R303" t="str">
            <v>-</v>
          </cell>
          <cell r="S303">
            <v>2.56</v>
          </cell>
          <cell r="T303">
            <v>1.94</v>
          </cell>
          <cell r="U303">
            <v>0</v>
          </cell>
          <cell r="V303">
            <v>-0.62</v>
          </cell>
          <cell r="W303">
            <v>333.8</v>
          </cell>
          <cell r="X303">
            <v>190.8</v>
          </cell>
          <cell r="Y303">
            <v>221.1</v>
          </cell>
          <cell r="Z303">
            <v>112</v>
          </cell>
          <cell r="AA303">
            <v>35.299999999999997</v>
          </cell>
          <cell r="AB303">
            <v>-82.5</v>
          </cell>
          <cell r="AC303">
            <v>1121.3</v>
          </cell>
          <cell r="AD303">
            <v>768.6</v>
          </cell>
        </row>
        <row r="304">
          <cell r="B304" t="str">
            <v>小売業</v>
          </cell>
          <cell r="C304">
            <v>97.6</v>
          </cell>
          <cell r="D304">
            <v>-1.6</v>
          </cell>
          <cell r="E304">
            <v>99.1</v>
          </cell>
          <cell r="F304">
            <v>4.8</v>
          </cell>
          <cell r="G304">
            <v>99.2</v>
          </cell>
          <cell r="H304">
            <v>4.2</v>
          </cell>
          <cell r="I304">
            <v>90.4</v>
          </cell>
          <cell r="J304">
            <v>-0.9</v>
          </cell>
          <cell r="K304">
            <v>90.4</v>
          </cell>
          <cell r="L304">
            <v>-0.9</v>
          </cell>
          <cell r="M304">
            <v>90</v>
          </cell>
          <cell r="N304">
            <v>0</v>
          </cell>
          <cell r="O304">
            <v>132</v>
          </cell>
          <cell r="P304">
            <v>-4.2</v>
          </cell>
          <cell r="Q304" t="str">
            <v>-</v>
          </cell>
          <cell r="R304" t="str">
            <v>-</v>
          </cell>
          <cell r="S304">
            <v>3.01</v>
          </cell>
          <cell r="T304">
            <v>1.1599999999999999</v>
          </cell>
          <cell r="U304">
            <v>1.1599999999999999</v>
          </cell>
          <cell r="V304">
            <v>-0.34</v>
          </cell>
          <cell r="W304">
            <v>92.4</v>
          </cell>
          <cell r="X304">
            <v>-5.0999999999999996</v>
          </cell>
          <cell r="Y304">
            <v>93.8</v>
          </cell>
          <cell r="Z304">
            <v>1.1000000000000001</v>
          </cell>
          <cell r="AA304">
            <v>92.8</v>
          </cell>
          <cell r="AB304">
            <v>94.5</v>
          </cell>
          <cell r="AC304">
            <v>1.4</v>
          </cell>
          <cell r="AD304">
            <v>-99.6</v>
          </cell>
        </row>
        <row r="305">
          <cell r="B305" t="str">
            <v>宿泊業</v>
          </cell>
          <cell r="C305">
            <v>145.5</v>
          </cell>
          <cell r="D305">
            <v>-5.2</v>
          </cell>
          <cell r="E305">
            <v>132.69999999999999</v>
          </cell>
          <cell r="F305">
            <v>-14.2</v>
          </cell>
          <cell r="G305">
            <v>131</v>
          </cell>
          <cell r="H305">
            <v>-13.7</v>
          </cell>
          <cell r="I305">
            <v>141.69999999999999</v>
          </cell>
          <cell r="J305">
            <v>-14.2</v>
          </cell>
          <cell r="K305">
            <v>137.80000000000001</v>
          </cell>
          <cell r="L305">
            <v>-14.1</v>
          </cell>
          <cell r="M305">
            <v>316.7</v>
          </cell>
          <cell r="N305">
            <v>-13.6</v>
          </cell>
          <cell r="O305">
            <v>135</v>
          </cell>
          <cell r="P305">
            <v>38.299999999999997</v>
          </cell>
          <cell r="Q305" t="str">
            <v>-</v>
          </cell>
          <cell r="R305" t="str">
            <v>-</v>
          </cell>
          <cell r="S305">
            <v>3.1</v>
          </cell>
          <cell r="T305">
            <v>-3.69</v>
          </cell>
          <cell r="U305">
            <v>3.65</v>
          </cell>
          <cell r="V305">
            <v>0.26</v>
          </cell>
          <cell r="W305">
            <v>137.80000000000001</v>
          </cell>
          <cell r="X305">
            <v>-8.5</v>
          </cell>
          <cell r="Y305">
            <v>125.7</v>
          </cell>
          <cell r="Z305">
            <v>-17.100000000000001</v>
          </cell>
          <cell r="AA305">
            <v>213.5</v>
          </cell>
          <cell r="AB305">
            <v>-25.6</v>
          </cell>
          <cell r="AC305">
            <v>330.7</v>
          </cell>
          <cell r="AD305">
            <v>0</v>
          </cell>
        </row>
        <row r="306">
          <cell r="B306" t="str">
            <v>Ｍ一括分</v>
          </cell>
          <cell r="C306">
            <v>93.6</v>
          </cell>
          <cell r="D306">
            <v>-3.7</v>
          </cell>
          <cell r="E306">
            <v>93.6</v>
          </cell>
          <cell r="F306">
            <v>-3.7</v>
          </cell>
          <cell r="G306">
            <v>92.6</v>
          </cell>
          <cell r="H306">
            <v>-4</v>
          </cell>
          <cell r="I306">
            <v>87.5</v>
          </cell>
          <cell r="J306">
            <v>-9</v>
          </cell>
          <cell r="K306">
            <v>86.9</v>
          </cell>
          <cell r="L306">
            <v>-8.1999999999999993</v>
          </cell>
          <cell r="M306">
            <v>121.4</v>
          </cell>
          <cell r="N306">
            <v>-32</v>
          </cell>
          <cell r="O306">
            <v>101.6</v>
          </cell>
          <cell r="P306">
            <v>-2.5</v>
          </cell>
          <cell r="Q306" t="str">
            <v>-</v>
          </cell>
          <cell r="R306" t="str">
            <v>-</v>
          </cell>
          <cell r="S306">
            <v>5.15</v>
          </cell>
          <cell r="T306">
            <v>1.29</v>
          </cell>
          <cell r="U306">
            <v>1.72</v>
          </cell>
          <cell r="V306">
            <v>1.2</v>
          </cell>
          <cell r="W306">
            <v>88.6</v>
          </cell>
          <cell r="X306">
            <v>-7.1</v>
          </cell>
          <cell r="Y306">
            <v>88.6</v>
          </cell>
          <cell r="Z306">
            <v>-7.1</v>
          </cell>
          <cell r="AA306">
            <v>158.1</v>
          </cell>
          <cell r="AB306">
            <v>16.899999999999999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80</v>
          </cell>
          <cell r="D307">
            <v>13</v>
          </cell>
          <cell r="E307">
            <v>84.8</v>
          </cell>
          <cell r="F307">
            <v>9.4</v>
          </cell>
          <cell r="G307">
            <v>83.1</v>
          </cell>
          <cell r="H307">
            <v>19.399999999999999</v>
          </cell>
          <cell r="I307">
            <v>104.7</v>
          </cell>
          <cell r="J307">
            <v>3.8</v>
          </cell>
          <cell r="K307">
            <v>104.4</v>
          </cell>
          <cell r="L307">
            <v>4</v>
          </cell>
          <cell r="M307">
            <v>122.2</v>
          </cell>
          <cell r="N307">
            <v>-8.3000000000000007</v>
          </cell>
          <cell r="O307">
            <v>74.5</v>
          </cell>
          <cell r="P307">
            <v>-14.7</v>
          </cell>
          <cell r="Q307" t="str">
            <v>-</v>
          </cell>
          <cell r="R307" t="str">
            <v>-</v>
          </cell>
          <cell r="S307">
            <v>1.61</v>
          </cell>
          <cell r="T307">
            <v>1.35</v>
          </cell>
          <cell r="U307">
            <v>2.12</v>
          </cell>
          <cell r="V307">
            <v>-0.63</v>
          </cell>
          <cell r="W307">
            <v>75.8</v>
          </cell>
          <cell r="X307">
            <v>9.1</v>
          </cell>
          <cell r="Y307">
            <v>80.3</v>
          </cell>
          <cell r="Z307">
            <v>5.5</v>
          </cell>
          <cell r="AA307">
            <v>151.69999999999999</v>
          </cell>
          <cell r="AB307">
            <v>-60.2</v>
          </cell>
          <cell r="AC307">
            <v>11.2</v>
          </cell>
          <cell r="AD307">
            <v>522.20000000000005</v>
          </cell>
        </row>
        <row r="308">
          <cell r="B308" t="str">
            <v>Ｐ一括分</v>
          </cell>
          <cell r="C308">
            <v>88.2</v>
          </cell>
          <cell r="D308">
            <v>-11.4</v>
          </cell>
          <cell r="E308">
            <v>94.1</v>
          </cell>
          <cell r="F308">
            <v>-10.6</v>
          </cell>
          <cell r="G308">
            <v>93.6</v>
          </cell>
          <cell r="H308">
            <v>-10.7</v>
          </cell>
          <cell r="I308">
            <v>89.8</v>
          </cell>
          <cell r="J308">
            <v>-5.0999999999999996</v>
          </cell>
          <cell r="K308">
            <v>89.7</v>
          </cell>
          <cell r="L308">
            <v>-5</v>
          </cell>
          <cell r="M308">
            <v>150</v>
          </cell>
          <cell r="N308">
            <v>-25</v>
          </cell>
          <cell r="O308">
            <v>161.80000000000001</v>
          </cell>
          <cell r="P308">
            <v>55.9</v>
          </cell>
          <cell r="Q308" t="str">
            <v>-</v>
          </cell>
          <cell r="R308" t="str">
            <v>-</v>
          </cell>
          <cell r="S308">
            <v>2</v>
          </cell>
          <cell r="T308">
            <v>-2.4300000000000002</v>
          </cell>
          <cell r="U308">
            <v>1.9</v>
          </cell>
          <cell r="V308">
            <v>-0.25</v>
          </cell>
          <cell r="W308">
            <v>83.5</v>
          </cell>
          <cell r="X308">
            <v>-14.4</v>
          </cell>
          <cell r="Y308">
            <v>89.1</v>
          </cell>
          <cell r="Z308">
            <v>-13.7</v>
          </cell>
          <cell r="AA308">
            <v>364.9</v>
          </cell>
          <cell r="AB308">
            <v>-16.399999999999999</v>
          </cell>
          <cell r="AC308">
            <v>6</v>
          </cell>
          <cell r="AD308">
            <v>-64.900000000000006</v>
          </cell>
        </row>
        <row r="309">
          <cell r="B309" t="str">
            <v>職業紹介・派遣業</v>
          </cell>
          <cell r="C309">
            <v>102.7</v>
          </cell>
          <cell r="D309">
            <v>-0.4</v>
          </cell>
          <cell r="E309">
            <v>102.7</v>
          </cell>
          <cell r="F309">
            <v>-0.2</v>
          </cell>
          <cell r="G309">
            <v>103.9</v>
          </cell>
          <cell r="H309">
            <v>0.7</v>
          </cell>
          <cell r="I309">
            <v>92.4</v>
          </cell>
          <cell r="J309">
            <v>-3.6</v>
          </cell>
          <cell r="K309">
            <v>92.7</v>
          </cell>
          <cell r="L309">
            <v>-3.4</v>
          </cell>
          <cell r="M309">
            <v>77.8</v>
          </cell>
          <cell r="N309">
            <v>-12.5</v>
          </cell>
          <cell r="O309">
            <v>101.3</v>
          </cell>
          <cell r="P309">
            <v>-9.1</v>
          </cell>
          <cell r="Q309" t="str">
            <v>-</v>
          </cell>
          <cell r="R309" t="str">
            <v>-</v>
          </cell>
          <cell r="S309">
            <v>7.03</v>
          </cell>
          <cell r="T309">
            <v>1.3</v>
          </cell>
          <cell r="U309">
            <v>12</v>
          </cell>
          <cell r="V309">
            <v>2.9</v>
          </cell>
          <cell r="W309">
            <v>97.3</v>
          </cell>
          <cell r="X309">
            <v>-3.9</v>
          </cell>
          <cell r="Y309">
            <v>97.3</v>
          </cell>
          <cell r="Z309">
            <v>-3.7</v>
          </cell>
          <cell r="AA309">
            <v>71.5</v>
          </cell>
          <cell r="AB309">
            <v>-23.7</v>
          </cell>
          <cell r="AC309">
            <v>95.3</v>
          </cell>
          <cell r="AD309">
            <v>-47.2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101.7</v>
          </cell>
          <cell r="D311">
            <v>-7</v>
          </cell>
          <cell r="E311">
            <v>103.2</v>
          </cell>
          <cell r="F311">
            <v>-7.2</v>
          </cell>
          <cell r="G311">
            <v>103.8</v>
          </cell>
          <cell r="H311">
            <v>-6</v>
          </cell>
          <cell r="I311">
            <v>97.5</v>
          </cell>
          <cell r="J311">
            <v>-7.9</v>
          </cell>
          <cell r="K311">
            <v>98.5</v>
          </cell>
          <cell r="L311">
            <v>-6.8</v>
          </cell>
          <cell r="M311">
            <v>71</v>
          </cell>
          <cell r="N311">
            <v>-37.1</v>
          </cell>
          <cell r="O311">
            <v>102</v>
          </cell>
          <cell r="P311">
            <v>15</v>
          </cell>
          <cell r="Q311" t="str">
            <v>-</v>
          </cell>
          <cell r="R311" t="str">
            <v>-</v>
          </cell>
          <cell r="S311">
            <v>7.45</v>
          </cell>
          <cell r="T311">
            <v>0.54</v>
          </cell>
          <cell r="U311">
            <v>3.28</v>
          </cell>
          <cell r="V311">
            <v>1.06</v>
          </cell>
          <cell r="W311">
            <v>96.3</v>
          </cell>
          <cell r="X311">
            <v>-10.3</v>
          </cell>
          <cell r="Y311">
            <v>97.7</v>
          </cell>
          <cell r="Z311">
            <v>-10.4</v>
          </cell>
          <cell r="AA311">
            <v>86.3</v>
          </cell>
          <cell r="AB311">
            <v>-35.4</v>
          </cell>
          <cell r="AC311">
            <v>22.5</v>
          </cell>
          <cell r="AD311">
            <v>25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115.1</v>
          </cell>
          <cell r="D518">
            <v>8.6</v>
          </cell>
          <cell r="E518">
            <v>103.7</v>
          </cell>
          <cell r="F518">
            <v>5.3</v>
          </cell>
          <cell r="G518">
            <v>103.4</v>
          </cell>
          <cell r="H518">
            <v>5.0999999999999996</v>
          </cell>
          <cell r="I518">
            <v>101.2</v>
          </cell>
          <cell r="J518">
            <v>1.3</v>
          </cell>
          <cell r="K518">
            <v>99.9</v>
          </cell>
          <cell r="L518">
            <v>0.4</v>
          </cell>
          <cell r="M518">
            <v>118</v>
          </cell>
          <cell r="N518">
            <v>12</v>
          </cell>
          <cell r="O518">
            <v>96.9</v>
          </cell>
          <cell r="P518">
            <v>-2.7</v>
          </cell>
          <cell r="Q518" t="str">
            <v>-</v>
          </cell>
          <cell r="R518" t="str">
            <v>-</v>
          </cell>
          <cell r="S518">
            <v>1.21</v>
          </cell>
          <cell r="T518">
            <v>0.16</v>
          </cell>
          <cell r="U518">
            <v>1.2</v>
          </cell>
          <cell r="V518">
            <v>-0.1</v>
          </cell>
          <cell r="W518">
            <v>109</v>
          </cell>
          <cell r="X518">
            <v>4.8</v>
          </cell>
          <cell r="Y518">
            <v>98.2</v>
          </cell>
          <cell r="Z518">
            <v>1.6</v>
          </cell>
          <cell r="AA518">
            <v>109.5</v>
          </cell>
          <cell r="AB518">
            <v>9.5</v>
          </cell>
          <cell r="AC518">
            <v>174.1</v>
          </cell>
          <cell r="AD518">
            <v>19.7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102.1</v>
          </cell>
          <cell r="D520">
            <v>-0.2</v>
          </cell>
          <cell r="E520">
            <v>94.1</v>
          </cell>
          <cell r="F520">
            <v>9.5</v>
          </cell>
          <cell r="G520">
            <v>96.5</v>
          </cell>
          <cell r="H520">
            <v>12.1</v>
          </cell>
          <cell r="I520">
            <v>98.6</v>
          </cell>
          <cell r="J520">
            <v>-0.4</v>
          </cell>
          <cell r="K520">
            <v>99.6</v>
          </cell>
          <cell r="L520">
            <v>0.9</v>
          </cell>
          <cell r="M520">
            <v>80.900000000000006</v>
          </cell>
          <cell r="N520">
            <v>-22.6</v>
          </cell>
          <cell r="O520">
            <v>93.4</v>
          </cell>
          <cell r="P520">
            <v>0.9</v>
          </cell>
          <cell r="Q520" t="str">
            <v>-</v>
          </cell>
          <cell r="R520" t="str">
            <v>-</v>
          </cell>
          <cell r="S520">
            <v>0.66</v>
          </cell>
          <cell r="T520">
            <v>-0.43</v>
          </cell>
          <cell r="U520">
            <v>0.05</v>
          </cell>
          <cell r="V520">
            <v>-0.47</v>
          </cell>
          <cell r="W520">
            <v>96.7</v>
          </cell>
          <cell r="X520">
            <v>-3.7</v>
          </cell>
          <cell r="Y520">
            <v>89.1</v>
          </cell>
          <cell r="Z520">
            <v>5.7</v>
          </cell>
          <cell r="AA520">
            <v>55</v>
          </cell>
          <cell r="AB520">
            <v>-34.1</v>
          </cell>
          <cell r="AC520">
            <v>116.1</v>
          </cell>
          <cell r="AD520">
            <v>-22.2</v>
          </cell>
        </row>
        <row r="521">
          <cell r="B521" t="str">
            <v>製造業</v>
          </cell>
          <cell r="C521">
            <v>126.3</v>
          </cell>
          <cell r="D521">
            <v>-1.4</v>
          </cell>
          <cell r="E521">
            <v>108</v>
          </cell>
          <cell r="F521">
            <v>-1.8</v>
          </cell>
          <cell r="G521">
            <v>106.2</v>
          </cell>
          <cell r="H521">
            <v>-2.1</v>
          </cell>
          <cell r="I521">
            <v>101.7</v>
          </cell>
          <cell r="J521">
            <v>-0.2</v>
          </cell>
          <cell r="K521">
            <v>100.4</v>
          </cell>
          <cell r="L521">
            <v>-0.6</v>
          </cell>
          <cell r="M521">
            <v>117.9</v>
          </cell>
          <cell r="N521">
            <v>5.0999999999999996</v>
          </cell>
          <cell r="O521">
            <v>93.7</v>
          </cell>
          <cell r="P521">
            <v>-4.9000000000000004</v>
          </cell>
          <cell r="Q521" t="str">
            <v>-</v>
          </cell>
          <cell r="R521" t="str">
            <v>-</v>
          </cell>
          <cell r="S521">
            <v>0.88</v>
          </cell>
          <cell r="T521">
            <v>0.23</v>
          </cell>
          <cell r="U521">
            <v>1.35</v>
          </cell>
          <cell r="V521">
            <v>0.55000000000000004</v>
          </cell>
          <cell r="W521">
            <v>119.6</v>
          </cell>
          <cell r="X521">
            <v>-4.9000000000000004</v>
          </cell>
          <cell r="Y521">
            <v>102.3</v>
          </cell>
          <cell r="Z521">
            <v>-5.2</v>
          </cell>
          <cell r="AA521">
            <v>126.9</v>
          </cell>
          <cell r="AB521">
            <v>1</v>
          </cell>
          <cell r="AC521">
            <v>217.1</v>
          </cell>
          <cell r="AD521">
            <v>-0.4</v>
          </cell>
        </row>
        <row r="522">
          <cell r="B522" t="str">
            <v>電気・ガス・熱供給・水道業</v>
          </cell>
          <cell r="C522">
            <v>96.5</v>
          </cell>
          <cell r="D522">
            <v>-9.1999999999999993</v>
          </cell>
          <cell r="E522">
            <v>122.3</v>
          </cell>
          <cell r="F522">
            <v>7.8</v>
          </cell>
          <cell r="G522">
            <v>111.8</v>
          </cell>
          <cell r="H522">
            <v>0.3</v>
          </cell>
          <cell r="I522">
            <v>100.4</v>
          </cell>
          <cell r="J522">
            <v>3.5</v>
          </cell>
          <cell r="K522">
            <v>96.7</v>
          </cell>
          <cell r="L522">
            <v>0.7</v>
          </cell>
          <cell r="M522">
            <v>148.6</v>
          </cell>
          <cell r="N522">
            <v>36.1</v>
          </cell>
          <cell r="O522">
            <v>148.30000000000001</v>
          </cell>
          <cell r="P522">
            <v>-28.5</v>
          </cell>
          <cell r="Q522" t="str">
            <v>-</v>
          </cell>
          <cell r="R522" t="str">
            <v>-</v>
          </cell>
          <cell r="S522">
            <v>5.92</v>
          </cell>
          <cell r="T522">
            <v>1.0900000000000001</v>
          </cell>
          <cell r="U522">
            <v>9.08</v>
          </cell>
          <cell r="V522">
            <v>1.86</v>
          </cell>
          <cell r="W522">
            <v>91.4</v>
          </cell>
          <cell r="X522">
            <v>-12.4</v>
          </cell>
          <cell r="Y522">
            <v>115.8</v>
          </cell>
          <cell r="Z522">
            <v>4</v>
          </cell>
          <cell r="AA522">
            <v>249.9</v>
          </cell>
          <cell r="AB522">
            <v>82.8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144</v>
          </cell>
          <cell r="D523">
            <v>29.8</v>
          </cell>
          <cell r="E523">
            <v>116.7</v>
          </cell>
          <cell r="F523">
            <v>-11.5</v>
          </cell>
          <cell r="G523">
            <v>119.6</v>
          </cell>
          <cell r="H523">
            <v>-8.6</v>
          </cell>
          <cell r="I523">
            <v>100.5</v>
          </cell>
          <cell r="J523">
            <v>1.8</v>
          </cell>
          <cell r="K523">
            <v>102.7</v>
          </cell>
          <cell r="L523">
            <v>1.8</v>
          </cell>
          <cell r="M523">
            <v>77.3</v>
          </cell>
          <cell r="N523">
            <v>4.2</v>
          </cell>
          <cell r="O523">
            <v>106.9</v>
          </cell>
          <cell r="P523">
            <v>-3.1</v>
          </cell>
          <cell r="Q523" t="str">
            <v>-</v>
          </cell>
          <cell r="R523" t="str">
            <v>-</v>
          </cell>
          <cell r="S523">
            <v>0.9</v>
          </cell>
          <cell r="T523">
            <v>0.9</v>
          </cell>
          <cell r="U523">
            <v>0.98</v>
          </cell>
          <cell r="V523">
            <v>0.57999999999999996</v>
          </cell>
          <cell r="W523">
            <v>136.4</v>
          </cell>
          <cell r="X523">
            <v>25.4</v>
          </cell>
          <cell r="Y523">
            <v>110.5</v>
          </cell>
          <cell r="Z523">
            <v>-14.6</v>
          </cell>
          <cell r="AA523">
            <v>77.599999999999994</v>
          </cell>
          <cell r="AB523">
            <v>-46.9</v>
          </cell>
          <cell r="AC523">
            <v>265.3</v>
          </cell>
          <cell r="AD523">
            <v>1398.9</v>
          </cell>
        </row>
        <row r="524">
          <cell r="B524" t="str">
            <v>運輸業，郵便業</v>
          </cell>
          <cell r="C524">
            <v>104.6</v>
          </cell>
          <cell r="D524">
            <v>-21.4</v>
          </cell>
          <cell r="E524">
            <v>91.2</v>
          </cell>
          <cell r="F524">
            <v>-1.6</v>
          </cell>
          <cell r="G524">
            <v>90.9</v>
          </cell>
          <cell r="H524">
            <v>-5.0999999999999996</v>
          </cell>
          <cell r="I524">
            <v>94.7</v>
          </cell>
          <cell r="J524">
            <v>1.5</v>
          </cell>
          <cell r="K524">
            <v>98.1</v>
          </cell>
          <cell r="L524">
            <v>0.3</v>
          </cell>
          <cell r="M524">
            <v>81.8</v>
          </cell>
          <cell r="N524">
            <v>7.8</v>
          </cell>
          <cell r="O524">
            <v>113</v>
          </cell>
          <cell r="P524">
            <v>0.6</v>
          </cell>
          <cell r="Q524" t="str">
            <v>-</v>
          </cell>
          <cell r="R524" t="str">
            <v>-</v>
          </cell>
          <cell r="S524">
            <v>0.99</v>
          </cell>
          <cell r="T524">
            <v>-0.03</v>
          </cell>
          <cell r="U524">
            <v>0.59</v>
          </cell>
          <cell r="V524">
            <v>0.38</v>
          </cell>
          <cell r="W524">
            <v>99.1</v>
          </cell>
          <cell r="X524">
            <v>-24.1</v>
          </cell>
          <cell r="Y524">
            <v>86.4</v>
          </cell>
          <cell r="Z524">
            <v>-5.0999999999999996</v>
          </cell>
          <cell r="AA524">
            <v>92.7</v>
          </cell>
          <cell r="AB524">
            <v>16.8</v>
          </cell>
          <cell r="AC524">
            <v>187.3</v>
          </cell>
          <cell r="AD524">
            <v>-52.9</v>
          </cell>
        </row>
        <row r="525">
          <cell r="B525" t="str">
            <v>卸売業，小売業</v>
          </cell>
          <cell r="C525">
            <v>174.6</v>
          </cell>
          <cell r="D525">
            <v>51.2</v>
          </cell>
          <cell r="E525">
            <v>109</v>
          </cell>
          <cell r="F525">
            <v>16</v>
          </cell>
          <cell r="G525">
            <v>107.3</v>
          </cell>
          <cell r="H525">
            <v>14.1</v>
          </cell>
          <cell r="I525">
            <v>102.7</v>
          </cell>
          <cell r="J525">
            <v>4.9000000000000004</v>
          </cell>
          <cell r="K525">
            <v>100.9</v>
          </cell>
          <cell r="L525">
            <v>2.4</v>
          </cell>
          <cell r="M525">
            <v>129.1</v>
          </cell>
          <cell r="N525">
            <v>43.4</v>
          </cell>
          <cell r="O525">
            <v>88.7</v>
          </cell>
          <cell r="P525">
            <v>-4.2</v>
          </cell>
          <cell r="Q525" t="str">
            <v>-</v>
          </cell>
          <cell r="R525" t="str">
            <v>-</v>
          </cell>
          <cell r="S525">
            <v>2.89</v>
          </cell>
          <cell r="T525">
            <v>1.75</v>
          </cell>
          <cell r="U525">
            <v>1.84</v>
          </cell>
          <cell r="V525">
            <v>-1.06</v>
          </cell>
          <cell r="W525">
            <v>165.3</v>
          </cell>
          <cell r="X525">
            <v>45.9</v>
          </cell>
          <cell r="Y525">
            <v>103.2</v>
          </cell>
          <cell r="Z525">
            <v>11.9</v>
          </cell>
          <cell r="AA525">
            <v>137.5</v>
          </cell>
          <cell r="AB525">
            <v>47.1</v>
          </cell>
          <cell r="AC525">
            <v>638.29999999999995</v>
          </cell>
          <cell r="AD525">
            <v>138.30000000000001</v>
          </cell>
        </row>
        <row r="526">
          <cell r="B526" t="str">
            <v>金融業，保険業</v>
          </cell>
          <cell r="C526">
            <v>98.5</v>
          </cell>
          <cell r="D526">
            <v>13.6</v>
          </cell>
          <cell r="E526">
            <v>118.6</v>
          </cell>
          <cell r="F526">
            <v>14</v>
          </cell>
          <cell r="G526">
            <v>119.3</v>
          </cell>
          <cell r="H526">
            <v>14.1</v>
          </cell>
          <cell r="I526">
            <v>97.7</v>
          </cell>
          <cell r="J526">
            <v>-4.9000000000000004</v>
          </cell>
          <cell r="K526">
            <v>97</v>
          </cell>
          <cell r="L526">
            <v>-5.6</v>
          </cell>
          <cell r="M526">
            <v>116.4</v>
          </cell>
          <cell r="N526">
            <v>14.3</v>
          </cell>
          <cell r="O526">
            <v>83.7</v>
          </cell>
          <cell r="P526">
            <v>-7.3</v>
          </cell>
          <cell r="Q526" t="str">
            <v>-</v>
          </cell>
          <cell r="R526" t="str">
            <v>-</v>
          </cell>
          <cell r="S526">
            <v>0</v>
          </cell>
          <cell r="T526">
            <v>-0.82</v>
          </cell>
          <cell r="U526">
            <v>0.55000000000000004</v>
          </cell>
          <cell r="V526">
            <v>-1.35</v>
          </cell>
          <cell r="W526">
            <v>93.3</v>
          </cell>
          <cell r="X526">
            <v>9.6</v>
          </cell>
          <cell r="Y526">
            <v>112.3</v>
          </cell>
          <cell r="Z526">
            <v>10</v>
          </cell>
          <cell r="AA526">
            <v>102.4</v>
          </cell>
          <cell r="AB526">
            <v>13.7</v>
          </cell>
          <cell r="AC526">
            <v>16.600000000000001</v>
          </cell>
          <cell r="AD526">
            <v>5.0999999999999996</v>
          </cell>
        </row>
        <row r="527">
          <cell r="B527" t="str">
            <v>不動産業，物品賃貸業</v>
          </cell>
          <cell r="C527">
            <v>148.9</v>
          </cell>
          <cell r="D527">
            <v>15.5</v>
          </cell>
          <cell r="E527">
            <v>113.4</v>
          </cell>
          <cell r="F527">
            <v>11.7</v>
          </cell>
          <cell r="G527">
            <v>119.1</v>
          </cell>
          <cell r="H527">
            <v>16.7</v>
          </cell>
          <cell r="I527">
            <v>109</v>
          </cell>
          <cell r="J527">
            <v>6.3</v>
          </cell>
          <cell r="K527">
            <v>111.3</v>
          </cell>
          <cell r="L527">
            <v>9.9</v>
          </cell>
          <cell r="M527">
            <v>70</v>
          </cell>
          <cell r="N527">
            <v>-43.2</v>
          </cell>
          <cell r="O527">
            <v>49.9</v>
          </cell>
          <cell r="P527">
            <v>-35.299999999999997</v>
          </cell>
          <cell r="Q527" t="str">
            <v>-</v>
          </cell>
          <cell r="R527" t="str">
            <v>-</v>
          </cell>
          <cell r="S527">
            <v>0</v>
          </cell>
          <cell r="T527">
            <v>-0.8</v>
          </cell>
          <cell r="U527">
            <v>10.58</v>
          </cell>
          <cell r="V527">
            <v>9.7200000000000006</v>
          </cell>
          <cell r="W527">
            <v>141</v>
          </cell>
          <cell r="X527">
            <v>11.5</v>
          </cell>
          <cell r="Y527">
            <v>107.4</v>
          </cell>
          <cell r="Z527">
            <v>7.8</v>
          </cell>
          <cell r="AA527">
            <v>18.100000000000001</v>
          </cell>
          <cell r="AB527">
            <v>-80.2</v>
          </cell>
          <cell r="AC527">
            <v>332.7</v>
          </cell>
          <cell r="AD527">
            <v>23.1</v>
          </cell>
        </row>
        <row r="528">
          <cell r="B528" t="str">
            <v>学術研究，専門・技術サービス業</v>
          </cell>
          <cell r="C528">
            <v>88.2</v>
          </cell>
          <cell r="D528">
            <v>1.6</v>
          </cell>
          <cell r="E528">
            <v>103.2</v>
          </cell>
          <cell r="F528">
            <v>8.6</v>
          </cell>
          <cell r="G528">
            <v>102.8</v>
          </cell>
          <cell r="H528">
            <v>5.5</v>
          </cell>
          <cell r="I528">
            <v>101.4</v>
          </cell>
          <cell r="J528">
            <v>8.3000000000000007</v>
          </cell>
          <cell r="K528">
            <v>102.8</v>
          </cell>
          <cell r="L528">
            <v>7.3</v>
          </cell>
          <cell r="M528">
            <v>79.2</v>
          </cell>
          <cell r="N528">
            <v>35.799999999999997</v>
          </cell>
          <cell r="O528">
            <v>116.8</v>
          </cell>
          <cell r="P528">
            <v>13.8</v>
          </cell>
          <cell r="Q528" t="str">
            <v>-</v>
          </cell>
          <cell r="R528" t="str">
            <v>-</v>
          </cell>
          <cell r="S528">
            <v>2.81</v>
          </cell>
          <cell r="T528">
            <v>2.79</v>
          </cell>
          <cell r="U528">
            <v>1.8</v>
          </cell>
          <cell r="V528">
            <v>1.44</v>
          </cell>
          <cell r="W528">
            <v>83.5</v>
          </cell>
          <cell r="X528">
            <v>-2</v>
          </cell>
          <cell r="Y528">
            <v>97.7</v>
          </cell>
          <cell r="Z528">
            <v>4.8</v>
          </cell>
          <cell r="AA528">
            <v>112.8</v>
          </cell>
          <cell r="AB528">
            <v>162.30000000000001</v>
          </cell>
          <cell r="AC528">
            <v>27.8</v>
          </cell>
          <cell r="AD528">
            <v>-41.4</v>
          </cell>
        </row>
        <row r="529">
          <cell r="B529" t="str">
            <v>宿泊業，飲食サービス業</v>
          </cell>
          <cell r="C529">
            <v>97.8</v>
          </cell>
          <cell r="D529">
            <v>13.1</v>
          </cell>
          <cell r="E529">
            <v>94.3</v>
          </cell>
          <cell r="F529">
            <v>5</v>
          </cell>
          <cell r="G529">
            <v>85.7</v>
          </cell>
          <cell r="H529">
            <v>-6.4</v>
          </cell>
          <cell r="I529">
            <v>99.7</v>
          </cell>
          <cell r="J529">
            <v>-4.8</v>
          </cell>
          <cell r="K529">
            <v>97</v>
          </cell>
          <cell r="L529">
            <v>-9.5</v>
          </cell>
          <cell r="M529">
            <v>138</v>
          </cell>
          <cell r="N529">
            <v>98.8</v>
          </cell>
          <cell r="O529">
            <v>97.3</v>
          </cell>
          <cell r="P529">
            <v>-14.6</v>
          </cell>
          <cell r="Q529" t="str">
            <v>-</v>
          </cell>
          <cell r="R529" t="str">
            <v>-</v>
          </cell>
          <cell r="S529">
            <v>0.11</v>
          </cell>
          <cell r="T529">
            <v>-2.3199999999999998</v>
          </cell>
          <cell r="U529">
            <v>1.46</v>
          </cell>
          <cell r="V529">
            <v>-0.67</v>
          </cell>
          <cell r="W529">
            <v>92.6</v>
          </cell>
          <cell r="X529">
            <v>9.1</v>
          </cell>
          <cell r="Y529">
            <v>89.3</v>
          </cell>
          <cell r="Z529">
            <v>1.4</v>
          </cell>
          <cell r="AA529">
            <v>217.8</v>
          </cell>
          <cell r="AB529">
            <v>238.2</v>
          </cell>
          <cell r="AC529">
            <v>103</v>
          </cell>
          <cell r="AD529">
            <v>374.7</v>
          </cell>
        </row>
        <row r="530">
          <cell r="B530" t="str">
            <v>生活関連サービス業，娯楽業</v>
          </cell>
          <cell r="C530">
            <v>97.6</v>
          </cell>
          <cell r="D530">
            <v>10</v>
          </cell>
          <cell r="E530">
            <v>96.2</v>
          </cell>
          <cell r="F530">
            <v>9.9</v>
          </cell>
          <cell r="G530">
            <v>94.6</v>
          </cell>
          <cell r="H530">
            <v>4.8</v>
          </cell>
          <cell r="I530">
            <v>100.4</v>
          </cell>
          <cell r="J530">
            <v>-2.7</v>
          </cell>
          <cell r="K530">
            <v>101.3</v>
          </cell>
          <cell r="L530">
            <v>-3.4</v>
          </cell>
          <cell r="M530">
            <v>91.1</v>
          </cell>
          <cell r="N530">
            <v>5.0999999999999996</v>
          </cell>
          <cell r="O530">
            <v>126.1</v>
          </cell>
          <cell r="P530">
            <v>12.1</v>
          </cell>
          <cell r="Q530" t="str">
            <v>-</v>
          </cell>
          <cell r="R530" t="str">
            <v>-</v>
          </cell>
          <cell r="S530">
            <v>1.72</v>
          </cell>
          <cell r="T530">
            <v>1.72</v>
          </cell>
          <cell r="U530">
            <v>3.9</v>
          </cell>
          <cell r="V530">
            <v>2.38</v>
          </cell>
          <cell r="W530">
            <v>92.4</v>
          </cell>
          <cell r="X530">
            <v>6.2</v>
          </cell>
          <cell r="Y530">
            <v>91.1</v>
          </cell>
          <cell r="Z530">
            <v>6.1</v>
          </cell>
          <cell r="AA530">
            <v>117.2</v>
          </cell>
          <cell r="AB530">
            <v>121.6</v>
          </cell>
          <cell r="AC530">
            <v>66.7</v>
          </cell>
          <cell r="AD530">
            <v>10.8</v>
          </cell>
        </row>
        <row r="531">
          <cell r="B531" t="str">
            <v>教育，学習支援業</v>
          </cell>
          <cell r="C531">
            <v>90.5</v>
          </cell>
          <cell r="D531">
            <v>11</v>
          </cell>
          <cell r="E531">
            <v>107.2</v>
          </cell>
          <cell r="F531">
            <v>12.6</v>
          </cell>
          <cell r="G531">
            <v>108.2</v>
          </cell>
          <cell r="H531">
            <v>13.4</v>
          </cell>
          <cell r="I531">
            <v>107.4</v>
          </cell>
          <cell r="J531">
            <v>0.9</v>
          </cell>
          <cell r="K531">
            <v>95.2</v>
          </cell>
          <cell r="L531">
            <v>-0.6</v>
          </cell>
          <cell r="M531">
            <v>312.5</v>
          </cell>
          <cell r="N531">
            <v>9.6</v>
          </cell>
          <cell r="O531">
            <v>109.3</v>
          </cell>
          <cell r="P531">
            <v>-2.9</v>
          </cell>
          <cell r="Q531" t="str">
            <v>-</v>
          </cell>
          <cell r="R531" t="str">
            <v>-</v>
          </cell>
          <cell r="S531">
            <v>0.13</v>
          </cell>
          <cell r="T531">
            <v>7.0000000000000007E-2</v>
          </cell>
          <cell r="U531">
            <v>0.53</v>
          </cell>
          <cell r="V531">
            <v>0.42</v>
          </cell>
          <cell r="W531">
            <v>85.7</v>
          </cell>
          <cell r="X531">
            <v>7.1</v>
          </cell>
          <cell r="Y531">
            <v>101.5</v>
          </cell>
          <cell r="Z531">
            <v>8.6999999999999993</v>
          </cell>
          <cell r="AA531">
            <v>54.7</v>
          </cell>
          <cell r="AB531">
            <v>-33.799999999999997</v>
          </cell>
          <cell r="AC531">
            <v>17.5</v>
          </cell>
          <cell r="AD531">
            <v>-13.8</v>
          </cell>
        </row>
        <row r="532">
          <cell r="B532" t="str">
            <v>医療，福祉</v>
          </cell>
          <cell r="C532">
            <v>102.7</v>
          </cell>
          <cell r="D532">
            <v>4.0999999999999996</v>
          </cell>
          <cell r="E532">
            <v>100.5</v>
          </cell>
          <cell r="F532">
            <v>1.1000000000000001</v>
          </cell>
          <cell r="G532">
            <v>99.3</v>
          </cell>
          <cell r="H532">
            <v>1.3</v>
          </cell>
          <cell r="I532">
            <v>101.7</v>
          </cell>
          <cell r="J532">
            <v>1.9</v>
          </cell>
          <cell r="K532">
            <v>101.3</v>
          </cell>
          <cell r="L532">
            <v>1.2</v>
          </cell>
          <cell r="M532">
            <v>115.7</v>
          </cell>
          <cell r="N532">
            <v>25.5</v>
          </cell>
          <cell r="O532">
            <v>97.2</v>
          </cell>
          <cell r="P532">
            <v>0.3</v>
          </cell>
          <cell r="Q532" t="str">
            <v>-</v>
          </cell>
          <cell r="R532" t="str">
            <v>-</v>
          </cell>
          <cell r="S532">
            <v>0.86</v>
          </cell>
          <cell r="T532">
            <v>-0.4</v>
          </cell>
          <cell r="U532">
            <v>0.68</v>
          </cell>
          <cell r="V532">
            <v>-0.34</v>
          </cell>
          <cell r="W532">
            <v>97.3</v>
          </cell>
          <cell r="X532">
            <v>0.4</v>
          </cell>
          <cell r="Y532">
            <v>95.2</v>
          </cell>
          <cell r="Z532">
            <v>-2.4</v>
          </cell>
          <cell r="AA532">
            <v>133.9</v>
          </cell>
          <cell r="AB532">
            <v>-2.8</v>
          </cell>
          <cell r="AC532">
            <v>113</v>
          </cell>
          <cell r="AD532">
            <v>18.2</v>
          </cell>
        </row>
        <row r="533">
          <cell r="B533" t="str">
            <v>複合サービス事業</v>
          </cell>
          <cell r="C533">
            <v>132.80000000000001</v>
          </cell>
          <cell r="D533">
            <v>22.1</v>
          </cell>
          <cell r="E533">
            <v>97.6</v>
          </cell>
          <cell r="F533">
            <v>-0.1</v>
          </cell>
          <cell r="G533">
            <v>100.1</v>
          </cell>
          <cell r="H533">
            <v>0.1</v>
          </cell>
          <cell r="I533">
            <v>98.2</v>
          </cell>
          <cell r="J533">
            <v>-0.9</v>
          </cell>
          <cell r="K533">
            <v>100.5</v>
          </cell>
          <cell r="L533">
            <v>0.4</v>
          </cell>
          <cell r="M533">
            <v>56.3</v>
          </cell>
          <cell r="N533">
            <v>-31</v>
          </cell>
          <cell r="O533">
            <v>100.9</v>
          </cell>
          <cell r="P533">
            <v>10</v>
          </cell>
          <cell r="Q533" t="str">
            <v>-</v>
          </cell>
          <cell r="R533" t="str">
            <v>-</v>
          </cell>
          <cell r="S533">
            <v>0.3</v>
          </cell>
          <cell r="T533">
            <v>-0.39</v>
          </cell>
          <cell r="U533">
            <v>0.67</v>
          </cell>
          <cell r="V533">
            <v>-0.05</v>
          </cell>
          <cell r="W533">
            <v>125.8</v>
          </cell>
          <cell r="X533">
            <v>17.8</v>
          </cell>
          <cell r="Y533">
            <v>92.4</v>
          </cell>
          <cell r="Z533">
            <v>-3.6</v>
          </cell>
          <cell r="AA533">
            <v>55.5</v>
          </cell>
          <cell r="AB533">
            <v>-6.6</v>
          </cell>
          <cell r="AC533">
            <v>297.5</v>
          </cell>
          <cell r="AD533">
            <v>85.1</v>
          </cell>
        </row>
        <row r="534">
          <cell r="B534" t="str">
            <v>サービス業（他に分類されないもの）</v>
          </cell>
          <cell r="C534">
            <v>95.8</v>
          </cell>
          <cell r="D534">
            <v>-1.5</v>
          </cell>
          <cell r="E534">
            <v>99</v>
          </cell>
          <cell r="F534">
            <v>10.4</v>
          </cell>
          <cell r="G534">
            <v>101.9</v>
          </cell>
          <cell r="H534">
            <v>11.7</v>
          </cell>
          <cell r="I534">
            <v>98.7</v>
          </cell>
          <cell r="J534">
            <v>-0.1</v>
          </cell>
          <cell r="K534">
            <v>100.4</v>
          </cell>
          <cell r="L534">
            <v>0.5</v>
          </cell>
          <cell r="M534">
            <v>75.900000000000006</v>
          </cell>
          <cell r="N534">
            <v>-8.3000000000000007</v>
          </cell>
          <cell r="O534">
            <v>91.2</v>
          </cell>
          <cell r="P534">
            <v>-10.5</v>
          </cell>
          <cell r="Q534" t="str">
            <v>-</v>
          </cell>
          <cell r="R534" t="str">
            <v>-</v>
          </cell>
          <cell r="S534">
            <v>1.97</v>
          </cell>
          <cell r="T534">
            <v>-0.26</v>
          </cell>
          <cell r="U534">
            <v>1.87</v>
          </cell>
          <cell r="V534">
            <v>-0.61</v>
          </cell>
          <cell r="W534">
            <v>90.7</v>
          </cell>
          <cell r="X534">
            <v>-5</v>
          </cell>
          <cell r="Y534">
            <v>93.8</v>
          </cell>
          <cell r="Z534">
            <v>6.6</v>
          </cell>
          <cell r="AA534">
            <v>69.099999999999994</v>
          </cell>
          <cell r="AB534">
            <v>-6.4</v>
          </cell>
          <cell r="AC534">
            <v>75.099999999999994</v>
          </cell>
          <cell r="AD534">
            <v>-48.7</v>
          </cell>
        </row>
        <row r="535">
          <cell r="B535" t="str">
            <v>食料品・たばこ</v>
          </cell>
          <cell r="C535">
            <v>104.7</v>
          </cell>
          <cell r="D535">
            <v>-26.4</v>
          </cell>
          <cell r="E535">
            <v>95.1</v>
          </cell>
          <cell r="F535">
            <v>-14.3</v>
          </cell>
          <cell r="G535">
            <v>95.1</v>
          </cell>
          <cell r="H535">
            <v>-15</v>
          </cell>
          <cell r="I535">
            <v>98.2</v>
          </cell>
          <cell r="J535">
            <v>-1.3</v>
          </cell>
          <cell r="K535">
            <v>97.4</v>
          </cell>
          <cell r="L535">
            <v>-2.8</v>
          </cell>
          <cell r="M535">
            <v>106.9</v>
          </cell>
          <cell r="N535">
            <v>17.7</v>
          </cell>
          <cell r="O535">
            <v>96.1</v>
          </cell>
          <cell r="P535">
            <v>-4.9000000000000004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0.62</v>
          </cell>
          <cell r="U535">
            <v>2.5499999999999998</v>
          </cell>
          <cell r="V535">
            <v>1.83</v>
          </cell>
          <cell r="W535">
            <v>99.1</v>
          </cell>
          <cell r="X535">
            <v>-29</v>
          </cell>
          <cell r="Y535">
            <v>90.1</v>
          </cell>
          <cell r="Z535">
            <v>-17.3</v>
          </cell>
          <cell r="AA535">
            <v>94.5</v>
          </cell>
          <cell r="AB535">
            <v>-6</v>
          </cell>
          <cell r="AC535">
            <v>112.2</v>
          </cell>
          <cell r="AD535">
            <v>-48</v>
          </cell>
        </row>
        <row r="536">
          <cell r="B536" t="str">
            <v>繊維工業</v>
          </cell>
          <cell r="C536">
            <v>125.2</v>
          </cell>
          <cell r="D536">
            <v>6.4</v>
          </cell>
          <cell r="E536">
            <v>136.69999999999999</v>
          </cell>
          <cell r="F536">
            <v>7.2</v>
          </cell>
          <cell r="G536">
            <v>126.5</v>
          </cell>
          <cell r="H536">
            <v>3.2</v>
          </cell>
          <cell r="I536">
            <v>97</v>
          </cell>
          <cell r="J536">
            <v>10.6</v>
          </cell>
          <cell r="K536">
            <v>93.6</v>
          </cell>
          <cell r="L536">
            <v>8.1999999999999993</v>
          </cell>
          <cell r="M536">
            <v>161.19999999999999</v>
          </cell>
          <cell r="N536">
            <v>47.3</v>
          </cell>
          <cell r="O536">
            <v>90.7</v>
          </cell>
          <cell r="P536">
            <v>5.3</v>
          </cell>
          <cell r="Q536" t="str">
            <v>-</v>
          </cell>
          <cell r="R536" t="str">
            <v>-</v>
          </cell>
          <cell r="S536">
            <v>1.39</v>
          </cell>
          <cell r="T536">
            <v>1.21</v>
          </cell>
          <cell r="U536">
            <v>0.71</v>
          </cell>
          <cell r="V536">
            <v>-0.37</v>
          </cell>
          <cell r="W536">
            <v>118.6</v>
          </cell>
          <cell r="X536">
            <v>2.7</v>
          </cell>
          <cell r="Y536">
            <v>129.5</v>
          </cell>
          <cell r="Z536">
            <v>3.5</v>
          </cell>
          <cell r="AA536">
            <v>338.3</v>
          </cell>
          <cell r="AB536">
            <v>49.6</v>
          </cell>
          <cell r="AC536">
            <v>26.3</v>
          </cell>
          <cell r="AD536">
            <v>-12.6</v>
          </cell>
        </row>
        <row r="537">
          <cell r="B537" t="str">
            <v>木材・木製品</v>
          </cell>
          <cell r="C537">
            <v>171.8</v>
          </cell>
          <cell r="D537">
            <v>27.9</v>
          </cell>
          <cell r="E537">
            <v>117.9</v>
          </cell>
          <cell r="F537">
            <v>9.6</v>
          </cell>
          <cell r="G537">
            <v>124.4</v>
          </cell>
          <cell r="H537">
            <v>10</v>
          </cell>
          <cell r="I537">
            <v>94.1</v>
          </cell>
          <cell r="J537">
            <v>-9.1</v>
          </cell>
          <cell r="K537">
            <v>97.1</v>
          </cell>
          <cell r="L537">
            <v>-8.3000000000000007</v>
          </cell>
          <cell r="M537">
            <v>63.2</v>
          </cell>
          <cell r="N537">
            <v>-20.399999999999999</v>
          </cell>
          <cell r="O537">
            <v>86.5</v>
          </cell>
          <cell r="P537">
            <v>-9.8000000000000007</v>
          </cell>
          <cell r="Q537" t="str">
            <v>-</v>
          </cell>
          <cell r="R537" t="str">
            <v>-</v>
          </cell>
          <cell r="S537">
            <v>1</v>
          </cell>
          <cell r="T537">
            <v>-0.2</v>
          </cell>
          <cell r="U537">
            <v>0.28999999999999998</v>
          </cell>
          <cell r="V537">
            <v>-0.65</v>
          </cell>
          <cell r="W537">
            <v>162.69999999999999</v>
          </cell>
          <cell r="X537">
            <v>23.4</v>
          </cell>
          <cell r="Y537">
            <v>111.6</v>
          </cell>
          <cell r="Z537">
            <v>5.7</v>
          </cell>
          <cell r="AA537">
            <v>57.9</v>
          </cell>
          <cell r="AB537">
            <v>1.4</v>
          </cell>
          <cell r="AC537">
            <v>366.8</v>
          </cell>
          <cell r="AD537">
            <v>67.8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146.69999999999999</v>
          </cell>
          <cell r="D539">
            <v>43.3</v>
          </cell>
          <cell r="E539">
            <v>89.4</v>
          </cell>
          <cell r="F539">
            <v>1.6</v>
          </cell>
          <cell r="G539">
            <v>97.9</v>
          </cell>
          <cell r="H539">
            <v>11.3</v>
          </cell>
          <cell r="I539">
            <v>108.2</v>
          </cell>
          <cell r="J539">
            <v>-5.2</v>
          </cell>
          <cell r="K539">
            <v>116.8</v>
          </cell>
          <cell r="L539">
            <v>0.3</v>
          </cell>
          <cell r="M539">
            <v>36.6</v>
          </cell>
          <cell r="N539">
            <v>-61.5</v>
          </cell>
          <cell r="O539">
            <v>117.4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</v>
          </cell>
          <cell r="T539">
            <v>-3.18</v>
          </cell>
          <cell r="U539">
            <v>0.61</v>
          </cell>
          <cell r="V539">
            <v>-0.28000000000000003</v>
          </cell>
          <cell r="W539">
            <v>138.9</v>
          </cell>
          <cell r="X539">
            <v>38.200000000000003</v>
          </cell>
          <cell r="Y539">
            <v>84.7</v>
          </cell>
          <cell r="Z539">
            <v>-2</v>
          </cell>
          <cell r="AA539">
            <v>34.700000000000003</v>
          </cell>
          <cell r="AB539">
            <v>-60.7</v>
          </cell>
          <cell r="AC539">
            <v>134.80000000000001</v>
          </cell>
          <cell r="AD539">
            <v>120.6</v>
          </cell>
        </row>
        <row r="540">
          <cell r="B540" t="str">
            <v>印刷・同関連業</v>
          </cell>
          <cell r="C540">
            <v>150.69999999999999</v>
          </cell>
          <cell r="D540">
            <v>13.6</v>
          </cell>
          <cell r="E540">
            <v>116.2</v>
          </cell>
          <cell r="F540">
            <v>-15.2</v>
          </cell>
          <cell r="G540">
            <v>112.5</v>
          </cell>
          <cell r="H540">
            <v>-13</v>
          </cell>
          <cell r="I540">
            <v>108.9</v>
          </cell>
          <cell r="J540">
            <v>23.2</v>
          </cell>
          <cell r="K540">
            <v>109.4</v>
          </cell>
          <cell r="L540">
            <v>23.5</v>
          </cell>
          <cell r="M540">
            <v>98.6</v>
          </cell>
          <cell r="N540">
            <v>17.899999999999999</v>
          </cell>
          <cell r="O540">
            <v>93.5</v>
          </cell>
          <cell r="P540">
            <v>4.4000000000000004</v>
          </cell>
          <cell r="Q540" t="str">
            <v>-</v>
          </cell>
          <cell r="R540" t="str">
            <v>-</v>
          </cell>
          <cell r="S540">
            <v>0.27</v>
          </cell>
          <cell r="T540">
            <v>0.27</v>
          </cell>
          <cell r="U540">
            <v>0.54</v>
          </cell>
          <cell r="V540">
            <v>0.4</v>
          </cell>
          <cell r="W540">
            <v>142.69999999999999</v>
          </cell>
          <cell r="X540">
            <v>9.6</v>
          </cell>
          <cell r="Y540">
            <v>110</v>
          </cell>
          <cell r="Z540">
            <v>-18.2</v>
          </cell>
          <cell r="AA540">
            <v>193</v>
          </cell>
          <cell r="AB540">
            <v>-35</v>
          </cell>
          <cell r="AC540">
            <v>171.3</v>
          </cell>
          <cell r="AD540">
            <v>494.8</v>
          </cell>
        </row>
        <row r="541">
          <cell r="B541" t="str">
            <v>化学、石油・石炭</v>
          </cell>
          <cell r="C541">
            <v>97.5</v>
          </cell>
          <cell r="D541">
            <v>-15.6</v>
          </cell>
          <cell r="E541">
            <v>118.3</v>
          </cell>
          <cell r="F541">
            <v>3</v>
          </cell>
          <cell r="G541">
            <v>117.2</v>
          </cell>
          <cell r="H541">
            <v>5.8</v>
          </cell>
          <cell r="I541">
            <v>102.5</v>
          </cell>
          <cell r="J541">
            <v>-0.2</v>
          </cell>
          <cell r="K541">
            <v>99</v>
          </cell>
          <cell r="L541">
            <v>-0.3</v>
          </cell>
          <cell r="M541">
            <v>134</v>
          </cell>
          <cell r="N541">
            <v>0.5</v>
          </cell>
          <cell r="O541">
            <v>104.8</v>
          </cell>
          <cell r="P541">
            <v>-0.6</v>
          </cell>
          <cell r="Q541" t="str">
            <v>-</v>
          </cell>
          <cell r="R541" t="str">
            <v>-</v>
          </cell>
          <cell r="S541">
            <v>0.22</v>
          </cell>
          <cell r="T541">
            <v>0</v>
          </cell>
          <cell r="U541">
            <v>0.97</v>
          </cell>
          <cell r="V541">
            <v>0.19</v>
          </cell>
          <cell r="W541">
            <v>92.3</v>
          </cell>
          <cell r="X541">
            <v>-18.5</v>
          </cell>
          <cell r="Y541">
            <v>112</v>
          </cell>
          <cell r="Z541">
            <v>-0.6</v>
          </cell>
          <cell r="AA541">
            <v>125</v>
          </cell>
          <cell r="AB541">
            <v>-10.5</v>
          </cell>
          <cell r="AC541">
            <v>15.5</v>
          </cell>
          <cell r="AD541">
            <v>-73.7</v>
          </cell>
        </row>
        <row r="542">
          <cell r="B542" t="str">
            <v>プラスチック製品</v>
          </cell>
          <cell r="C542">
            <v>132.5</v>
          </cell>
          <cell r="D542">
            <v>-11.5</v>
          </cell>
          <cell r="E542">
            <v>121</v>
          </cell>
          <cell r="F542">
            <v>-4.9000000000000004</v>
          </cell>
          <cell r="G542">
            <v>115.9</v>
          </cell>
          <cell r="H542">
            <v>-3.3</v>
          </cell>
          <cell r="I542">
            <v>104.1</v>
          </cell>
          <cell r="J542">
            <v>1.9</v>
          </cell>
          <cell r="K542">
            <v>102.2</v>
          </cell>
          <cell r="L542">
            <v>2.6</v>
          </cell>
          <cell r="M542">
            <v>131.69999999999999</v>
          </cell>
          <cell r="N542">
            <v>-5.5</v>
          </cell>
          <cell r="O542">
            <v>131</v>
          </cell>
          <cell r="P542">
            <v>-16.600000000000001</v>
          </cell>
          <cell r="Q542" t="str">
            <v>-</v>
          </cell>
          <cell r="R542" t="str">
            <v>-</v>
          </cell>
          <cell r="S542">
            <v>0.71</v>
          </cell>
          <cell r="T542">
            <v>0.71</v>
          </cell>
          <cell r="U542">
            <v>0</v>
          </cell>
          <cell r="V542">
            <v>-1.5</v>
          </cell>
          <cell r="W542">
            <v>125.5</v>
          </cell>
          <cell r="X542">
            <v>-14.6</v>
          </cell>
          <cell r="Y542">
            <v>114.6</v>
          </cell>
          <cell r="Z542">
            <v>-8.1999999999999993</v>
          </cell>
          <cell r="AA542">
            <v>184.2</v>
          </cell>
          <cell r="AB542">
            <v>-15.2</v>
          </cell>
          <cell r="AC542">
            <v>82.4</v>
          </cell>
          <cell r="AD542">
            <v>-34.200000000000003</v>
          </cell>
        </row>
        <row r="543">
          <cell r="B543" t="str">
            <v>ゴム製品</v>
          </cell>
          <cell r="C543">
            <v>107.4</v>
          </cell>
          <cell r="D543">
            <v>-3.8</v>
          </cell>
          <cell r="E543">
            <v>119.7</v>
          </cell>
          <cell r="F543">
            <v>2.8</v>
          </cell>
          <cell r="G543">
            <v>112.8</v>
          </cell>
          <cell r="H543">
            <v>2</v>
          </cell>
          <cell r="I543">
            <v>106.7</v>
          </cell>
          <cell r="J543">
            <v>0</v>
          </cell>
          <cell r="K543">
            <v>102.7</v>
          </cell>
          <cell r="L543">
            <v>-0.5</v>
          </cell>
          <cell r="M543">
            <v>149.6</v>
          </cell>
          <cell r="N543">
            <v>4</v>
          </cell>
          <cell r="O543">
            <v>99.3</v>
          </cell>
          <cell r="P543">
            <v>-0.4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-0.1</v>
          </cell>
          <cell r="U543">
            <v>0.74</v>
          </cell>
          <cell r="V543">
            <v>0.2</v>
          </cell>
          <cell r="W543">
            <v>101.7</v>
          </cell>
          <cell r="X543">
            <v>-7.1</v>
          </cell>
          <cell r="Y543">
            <v>113.4</v>
          </cell>
          <cell r="Z543">
            <v>-0.7</v>
          </cell>
          <cell r="AA543">
            <v>159.19999999999999</v>
          </cell>
          <cell r="AB543">
            <v>6.4</v>
          </cell>
          <cell r="AC543">
            <v>43</v>
          </cell>
          <cell r="AD543">
            <v>-32.200000000000003</v>
          </cell>
        </row>
        <row r="544">
          <cell r="B544" t="str">
            <v>窯業・土石製品</v>
          </cell>
          <cell r="C544">
            <v>179.3</v>
          </cell>
          <cell r="D544">
            <v>-14.7</v>
          </cell>
          <cell r="E544">
            <v>113.5</v>
          </cell>
          <cell r="F544">
            <v>-7.3</v>
          </cell>
          <cell r="G544">
            <v>112.7</v>
          </cell>
          <cell r="H544">
            <v>-9.5</v>
          </cell>
          <cell r="I544">
            <v>98.4</v>
          </cell>
          <cell r="J544">
            <v>2</v>
          </cell>
          <cell r="K544">
            <v>97.7</v>
          </cell>
          <cell r="L544">
            <v>0.3</v>
          </cell>
          <cell r="M544">
            <v>115.5</v>
          </cell>
          <cell r="N544">
            <v>49</v>
          </cell>
          <cell r="O544">
            <v>111</v>
          </cell>
          <cell r="P544">
            <v>4</v>
          </cell>
          <cell r="Q544" t="str">
            <v>-</v>
          </cell>
          <cell r="R544" t="str">
            <v>-</v>
          </cell>
          <cell r="S544">
            <v>0</v>
          </cell>
          <cell r="T544">
            <v>-0.18</v>
          </cell>
          <cell r="U544">
            <v>1.96</v>
          </cell>
          <cell r="V544">
            <v>1.78</v>
          </cell>
          <cell r="W544">
            <v>169.8</v>
          </cell>
          <cell r="X544">
            <v>-17.7</v>
          </cell>
          <cell r="Y544">
            <v>107.5</v>
          </cell>
          <cell r="Z544">
            <v>-10.5</v>
          </cell>
          <cell r="AA544">
            <v>130.4</v>
          </cell>
          <cell r="AB544">
            <v>59.8</v>
          </cell>
          <cell r="AC544">
            <v>406.7</v>
          </cell>
          <cell r="AD544">
            <v>-22.2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117.4</v>
          </cell>
          <cell r="D547">
            <v>4.2</v>
          </cell>
          <cell r="E547">
            <v>100.1</v>
          </cell>
          <cell r="F547">
            <v>4.5</v>
          </cell>
          <cell r="G547">
            <v>102</v>
          </cell>
          <cell r="H547">
            <v>11.2</v>
          </cell>
          <cell r="I547">
            <v>97.4</v>
          </cell>
          <cell r="J547">
            <v>-2.6</v>
          </cell>
          <cell r="K547">
            <v>97.6</v>
          </cell>
          <cell r="L547">
            <v>-1.7</v>
          </cell>
          <cell r="M547">
            <v>94.6</v>
          </cell>
          <cell r="N547">
            <v>-12.8</v>
          </cell>
          <cell r="O547">
            <v>246</v>
          </cell>
          <cell r="P547">
            <v>-2.5</v>
          </cell>
          <cell r="Q547" t="str">
            <v>-</v>
          </cell>
          <cell r="R547" t="str">
            <v>-</v>
          </cell>
          <cell r="S547">
            <v>0.95</v>
          </cell>
          <cell r="T547">
            <v>0.02</v>
          </cell>
          <cell r="U547">
            <v>0.82</v>
          </cell>
          <cell r="V547">
            <v>0.08</v>
          </cell>
          <cell r="W547">
            <v>111.2</v>
          </cell>
          <cell r="X547">
            <v>0.5</v>
          </cell>
          <cell r="Y547">
            <v>94.8</v>
          </cell>
          <cell r="Z547">
            <v>0.9</v>
          </cell>
          <cell r="AA547">
            <v>65.5</v>
          </cell>
          <cell r="AB547">
            <v>-61.9</v>
          </cell>
          <cell r="AC547">
            <v>67.099999999999994</v>
          </cell>
          <cell r="AD547">
            <v>3.2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173.2</v>
          </cell>
          <cell r="D550">
            <v>106.4</v>
          </cell>
          <cell r="E550">
            <v>110.5</v>
          </cell>
          <cell r="F550">
            <v>10</v>
          </cell>
          <cell r="G550">
            <v>110.7</v>
          </cell>
          <cell r="H550">
            <v>12.7</v>
          </cell>
          <cell r="I550">
            <v>101</v>
          </cell>
          <cell r="J550">
            <v>-5.2</v>
          </cell>
          <cell r="K550">
            <v>100.9</v>
          </cell>
          <cell r="L550">
            <v>-2.2000000000000002</v>
          </cell>
          <cell r="M550">
            <v>102.3</v>
          </cell>
          <cell r="N550">
            <v>-37</v>
          </cell>
          <cell r="O550">
            <v>106.9</v>
          </cell>
          <cell r="P550">
            <v>3.3</v>
          </cell>
          <cell r="Q550" t="str">
            <v>-</v>
          </cell>
          <cell r="R550" t="str">
            <v>-</v>
          </cell>
          <cell r="S550">
            <v>0</v>
          </cell>
          <cell r="T550">
            <v>-0.99</v>
          </cell>
          <cell r="U550">
            <v>0.84</v>
          </cell>
          <cell r="V550">
            <v>-0.33</v>
          </cell>
          <cell r="W550">
            <v>164</v>
          </cell>
          <cell r="X550">
            <v>99.3</v>
          </cell>
          <cell r="Y550">
            <v>104.6</v>
          </cell>
          <cell r="Z550">
            <v>6.1</v>
          </cell>
          <cell r="AA550">
            <v>108.9</v>
          </cell>
          <cell r="AB550">
            <v>-12.9</v>
          </cell>
          <cell r="AC550">
            <v>114.2</v>
          </cell>
          <cell r="AD550">
            <v>4865.2</v>
          </cell>
        </row>
        <row r="551">
          <cell r="B551" t="str">
            <v>電子・デバイス</v>
          </cell>
          <cell r="C551">
            <v>77</v>
          </cell>
          <cell r="D551">
            <v>-2</v>
          </cell>
          <cell r="E551">
            <v>87.3</v>
          </cell>
          <cell r="F551">
            <v>-1.4</v>
          </cell>
          <cell r="G551">
            <v>86.5</v>
          </cell>
          <cell r="H551">
            <v>2.2000000000000002</v>
          </cell>
          <cell r="I551">
            <v>102.1</v>
          </cell>
          <cell r="J551">
            <v>-4</v>
          </cell>
          <cell r="K551">
            <v>103.4</v>
          </cell>
          <cell r="L551">
            <v>-1</v>
          </cell>
          <cell r="M551">
            <v>89.3</v>
          </cell>
          <cell r="N551">
            <v>-28.4</v>
          </cell>
          <cell r="O551">
            <v>71.7</v>
          </cell>
          <cell r="P551">
            <v>-4.4000000000000004</v>
          </cell>
          <cell r="Q551" t="str">
            <v>-</v>
          </cell>
          <cell r="R551" t="str">
            <v>-</v>
          </cell>
          <cell r="S551">
            <v>0.12</v>
          </cell>
          <cell r="T551">
            <v>-0.79</v>
          </cell>
          <cell r="U551">
            <v>1.1200000000000001</v>
          </cell>
          <cell r="V551">
            <v>0.3</v>
          </cell>
          <cell r="W551">
            <v>72.900000000000006</v>
          </cell>
          <cell r="X551">
            <v>-5.4</v>
          </cell>
          <cell r="Y551">
            <v>82.7</v>
          </cell>
          <cell r="Z551">
            <v>-4.7</v>
          </cell>
          <cell r="AA551">
            <v>93.5</v>
          </cell>
          <cell r="AB551">
            <v>-22.7</v>
          </cell>
          <cell r="AC551">
            <v>3.9</v>
          </cell>
          <cell r="AD551">
            <v>-44.3</v>
          </cell>
        </row>
        <row r="552">
          <cell r="B552" t="str">
            <v>電気機械器具</v>
          </cell>
          <cell r="C552">
            <v>184.5</v>
          </cell>
          <cell r="D552">
            <v>24.8</v>
          </cell>
          <cell r="E552">
            <v>128.4</v>
          </cell>
          <cell r="F552">
            <v>4.5</v>
          </cell>
          <cell r="G552">
            <v>128.1</v>
          </cell>
          <cell r="H552">
            <v>6</v>
          </cell>
          <cell r="I552">
            <v>110.4</v>
          </cell>
          <cell r="J552">
            <v>-1.3</v>
          </cell>
          <cell r="K552">
            <v>111.1</v>
          </cell>
          <cell r="L552">
            <v>0.5</v>
          </cell>
          <cell r="M552">
            <v>100</v>
          </cell>
          <cell r="N552">
            <v>-24.4</v>
          </cell>
          <cell r="O552">
            <v>150.4</v>
          </cell>
          <cell r="P552">
            <v>27.9</v>
          </cell>
          <cell r="Q552" t="str">
            <v>-</v>
          </cell>
          <cell r="R552" t="str">
            <v>-</v>
          </cell>
          <cell r="S552">
            <v>0</v>
          </cell>
          <cell r="T552">
            <v>-0.71</v>
          </cell>
          <cell r="U552">
            <v>0.4</v>
          </cell>
          <cell r="V552">
            <v>-1.1200000000000001</v>
          </cell>
          <cell r="W552">
            <v>174.7</v>
          </cell>
          <cell r="X552">
            <v>20.5</v>
          </cell>
          <cell r="Y552">
            <v>121.6</v>
          </cell>
          <cell r="Z552">
            <v>0.8</v>
          </cell>
          <cell r="AA552">
            <v>137.19999999999999</v>
          </cell>
          <cell r="AB552">
            <v>-22.5</v>
          </cell>
          <cell r="AC552">
            <v>201.1</v>
          </cell>
          <cell r="AD552">
            <v>80.7</v>
          </cell>
        </row>
        <row r="553">
          <cell r="B553" t="str">
            <v>情報通信機械器具</v>
          </cell>
          <cell r="C553">
            <v>114</v>
          </cell>
          <cell r="D553">
            <v>21.1</v>
          </cell>
          <cell r="E553">
            <v>96.7</v>
          </cell>
          <cell r="F553">
            <v>-6.7</v>
          </cell>
          <cell r="G553">
            <v>95.6</v>
          </cell>
          <cell r="H553">
            <v>-11.2</v>
          </cell>
          <cell r="I553">
            <v>102.7</v>
          </cell>
          <cell r="J553">
            <v>-11.7</v>
          </cell>
          <cell r="K553">
            <v>104</v>
          </cell>
          <cell r="L553">
            <v>-8.8000000000000007</v>
          </cell>
          <cell r="M553">
            <v>79.8</v>
          </cell>
          <cell r="N553">
            <v>-48.4</v>
          </cell>
          <cell r="O553">
            <v>3.4</v>
          </cell>
          <cell r="P553">
            <v>-89.3</v>
          </cell>
          <cell r="Q553" t="str">
            <v>-</v>
          </cell>
          <cell r="R553" t="str">
            <v>-</v>
          </cell>
          <cell r="S553">
            <v>5.98</v>
          </cell>
          <cell r="T553">
            <v>4.5599999999999996</v>
          </cell>
          <cell r="U553">
            <v>9.4</v>
          </cell>
          <cell r="V553">
            <v>8.36</v>
          </cell>
          <cell r="W553">
            <v>108</v>
          </cell>
          <cell r="X553">
            <v>17</v>
          </cell>
          <cell r="Y553">
            <v>91.6</v>
          </cell>
          <cell r="Z553">
            <v>-9.9</v>
          </cell>
          <cell r="AA553">
            <v>117.5</v>
          </cell>
          <cell r="AB553">
            <v>383.5</v>
          </cell>
          <cell r="AC553">
            <v>236.1</v>
          </cell>
          <cell r="AD553">
            <v>764.8</v>
          </cell>
        </row>
        <row r="554">
          <cell r="B554" t="str">
            <v>輸送用機械器具</v>
          </cell>
          <cell r="C554">
            <v>172</v>
          </cell>
          <cell r="D554">
            <v>10.1</v>
          </cell>
          <cell r="E554">
            <v>117.4</v>
          </cell>
          <cell r="F554">
            <v>4.5999999999999996</v>
          </cell>
          <cell r="G554">
            <v>109.7</v>
          </cell>
          <cell r="H554">
            <v>2.9</v>
          </cell>
          <cell r="I554">
            <v>111.1</v>
          </cell>
          <cell r="J554">
            <v>4.5999999999999996</v>
          </cell>
          <cell r="K554">
            <v>105.1</v>
          </cell>
          <cell r="L554">
            <v>2</v>
          </cell>
          <cell r="M554">
            <v>182.8</v>
          </cell>
          <cell r="N554">
            <v>26.7</v>
          </cell>
          <cell r="O554">
            <v>85</v>
          </cell>
          <cell r="P554">
            <v>1.8</v>
          </cell>
          <cell r="Q554" t="str">
            <v>-</v>
          </cell>
          <cell r="R554" t="str">
            <v>-</v>
          </cell>
          <cell r="S554">
            <v>0.81</v>
          </cell>
          <cell r="T554">
            <v>0.63</v>
          </cell>
          <cell r="U554">
            <v>0.36</v>
          </cell>
          <cell r="V554">
            <v>-0.23</v>
          </cell>
          <cell r="W554">
            <v>162.9</v>
          </cell>
          <cell r="X554">
            <v>6.3</v>
          </cell>
          <cell r="Y554">
            <v>111.2</v>
          </cell>
          <cell r="Z554">
            <v>1</v>
          </cell>
          <cell r="AA554">
            <v>231.4</v>
          </cell>
          <cell r="AB554">
            <v>18.100000000000001</v>
          </cell>
          <cell r="AC554">
            <v>117</v>
          </cell>
          <cell r="AD554">
            <v>16.899999999999999</v>
          </cell>
        </row>
        <row r="555">
          <cell r="B555" t="str">
            <v>その他の製造業</v>
          </cell>
          <cell r="C555">
            <v>157.4</v>
          </cell>
          <cell r="D555">
            <v>13.2</v>
          </cell>
          <cell r="E555">
            <v>130.1</v>
          </cell>
          <cell r="F555">
            <v>27.2</v>
          </cell>
          <cell r="G555">
            <v>123.9</v>
          </cell>
          <cell r="H555">
            <v>24.4</v>
          </cell>
          <cell r="I555">
            <v>114.6</v>
          </cell>
          <cell r="J555">
            <v>2</v>
          </cell>
          <cell r="K555">
            <v>105.4</v>
          </cell>
          <cell r="L555">
            <v>-4.2</v>
          </cell>
          <cell r="M555">
            <v>233</v>
          </cell>
          <cell r="N555">
            <v>62.4</v>
          </cell>
          <cell r="O555">
            <v>83.2</v>
          </cell>
          <cell r="P555">
            <v>-38.6</v>
          </cell>
          <cell r="Q555" t="str">
            <v>-</v>
          </cell>
          <cell r="R555" t="str">
            <v>-</v>
          </cell>
          <cell r="S555">
            <v>4.7699999999999996</v>
          </cell>
          <cell r="T555">
            <v>4.7699999999999996</v>
          </cell>
          <cell r="U555">
            <v>1.74</v>
          </cell>
          <cell r="V555">
            <v>1.61</v>
          </cell>
          <cell r="W555">
            <v>149.1</v>
          </cell>
          <cell r="X555">
            <v>9.1999999999999993</v>
          </cell>
          <cell r="Y555">
            <v>123.2</v>
          </cell>
          <cell r="Z555">
            <v>22.7</v>
          </cell>
          <cell r="AA555">
            <v>214.9</v>
          </cell>
          <cell r="AB555">
            <v>53.9</v>
          </cell>
          <cell r="AC555">
            <v>160.9</v>
          </cell>
          <cell r="AD555">
            <v>-10.7</v>
          </cell>
        </row>
        <row r="556">
          <cell r="B556" t="str">
            <v>Ｅ一括分１</v>
          </cell>
          <cell r="C556">
            <v>169.6</v>
          </cell>
          <cell r="D556">
            <v>49.4</v>
          </cell>
          <cell r="E556">
            <v>113.2</v>
          </cell>
          <cell r="F556">
            <v>8.1</v>
          </cell>
          <cell r="G556">
            <v>102.6</v>
          </cell>
          <cell r="H556">
            <v>1</v>
          </cell>
          <cell r="I556">
            <v>110.7</v>
          </cell>
          <cell r="J556">
            <v>4</v>
          </cell>
          <cell r="K556">
            <v>103.4</v>
          </cell>
          <cell r="L556">
            <v>0.7</v>
          </cell>
          <cell r="M556">
            <v>242.4</v>
          </cell>
          <cell r="N556">
            <v>39.200000000000003</v>
          </cell>
          <cell r="O556">
            <v>124.4</v>
          </cell>
          <cell r="P556">
            <v>12.5</v>
          </cell>
          <cell r="Q556" t="str">
            <v>-</v>
          </cell>
          <cell r="R556" t="str">
            <v>-</v>
          </cell>
          <cell r="S556">
            <v>0.51</v>
          </cell>
          <cell r="T556">
            <v>0.51</v>
          </cell>
          <cell r="U556">
            <v>0.73</v>
          </cell>
          <cell r="V556">
            <v>-0.18</v>
          </cell>
          <cell r="W556">
            <v>160.6</v>
          </cell>
          <cell r="X556">
            <v>44.2</v>
          </cell>
          <cell r="Y556">
            <v>107.2</v>
          </cell>
          <cell r="Z556">
            <v>4.4000000000000004</v>
          </cell>
          <cell r="AA556">
            <v>299.60000000000002</v>
          </cell>
          <cell r="AB556">
            <v>89.5</v>
          </cell>
          <cell r="AC556">
            <v>513.70000000000005</v>
          </cell>
          <cell r="AD556">
            <v>220.3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200.3</v>
          </cell>
          <cell r="D559">
            <v>91.3</v>
          </cell>
          <cell r="E559">
            <v>104.8</v>
          </cell>
          <cell r="F559">
            <v>9.3000000000000007</v>
          </cell>
          <cell r="G559">
            <v>101.8</v>
          </cell>
          <cell r="H559">
            <v>7.8</v>
          </cell>
          <cell r="I559">
            <v>105.6</v>
          </cell>
          <cell r="J559">
            <v>3.9</v>
          </cell>
          <cell r="K559">
            <v>103.6</v>
          </cell>
          <cell r="L559">
            <v>2.1</v>
          </cell>
          <cell r="M559">
            <v>139.80000000000001</v>
          </cell>
          <cell r="N559">
            <v>35.5</v>
          </cell>
          <cell r="O559">
            <v>105.6</v>
          </cell>
          <cell r="P559">
            <v>4.5</v>
          </cell>
          <cell r="Q559" t="str">
            <v>-</v>
          </cell>
          <cell r="R559" t="str">
            <v>-</v>
          </cell>
          <cell r="S559">
            <v>5.0999999999999996</v>
          </cell>
          <cell r="T559">
            <v>2.97</v>
          </cell>
          <cell r="U559">
            <v>2.35</v>
          </cell>
          <cell r="V559">
            <v>-0.72</v>
          </cell>
          <cell r="W559">
            <v>189.7</v>
          </cell>
          <cell r="X559">
            <v>84.7</v>
          </cell>
          <cell r="Y559">
            <v>99.2</v>
          </cell>
          <cell r="Z559">
            <v>5.4</v>
          </cell>
          <cell r="AA559">
            <v>189.4</v>
          </cell>
          <cell r="AB559">
            <v>37.9</v>
          </cell>
          <cell r="AC559">
            <v>547.1</v>
          </cell>
          <cell r="AD559">
            <v>407.5</v>
          </cell>
        </row>
        <row r="560">
          <cell r="B560" t="str">
            <v>小売業</v>
          </cell>
          <cell r="C560">
            <v>152.6</v>
          </cell>
          <cell r="D560">
            <v>22.3</v>
          </cell>
          <cell r="E560">
            <v>112.7</v>
          </cell>
          <cell r="F560">
            <v>20.8</v>
          </cell>
          <cell r="G560">
            <v>112.1</v>
          </cell>
          <cell r="H560">
            <v>18.600000000000001</v>
          </cell>
          <cell r="I560">
            <v>100.3</v>
          </cell>
          <cell r="J560">
            <v>5.4</v>
          </cell>
          <cell r="K560">
            <v>98.6</v>
          </cell>
          <cell r="L560">
            <v>2.4</v>
          </cell>
          <cell r="M560">
            <v>122.6</v>
          </cell>
          <cell r="N560">
            <v>50.4</v>
          </cell>
          <cell r="O560">
            <v>77.900000000000006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1.22</v>
          </cell>
          <cell r="T560">
            <v>0.73</v>
          </cell>
          <cell r="U560">
            <v>1.46</v>
          </cell>
          <cell r="V560">
            <v>-1.33</v>
          </cell>
          <cell r="W560">
            <v>144.5</v>
          </cell>
          <cell r="X560">
            <v>18</v>
          </cell>
          <cell r="Y560">
            <v>106.7</v>
          </cell>
          <cell r="Z560">
            <v>16.5</v>
          </cell>
          <cell r="AA560">
            <v>119.3</v>
          </cell>
          <cell r="AB560">
            <v>54.3</v>
          </cell>
          <cell r="AC560">
            <v>460</v>
          </cell>
          <cell r="AD560">
            <v>25.2</v>
          </cell>
        </row>
        <row r="561">
          <cell r="B561" t="str">
            <v>宿泊業</v>
          </cell>
          <cell r="C561">
            <v>105.2</v>
          </cell>
          <cell r="D561">
            <v>1.1000000000000001</v>
          </cell>
          <cell r="E561">
            <v>92.3</v>
          </cell>
          <cell r="F561">
            <v>-17.399999999999999</v>
          </cell>
          <cell r="G561">
            <v>91.7</v>
          </cell>
          <cell r="H561">
            <v>-19.899999999999999</v>
          </cell>
          <cell r="I561">
            <v>88.2</v>
          </cell>
          <cell r="J561">
            <v>-11.6</v>
          </cell>
          <cell r="K561">
            <v>84.8</v>
          </cell>
          <cell r="L561">
            <v>-14.1</v>
          </cell>
          <cell r="M561">
            <v>158.9</v>
          </cell>
          <cell r="N561">
            <v>30.4</v>
          </cell>
          <cell r="O561">
            <v>101</v>
          </cell>
          <cell r="P561">
            <v>24.1</v>
          </cell>
          <cell r="Q561" t="str">
            <v>-</v>
          </cell>
          <cell r="R561" t="str">
            <v>-</v>
          </cell>
          <cell r="S561">
            <v>0.23</v>
          </cell>
          <cell r="T561">
            <v>-5.22</v>
          </cell>
          <cell r="U561">
            <v>2.2400000000000002</v>
          </cell>
          <cell r="V561">
            <v>-3.88</v>
          </cell>
          <cell r="W561">
            <v>99.6</v>
          </cell>
          <cell r="X561">
            <v>-2.5</v>
          </cell>
          <cell r="Y561">
            <v>87.4</v>
          </cell>
          <cell r="Z561">
            <v>-20.3</v>
          </cell>
          <cell r="AA561">
            <v>103.5</v>
          </cell>
          <cell r="AB561">
            <v>64</v>
          </cell>
          <cell r="AC561">
            <v>46.5</v>
          </cell>
          <cell r="AD561">
            <v>0</v>
          </cell>
        </row>
        <row r="562">
          <cell r="B562" t="str">
            <v>Ｍ一括分</v>
          </cell>
          <cell r="C562">
            <v>90.3</v>
          </cell>
          <cell r="D562">
            <v>20.399999999999999</v>
          </cell>
          <cell r="E562">
            <v>94.9</v>
          </cell>
          <cell r="F562">
            <v>24.9</v>
          </cell>
          <cell r="G562">
            <v>79.7</v>
          </cell>
          <cell r="H562">
            <v>2.6</v>
          </cell>
          <cell r="I562">
            <v>110.3</v>
          </cell>
          <cell r="J562">
            <v>5</v>
          </cell>
          <cell r="K562">
            <v>109</v>
          </cell>
          <cell r="L562">
            <v>-1.4</v>
          </cell>
          <cell r="M562">
            <v>123.6</v>
          </cell>
          <cell r="N562">
            <v>169.3</v>
          </cell>
          <cell r="O562">
            <v>99.2</v>
          </cell>
          <cell r="P562">
            <v>-35</v>
          </cell>
          <cell r="Q562" t="str">
            <v>-</v>
          </cell>
          <cell r="R562" t="str">
            <v>-</v>
          </cell>
          <cell r="S562">
            <v>0</v>
          </cell>
          <cell r="T562">
            <v>-0.82</v>
          </cell>
          <cell r="U562">
            <v>0.66</v>
          </cell>
          <cell r="V562">
            <v>0.66</v>
          </cell>
          <cell r="W562">
            <v>85.5</v>
          </cell>
          <cell r="X562">
            <v>16.2</v>
          </cell>
          <cell r="Y562">
            <v>89.9</v>
          </cell>
          <cell r="Z562">
            <v>20.5</v>
          </cell>
          <cell r="AA562">
            <v>273.8</v>
          </cell>
          <cell r="AB562">
            <v>388.9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108.6</v>
          </cell>
          <cell r="D563">
            <v>16.899999999999999</v>
          </cell>
          <cell r="E563">
            <v>103.9</v>
          </cell>
          <cell r="F563">
            <v>10.5</v>
          </cell>
          <cell r="G563">
            <v>102</v>
          </cell>
          <cell r="H563">
            <v>12.2</v>
          </cell>
          <cell r="I563">
            <v>97.9</v>
          </cell>
          <cell r="J563">
            <v>-2</v>
          </cell>
          <cell r="K563">
            <v>97.4</v>
          </cell>
          <cell r="L563">
            <v>-2.2000000000000002</v>
          </cell>
          <cell r="M563">
            <v>113.5</v>
          </cell>
          <cell r="N563">
            <v>3.6</v>
          </cell>
          <cell r="O563">
            <v>84.9</v>
          </cell>
          <cell r="P563">
            <v>3.7</v>
          </cell>
          <cell r="Q563" t="str">
            <v>-</v>
          </cell>
          <cell r="R563" t="str">
            <v>-</v>
          </cell>
          <cell r="S563">
            <v>0.66</v>
          </cell>
          <cell r="T563">
            <v>0.1</v>
          </cell>
          <cell r="U563">
            <v>0.31</v>
          </cell>
          <cell r="V563">
            <v>-0.9</v>
          </cell>
          <cell r="W563">
            <v>102.8</v>
          </cell>
          <cell r="X563">
            <v>12.7</v>
          </cell>
          <cell r="Y563">
            <v>98.4</v>
          </cell>
          <cell r="Z563">
            <v>6.7</v>
          </cell>
          <cell r="AA563">
            <v>160.4</v>
          </cell>
          <cell r="AB563">
            <v>-14.6</v>
          </cell>
          <cell r="AC563">
            <v>131.1</v>
          </cell>
          <cell r="AD563">
            <v>50.2</v>
          </cell>
        </row>
        <row r="564">
          <cell r="B564" t="str">
            <v>Ｐ一括分</v>
          </cell>
          <cell r="C564">
            <v>101</v>
          </cell>
          <cell r="D564">
            <v>-8.8000000000000007</v>
          </cell>
          <cell r="E564">
            <v>101.6</v>
          </cell>
          <cell r="F564">
            <v>-8.5</v>
          </cell>
          <cell r="G564">
            <v>101.3</v>
          </cell>
          <cell r="H564">
            <v>-9.3000000000000007</v>
          </cell>
          <cell r="I564">
            <v>105.9</v>
          </cell>
          <cell r="J564">
            <v>5.6</v>
          </cell>
          <cell r="K564">
            <v>105.3</v>
          </cell>
          <cell r="L564">
            <v>4.2</v>
          </cell>
          <cell r="M564">
            <v>120</v>
          </cell>
          <cell r="N564">
            <v>57.9</v>
          </cell>
          <cell r="O564">
            <v>113</v>
          </cell>
          <cell r="P564">
            <v>-2.5</v>
          </cell>
          <cell r="Q564" t="str">
            <v>-</v>
          </cell>
          <cell r="R564" t="str">
            <v>-</v>
          </cell>
          <cell r="S564">
            <v>1.03</v>
          </cell>
          <cell r="T564">
            <v>-0.83</v>
          </cell>
          <cell r="U564">
            <v>1.01</v>
          </cell>
          <cell r="V564">
            <v>0.15</v>
          </cell>
          <cell r="W564">
            <v>95.6</v>
          </cell>
          <cell r="X564">
            <v>-12</v>
          </cell>
          <cell r="Y564">
            <v>96.2</v>
          </cell>
          <cell r="Z564">
            <v>-11.7</v>
          </cell>
          <cell r="AA564">
            <v>109.7</v>
          </cell>
          <cell r="AB564">
            <v>17.5</v>
          </cell>
          <cell r="AC564">
            <v>98</v>
          </cell>
          <cell r="AD564">
            <v>-10.3</v>
          </cell>
        </row>
        <row r="565">
          <cell r="B565" t="str">
            <v>職業紹介・派遣業</v>
          </cell>
          <cell r="C565">
            <v>113.3</v>
          </cell>
          <cell r="D565">
            <v>12.4</v>
          </cell>
          <cell r="E565">
            <v>107.1</v>
          </cell>
          <cell r="F565">
            <v>8.1999999999999993</v>
          </cell>
          <cell r="G565">
            <v>105.5</v>
          </cell>
          <cell r="H565">
            <v>5.5</v>
          </cell>
          <cell r="I565">
            <v>109.6</v>
          </cell>
          <cell r="J565">
            <v>9.8000000000000007</v>
          </cell>
          <cell r="K565">
            <v>109</v>
          </cell>
          <cell r="L565">
            <v>7.7</v>
          </cell>
          <cell r="M565">
            <v>119.1</v>
          </cell>
          <cell r="N565">
            <v>53.7</v>
          </cell>
          <cell r="O565">
            <v>112.7</v>
          </cell>
          <cell r="P565">
            <v>-13.8</v>
          </cell>
          <cell r="Q565" t="str">
            <v>-</v>
          </cell>
          <cell r="R565" t="str">
            <v>-</v>
          </cell>
          <cell r="S565">
            <v>4.09</v>
          </cell>
          <cell r="T565">
            <v>-5.47</v>
          </cell>
          <cell r="U565">
            <v>4.2699999999999996</v>
          </cell>
          <cell r="V565">
            <v>-2.2999999999999998</v>
          </cell>
          <cell r="W565">
            <v>107.3</v>
          </cell>
          <cell r="X565">
            <v>8.5</v>
          </cell>
          <cell r="Y565">
            <v>101.4</v>
          </cell>
          <cell r="Z565">
            <v>4.3</v>
          </cell>
          <cell r="AA565">
            <v>124.3</v>
          </cell>
          <cell r="AB565">
            <v>41.9</v>
          </cell>
          <cell r="AC565">
            <v>327.3</v>
          </cell>
          <cell r="AD565">
            <v>100.1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94.5</v>
          </cell>
          <cell r="D567">
            <v>-3.5</v>
          </cell>
          <cell r="E567">
            <v>98.4</v>
          </cell>
          <cell r="F567">
            <v>10.6</v>
          </cell>
          <cell r="G567">
            <v>102</v>
          </cell>
          <cell r="H567">
            <v>12.6</v>
          </cell>
          <cell r="I567">
            <v>97.1</v>
          </cell>
          <cell r="J567">
            <v>-1.7</v>
          </cell>
          <cell r="K567">
            <v>99.2</v>
          </cell>
          <cell r="L567">
            <v>-0.8</v>
          </cell>
          <cell r="M567">
            <v>70</v>
          </cell>
          <cell r="N567">
            <v>-16.899999999999999</v>
          </cell>
          <cell r="O567">
            <v>88</v>
          </cell>
          <cell r="P567">
            <v>-9.8000000000000007</v>
          </cell>
          <cell r="Q567" t="str">
            <v>-</v>
          </cell>
          <cell r="R567" t="str">
            <v>-</v>
          </cell>
          <cell r="S567">
            <v>1.58</v>
          </cell>
          <cell r="T567">
            <v>0.71</v>
          </cell>
          <cell r="U567">
            <v>1.43</v>
          </cell>
          <cell r="V567">
            <v>-0.28000000000000003</v>
          </cell>
          <cell r="W567">
            <v>89.5</v>
          </cell>
          <cell r="X567">
            <v>-6.9</v>
          </cell>
          <cell r="Y567">
            <v>93.2</v>
          </cell>
          <cell r="Z567">
            <v>6.8</v>
          </cell>
          <cell r="AA567">
            <v>61.8</v>
          </cell>
          <cell r="AB567">
            <v>-14.6</v>
          </cell>
          <cell r="AC567">
            <v>71.099999999999994</v>
          </cell>
          <cell r="AD567">
            <v>-52.9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94.6</v>
          </cell>
          <cell r="D569">
            <v>-18.2</v>
          </cell>
          <cell r="E569">
            <v>115.9</v>
          </cell>
          <cell r="F569">
            <v>11.3</v>
          </cell>
          <cell r="G569">
            <v>142.80000000000001</v>
          </cell>
          <cell r="H569">
            <v>11.4</v>
          </cell>
          <cell r="I569">
            <v>79.900000000000006</v>
          </cell>
          <cell r="J569">
            <v>-8.4</v>
          </cell>
          <cell r="K569">
            <v>90.5</v>
          </cell>
          <cell r="L569">
            <v>-8.4</v>
          </cell>
          <cell r="M569">
            <v>7.7</v>
          </cell>
          <cell r="N569">
            <v>0</v>
          </cell>
          <cell r="O569">
            <v>83.5</v>
          </cell>
          <cell r="P569">
            <v>-22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1.54</v>
          </cell>
          <cell r="V569">
            <v>1.31</v>
          </cell>
          <cell r="W569">
            <v>89.6</v>
          </cell>
          <cell r="X569">
            <v>-21.1</v>
          </cell>
          <cell r="Y569">
            <v>109.8</v>
          </cell>
          <cell r="Z569">
            <v>7.4</v>
          </cell>
          <cell r="AA569">
            <v>6.1</v>
          </cell>
          <cell r="AB569">
            <v>1.7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104.1</v>
          </cell>
          <cell r="D582">
            <v>-8</v>
          </cell>
          <cell r="E582">
            <v>102.1</v>
          </cell>
          <cell r="F582">
            <v>-8.1</v>
          </cell>
          <cell r="G582">
            <v>102.1</v>
          </cell>
          <cell r="H582">
            <v>-7</v>
          </cell>
          <cell r="I582">
            <v>97.5</v>
          </cell>
          <cell r="J582">
            <v>-8</v>
          </cell>
          <cell r="K582">
            <v>97.2</v>
          </cell>
          <cell r="L582">
            <v>-7.4</v>
          </cell>
          <cell r="M582">
            <v>111.8</v>
          </cell>
          <cell r="N582">
            <v>-29.6</v>
          </cell>
          <cell r="O582">
            <v>109.1</v>
          </cell>
          <cell r="P582">
            <v>13.1</v>
          </cell>
          <cell r="Q582" t="str">
            <v>-</v>
          </cell>
          <cell r="R582" t="str">
            <v>-</v>
          </cell>
          <cell r="S582">
            <v>4.13</v>
          </cell>
          <cell r="T582">
            <v>-0.42</v>
          </cell>
          <cell r="U582">
            <v>1.91</v>
          </cell>
          <cell r="V582">
            <v>-0.89</v>
          </cell>
          <cell r="W582">
            <v>98.6</v>
          </cell>
          <cell r="X582">
            <v>-11.3</v>
          </cell>
          <cell r="Y582">
            <v>96.7</v>
          </cell>
          <cell r="Z582">
            <v>-11.3</v>
          </cell>
          <cell r="AA582">
            <v>103.8</v>
          </cell>
          <cell r="AB582">
            <v>-40.299999999999997</v>
          </cell>
          <cell r="AC582">
            <v>164</v>
          </cell>
          <cell r="AD582">
            <v>-7.7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170.9</v>
          </cell>
          <cell r="D584">
            <v>7.2</v>
          </cell>
          <cell r="E584">
            <v>135.6</v>
          </cell>
          <cell r="F584">
            <v>-1.6</v>
          </cell>
          <cell r="G584">
            <v>134.69999999999999</v>
          </cell>
          <cell r="H584">
            <v>-0.9</v>
          </cell>
          <cell r="I584">
            <v>121.3</v>
          </cell>
          <cell r="J584">
            <v>-1.9</v>
          </cell>
          <cell r="K584">
            <v>119.9</v>
          </cell>
          <cell r="L584">
            <v>-2.1</v>
          </cell>
          <cell r="M584">
            <v>500</v>
          </cell>
          <cell r="N584">
            <v>7.1</v>
          </cell>
          <cell r="O584">
            <v>60.4</v>
          </cell>
          <cell r="P584">
            <v>52.5</v>
          </cell>
          <cell r="Q584" t="str">
            <v>-</v>
          </cell>
          <cell r="R584" t="str">
            <v>-</v>
          </cell>
          <cell r="S584">
            <v>12.46</v>
          </cell>
          <cell r="T584">
            <v>12.46</v>
          </cell>
          <cell r="U584">
            <v>0.69</v>
          </cell>
          <cell r="V584">
            <v>0.69</v>
          </cell>
          <cell r="W584">
            <v>161.80000000000001</v>
          </cell>
          <cell r="X584">
            <v>3.5</v>
          </cell>
          <cell r="Y584">
            <v>128.4</v>
          </cell>
          <cell r="Z584">
            <v>-5</v>
          </cell>
          <cell r="AA584">
            <v>272.3</v>
          </cell>
          <cell r="AB584">
            <v>-35.9</v>
          </cell>
          <cell r="AC584">
            <v>751.7</v>
          </cell>
          <cell r="AD584">
            <v>58.8</v>
          </cell>
        </row>
        <row r="585">
          <cell r="B585" t="str">
            <v>製造業</v>
          </cell>
          <cell r="C585">
            <v>101.4</v>
          </cell>
          <cell r="D585">
            <v>-18.100000000000001</v>
          </cell>
          <cell r="E585">
            <v>101.5</v>
          </cell>
          <cell r="F585">
            <v>-14.8</v>
          </cell>
          <cell r="G585">
            <v>102.4</v>
          </cell>
          <cell r="H585">
            <v>-13.7</v>
          </cell>
          <cell r="I585">
            <v>99</v>
          </cell>
          <cell r="J585">
            <v>-10.199999999999999</v>
          </cell>
          <cell r="K585">
            <v>100.5</v>
          </cell>
          <cell r="L585">
            <v>-8.6</v>
          </cell>
          <cell r="M585">
            <v>50</v>
          </cell>
          <cell r="N585">
            <v>-57.5</v>
          </cell>
          <cell r="O585">
            <v>104.8</v>
          </cell>
          <cell r="P585">
            <v>19.2</v>
          </cell>
          <cell r="Q585" t="str">
            <v>-</v>
          </cell>
          <cell r="R585" t="str">
            <v>-</v>
          </cell>
          <cell r="S585">
            <v>1.29</v>
          </cell>
          <cell r="T585">
            <v>-3.69</v>
          </cell>
          <cell r="U585">
            <v>0.81</v>
          </cell>
          <cell r="V585">
            <v>-3.56</v>
          </cell>
          <cell r="W585">
            <v>96</v>
          </cell>
          <cell r="X585">
            <v>-21</v>
          </cell>
          <cell r="Y585">
            <v>96.1</v>
          </cell>
          <cell r="Z585">
            <v>-17.8</v>
          </cell>
          <cell r="AA585">
            <v>63.6</v>
          </cell>
          <cell r="AB585">
            <v>-55.3</v>
          </cell>
          <cell r="AC585">
            <v>98.8</v>
          </cell>
          <cell r="AD585">
            <v>-58.3</v>
          </cell>
        </row>
        <row r="586">
          <cell r="B586" t="str">
            <v>電気・ガス・熱供給・水道業</v>
          </cell>
          <cell r="C586">
            <v>75.099999999999994</v>
          </cell>
          <cell r="D586">
            <v>-13.5</v>
          </cell>
          <cell r="E586">
            <v>83</v>
          </cell>
          <cell r="F586">
            <v>-13.5</v>
          </cell>
          <cell r="G586">
            <v>81.3</v>
          </cell>
          <cell r="H586">
            <v>-15.4</v>
          </cell>
          <cell r="I586">
            <v>93.8</v>
          </cell>
          <cell r="J586">
            <v>-2.2999999999999998</v>
          </cell>
          <cell r="K586">
            <v>94.1</v>
          </cell>
          <cell r="L586">
            <v>-1.9</v>
          </cell>
          <cell r="M586">
            <v>25</v>
          </cell>
          <cell r="N586">
            <v>-80</v>
          </cell>
          <cell r="O586">
            <v>166.3</v>
          </cell>
          <cell r="P586">
            <v>-25.8</v>
          </cell>
          <cell r="Q586" t="str">
            <v>-</v>
          </cell>
          <cell r="R586" t="str">
            <v>-</v>
          </cell>
          <cell r="S586">
            <v>1.27</v>
          </cell>
          <cell r="T586">
            <v>1.27</v>
          </cell>
          <cell r="U586">
            <v>1.27</v>
          </cell>
          <cell r="V586">
            <v>-0.11</v>
          </cell>
          <cell r="W586">
            <v>71.099999999999994</v>
          </cell>
          <cell r="X586">
            <v>-16.5</v>
          </cell>
          <cell r="Y586">
            <v>78.599999999999994</v>
          </cell>
          <cell r="Z586">
            <v>-16.600000000000001</v>
          </cell>
          <cell r="AA586">
            <v>467.8</v>
          </cell>
          <cell r="AB586">
            <v>738.4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103.4</v>
          </cell>
          <cell r="D587">
            <v>7.3</v>
          </cell>
          <cell r="E587">
            <v>99.5</v>
          </cell>
          <cell r="F587">
            <v>2.1</v>
          </cell>
          <cell r="G587">
            <v>101.5</v>
          </cell>
          <cell r="H587">
            <v>15.5</v>
          </cell>
          <cell r="I587">
            <v>104</v>
          </cell>
          <cell r="J587">
            <v>15.3</v>
          </cell>
          <cell r="K587">
            <v>105.3</v>
          </cell>
          <cell r="L587">
            <v>26.6</v>
          </cell>
          <cell r="M587">
            <v>15.4</v>
          </cell>
          <cell r="N587">
            <v>-97.4</v>
          </cell>
          <cell r="O587">
            <v>12.4</v>
          </cell>
          <cell r="P587">
            <v>-11.4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1.31</v>
          </cell>
          <cell r="V587">
            <v>1.31</v>
          </cell>
          <cell r="W587">
            <v>97.9</v>
          </cell>
          <cell r="X587">
            <v>3.5</v>
          </cell>
          <cell r="Y587">
            <v>94.2</v>
          </cell>
          <cell r="Z587">
            <v>-1.6</v>
          </cell>
          <cell r="AA587">
            <v>11.8</v>
          </cell>
          <cell r="AB587">
            <v>-97.7</v>
          </cell>
          <cell r="AC587">
            <v>77.3</v>
          </cell>
          <cell r="AD587">
            <v>296.39999999999998</v>
          </cell>
        </row>
        <row r="588">
          <cell r="B588" t="str">
            <v>運輸業，郵便業</v>
          </cell>
          <cell r="C588">
            <v>87.4</v>
          </cell>
          <cell r="D588">
            <v>-19.399999999999999</v>
          </cell>
          <cell r="E588">
            <v>87.1</v>
          </cell>
          <cell r="F588">
            <v>-4.5</v>
          </cell>
          <cell r="G588">
            <v>93.8</v>
          </cell>
          <cell r="H588">
            <v>-2.2000000000000002</v>
          </cell>
          <cell r="I588">
            <v>67.7</v>
          </cell>
          <cell r="J588">
            <v>-25.1</v>
          </cell>
          <cell r="K588">
            <v>71.099999999999994</v>
          </cell>
          <cell r="L588">
            <v>-23.1</v>
          </cell>
          <cell r="M588">
            <v>0</v>
          </cell>
          <cell r="N588">
            <v>-100</v>
          </cell>
          <cell r="O588">
            <v>52.5</v>
          </cell>
          <cell r="P588">
            <v>-12.4</v>
          </cell>
          <cell r="Q588" t="str">
            <v>-</v>
          </cell>
          <cell r="R588" t="str">
            <v>-</v>
          </cell>
          <cell r="S588">
            <v>0.52</v>
          </cell>
          <cell r="T588">
            <v>0.3</v>
          </cell>
          <cell r="U588">
            <v>2.86</v>
          </cell>
          <cell r="V588">
            <v>-21.07</v>
          </cell>
          <cell r="W588">
            <v>82.8</v>
          </cell>
          <cell r="X588">
            <v>-22.3</v>
          </cell>
          <cell r="Y588">
            <v>82.5</v>
          </cell>
          <cell r="Z588">
            <v>-7.8</v>
          </cell>
          <cell r="AA588">
            <v>0</v>
          </cell>
          <cell r="AB588">
            <v>-100</v>
          </cell>
          <cell r="AC588">
            <v>50.1</v>
          </cell>
          <cell r="AD588">
            <v>-86.7</v>
          </cell>
        </row>
        <row r="589">
          <cell r="B589" t="str">
            <v>卸売業，小売業</v>
          </cell>
          <cell r="C589">
            <v>112.9</v>
          </cell>
          <cell r="D589">
            <v>-3.3</v>
          </cell>
          <cell r="E589">
            <v>105.4</v>
          </cell>
          <cell r="F589">
            <v>-5.3</v>
          </cell>
          <cell r="G589">
            <v>104.3</v>
          </cell>
          <cell r="H589">
            <v>-5.3</v>
          </cell>
          <cell r="I589">
            <v>93.6</v>
          </cell>
          <cell r="J589">
            <v>-7.1</v>
          </cell>
          <cell r="K589">
            <v>92.3</v>
          </cell>
          <cell r="L589">
            <v>-7</v>
          </cell>
          <cell r="M589">
            <v>180</v>
          </cell>
          <cell r="N589">
            <v>-12.9</v>
          </cell>
          <cell r="O589">
            <v>131.9</v>
          </cell>
          <cell r="P589">
            <v>15.9</v>
          </cell>
          <cell r="Q589" t="str">
            <v>-</v>
          </cell>
          <cell r="R589" t="str">
            <v>-</v>
          </cell>
          <cell r="S589">
            <v>4.75</v>
          </cell>
          <cell r="T589">
            <v>1.42</v>
          </cell>
          <cell r="U589">
            <v>1.73</v>
          </cell>
          <cell r="V589">
            <v>-1.21</v>
          </cell>
          <cell r="W589">
            <v>106.9</v>
          </cell>
          <cell r="X589">
            <v>-6.7</v>
          </cell>
          <cell r="Y589">
            <v>99.8</v>
          </cell>
          <cell r="Z589">
            <v>-8.6</v>
          </cell>
          <cell r="AA589">
            <v>187.1</v>
          </cell>
          <cell r="AB589">
            <v>-9.1999999999999993</v>
          </cell>
          <cell r="AC589">
            <v>562.6</v>
          </cell>
          <cell r="AD589">
            <v>27.5</v>
          </cell>
        </row>
        <row r="590">
          <cell r="B590" t="str">
            <v>金融業，保険業</v>
          </cell>
          <cell r="C590">
            <v>103.3</v>
          </cell>
          <cell r="D590">
            <v>8.5</v>
          </cell>
          <cell r="E590">
            <v>105.3</v>
          </cell>
          <cell r="F590">
            <v>12.5</v>
          </cell>
          <cell r="G590">
            <v>106.7</v>
          </cell>
          <cell r="H590">
            <v>15.4</v>
          </cell>
          <cell r="I590">
            <v>98.6</v>
          </cell>
          <cell r="J590">
            <v>25.1</v>
          </cell>
          <cell r="K590">
            <v>99.8</v>
          </cell>
          <cell r="L590">
            <v>27.9</v>
          </cell>
          <cell r="M590">
            <v>18.2</v>
          </cell>
          <cell r="N590">
            <v>-82.6</v>
          </cell>
          <cell r="O590">
            <v>240.7</v>
          </cell>
          <cell r="P590">
            <v>-2.2000000000000002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-0.18</v>
          </cell>
          <cell r="U590">
            <v>0</v>
          </cell>
          <cell r="V590">
            <v>0</v>
          </cell>
          <cell r="W590">
            <v>97.8</v>
          </cell>
          <cell r="X590">
            <v>4.7</v>
          </cell>
          <cell r="Y590">
            <v>99.7</v>
          </cell>
          <cell r="Z590">
            <v>8.5</v>
          </cell>
          <cell r="AA590">
            <v>7.7</v>
          </cell>
          <cell r="AB590">
            <v>-95.5</v>
          </cell>
          <cell r="AC590">
            <v>0</v>
          </cell>
          <cell r="AD590">
            <v>-100</v>
          </cell>
        </row>
        <row r="591">
          <cell r="B591" t="str">
            <v>不動産業，物品賃貸業</v>
          </cell>
          <cell r="C591">
            <v>125.9</v>
          </cell>
          <cell r="D591">
            <v>-23.4</v>
          </cell>
          <cell r="E591">
            <v>123.9</v>
          </cell>
          <cell r="F591">
            <v>-23.8</v>
          </cell>
          <cell r="G591">
            <v>124.3</v>
          </cell>
          <cell r="H591">
            <v>-22</v>
          </cell>
          <cell r="I591">
            <v>99.9</v>
          </cell>
          <cell r="J591">
            <v>-22.5</v>
          </cell>
          <cell r="K591">
            <v>101.1</v>
          </cell>
          <cell r="L591">
            <v>-18.399999999999999</v>
          </cell>
          <cell r="M591">
            <v>23.1</v>
          </cell>
          <cell r="N591">
            <v>-94.7</v>
          </cell>
          <cell r="O591">
            <v>126.1</v>
          </cell>
          <cell r="P591">
            <v>19.2</v>
          </cell>
          <cell r="Q591" t="str">
            <v>-</v>
          </cell>
          <cell r="R591" t="str">
            <v>-</v>
          </cell>
          <cell r="S591">
            <v>17.989999999999998</v>
          </cell>
          <cell r="T591">
            <v>14.19</v>
          </cell>
          <cell r="U591">
            <v>12.14</v>
          </cell>
          <cell r="V591">
            <v>9.7799999999999994</v>
          </cell>
          <cell r="W591">
            <v>119.2</v>
          </cell>
          <cell r="X591">
            <v>-26.1</v>
          </cell>
          <cell r="Y591">
            <v>117.3</v>
          </cell>
          <cell r="Z591">
            <v>-26.5</v>
          </cell>
          <cell r="AA591">
            <v>110.3</v>
          </cell>
          <cell r="AB591">
            <v>-59.2</v>
          </cell>
          <cell r="AC591">
            <v>301.8</v>
          </cell>
          <cell r="AD591">
            <v>10.1</v>
          </cell>
        </row>
        <row r="592">
          <cell r="B592" t="str">
            <v>学術研究，専門・技術サービス業</v>
          </cell>
          <cell r="C592">
            <v>85.6</v>
          </cell>
          <cell r="D592">
            <v>-8.1</v>
          </cell>
          <cell r="E592">
            <v>90.5</v>
          </cell>
          <cell r="F592">
            <v>-8.3000000000000007</v>
          </cell>
          <cell r="G592">
            <v>91.9</v>
          </cell>
          <cell r="H592">
            <v>-6.8</v>
          </cell>
          <cell r="I592">
            <v>88.8</v>
          </cell>
          <cell r="J592">
            <v>2.8</v>
          </cell>
          <cell r="K592">
            <v>87.9</v>
          </cell>
          <cell r="L592">
            <v>3.2</v>
          </cell>
          <cell r="M592">
            <v>128</v>
          </cell>
          <cell r="N592">
            <v>-8.6</v>
          </cell>
          <cell r="O592">
            <v>75.3</v>
          </cell>
          <cell r="P592">
            <v>-28.7</v>
          </cell>
          <cell r="Q592" t="str">
            <v>-</v>
          </cell>
          <cell r="R592" t="str">
            <v>-</v>
          </cell>
          <cell r="S592">
            <v>0.1</v>
          </cell>
          <cell r="T592">
            <v>-14.15</v>
          </cell>
          <cell r="U592">
            <v>0.1</v>
          </cell>
          <cell r="V592">
            <v>-14.15</v>
          </cell>
          <cell r="W592">
            <v>81.099999999999994</v>
          </cell>
          <cell r="X592">
            <v>-11.3</v>
          </cell>
          <cell r="Y592">
            <v>85.7</v>
          </cell>
          <cell r="Z592">
            <v>-11.6</v>
          </cell>
          <cell r="AA592">
            <v>27.2</v>
          </cell>
          <cell r="AB592">
            <v>-73</v>
          </cell>
          <cell r="AC592">
            <v>4.4000000000000004</v>
          </cell>
          <cell r="AD592">
            <v>25.7</v>
          </cell>
        </row>
        <row r="593">
          <cell r="B593" t="str">
            <v>宿泊業，飲食サービス業</v>
          </cell>
          <cell r="C593">
            <v>103.9</v>
          </cell>
          <cell r="D593">
            <v>-19.7</v>
          </cell>
          <cell r="E593">
            <v>103.3</v>
          </cell>
          <cell r="F593">
            <v>-20.6</v>
          </cell>
          <cell r="G593">
            <v>103.9</v>
          </cell>
          <cell r="H593">
            <v>-20.100000000000001</v>
          </cell>
          <cell r="I593">
            <v>101.2</v>
          </cell>
          <cell r="J593">
            <v>-15.7</v>
          </cell>
          <cell r="K593">
            <v>100.6</v>
          </cell>
          <cell r="L593">
            <v>-13.6</v>
          </cell>
          <cell r="M593">
            <v>128.6</v>
          </cell>
          <cell r="N593">
            <v>-57.1</v>
          </cell>
          <cell r="O593">
            <v>118.1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2.99</v>
          </cell>
          <cell r="T593">
            <v>-7.9</v>
          </cell>
          <cell r="U593">
            <v>0.86</v>
          </cell>
          <cell r="V593">
            <v>-0.52</v>
          </cell>
          <cell r="W593">
            <v>98.4</v>
          </cell>
          <cell r="X593">
            <v>-22.5</v>
          </cell>
          <cell r="Y593">
            <v>97.8</v>
          </cell>
          <cell r="Z593">
            <v>-23.4</v>
          </cell>
          <cell r="AA593">
            <v>72.5</v>
          </cell>
          <cell r="AB593">
            <v>-44.5</v>
          </cell>
          <cell r="AC593">
            <v>114.6</v>
          </cell>
          <cell r="AD593">
            <v>603.1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-25.3</v>
          </cell>
          <cell r="E594">
            <v>89.7</v>
          </cell>
          <cell r="F594">
            <v>-14.4</v>
          </cell>
          <cell r="G594">
            <v>89.9</v>
          </cell>
          <cell r="H594">
            <v>-14.8</v>
          </cell>
          <cell r="I594">
            <v>85.5</v>
          </cell>
          <cell r="J594">
            <v>-18.899999999999999</v>
          </cell>
          <cell r="K594">
            <v>82.8</v>
          </cell>
          <cell r="L594">
            <v>-20</v>
          </cell>
          <cell r="M594">
            <v>350</v>
          </cell>
          <cell r="N594">
            <v>21.7</v>
          </cell>
          <cell r="O594">
            <v>55.6</v>
          </cell>
          <cell r="P594">
            <v>-15.9</v>
          </cell>
          <cell r="Q594" t="str">
            <v>-</v>
          </cell>
          <cell r="R594" t="str">
            <v>-</v>
          </cell>
          <cell r="S594">
            <v>7.29</v>
          </cell>
          <cell r="T594">
            <v>4.46</v>
          </cell>
          <cell r="U594">
            <v>3.03</v>
          </cell>
          <cell r="V594">
            <v>0.5</v>
          </cell>
          <cell r="W594">
            <v>84.7</v>
          </cell>
          <cell r="X594">
            <v>-27.9</v>
          </cell>
          <cell r="Y594">
            <v>84.9</v>
          </cell>
          <cell r="Z594">
            <v>-17.399999999999999</v>
          </cell>
          <cell r="AA594">
            <v>83.9</v>
          </cell>
          <cell r="AB594">
            <v>0.8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114.8</v>
          </cell>
          <cell r="D595">
            <v>3.1</v>
          </cell>
          <cell r="E595">
            <v>118.2</v>
          </cell>
          <cell r="F595">
            <v>2.9</v>
          </cell>
          <cell r="G595">
            <v>118.4</v>
          </cell>
          <cell r="H595">
            <v>2.9</v>
          </cell>
          <cell r="I595">
            <v>118.7</v>
          </cell>
          <cell r="J595">
            <v>-10.6</v>
          </cell>
          <cell r="K595">
            <v>119</v>
          </cell>
          <cell r="L595">
            <v>-10.6</v>
          </cell>
          <cell r="M595">
            <v>50</v>
          </cell>
          <cell r="N595">
            <v>0</v>
          </cell>
          <cell r="O595">
            <v>117</v>
          </cell>
          <cell r="P595">
            <v>16.3</v>
          </cell>
          <cell r="Q595" t="str">
            <v>-</v>
          </cell>
          <cell r="R595" t="str">
            <v>-</v>
          </cell>
          <cell r="S595">
            <v>2.71</v>
          </cell>
          <cell r="T595">
            <v>-2.2599999999999998</v>
          </cell>
          <cell r="U595">
            <v>0.19</v>
          </cell>
          <cell r="V595">
            <v>-0.11</v>
          </cell>
          <cell r="W595">
            <v>108.7</v>
          </cell>
          <cell r="X595">
            <v>-0.5</v>
          </cell>
          <cell r="Y595">
            <v>111.9</v>
          </cell>
          <cell r="Z595">
            <v>-0.8</v>
          </cell>
          <cell r="AA595">
            <v>63.7</v>
          </cell>
          <cell r="AB595">
            <v>-9.4</v>
          </cell>
          <cell r="AC595">
            <v>3.5</v>
          </cell>
          <cell r="AD595">
            <v>0</v>
          </cell>
        </row>
        <row r="596">
          <cell r="B596" t="str">
            <v>医療，福祉</v>
          </cell>
          <cell r="C596">
            <v>101.5</v>
          </cell>
          <cell r="D596">
            <v>2.1</v>
          </cell>
          <cell r="E596">
            <v>102.4</v>
          </cell>
          <cell r="F596">
            <v>1.7</v>
          </cell>
          <cell r="G596">
            <v>101.5</v>
          </cell>
          <cell r="H596">
            <v>4.5999999999999996</v>
          </cell>
          <cell r="I596">
            <v>102.8</v>
          </cell>
          <cell r="J596">
            <v>0</v>
          </cell>
          <cell r="K596">
            <v>102.8</v>
          </cell>
          <cell r="L596">
            <v>-0.2</v>
          </cell>
          <cell r="M596">
            <v>92.3</v>
          </cell>
          <cell r="N596">
            <v>9.1</v>
          </cell>
          <cell r="O596">
            <v>91.7</v>
          </cell>
          <cell r="P596">
            <v>2.2999999999999998</v>
          </cell>
          <cell r="Q596" t="str">
            <v>-</v>
          </cell>
          <cell r="R596" t="str">
            <v>-</v>
          </cell>
          <cell r="S596">
            <v>3.36</v>
          </cell>
          <cell r="T596">
            <v>1.99</v>
          </cell>
          <cell r="U596">
            <v>2.5299999999999998</v>
          </cell>
          <cell r="V596">
            <v>1.1299999999999999</v>
          </cell>
          <cell r="W596">
            <v>96.1</v>
          </cell>
          <cell r="X596">
            <v>-1.4</v>
          </cell>
          <cell r="Y596">
            <v>97</v>
          </cell>
          <cell r="Z596">
            <v>-1.8</v>
          </cell>
          <cell r="AA596">
            <v>148.4</v>
          </cell>
          <cell r="AB596">
            <v>-50.4</v>
          </cell>
          <cell r="AC596">
            <v>88.7</v>
          </cell>
          <cell r="AD596">
            <v>10.5</v>
          </cell>
        </row>
        <row r="597">
          <cell r="B597" t="str">
            <v>複合サービス事業</v>
          </cell>
          <cell r="C597">
            <v>100.5</v>
          </cell>
          <cell r="D597">
            <v>-12.8</v>
          </cell>
          <cell r="E597">
            <v>101.2</v>
          </cell>
          <cell r="F597">
            <v>-14.7</v>
          </cell>
          <cell r="G597">
            <v>104.2</v>
          </cell>
          <cell r="H597">
            <v>-14.4</v>
          </cell>
          <cell r="I597">
            <v>100.4</v>
          </cell>
          <cell r="J597">
            <v>1.2</v>
          </cell>
          <cell r="K597">
            <v>102.9</v>
          </cell>
          <cell r="L597">
            <v>1.4</v>
          </cell>
          <cell r="M597">
            <v>9.6999999999999993</v>
          </cell>
          <cell r="N597">
            <v>-39.799999999999997</v>
          </cell>
          <cell r="O597">
            <v>132.19999999999999</v>
          </cell>
          <cell r="P597">
            <v>-35.200000000000003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-0.54</v>
          </cell>
          <cell r="W597">
            <v>95.2</v>
          </cell>
          <cell r="X597">
            <v>-15.8</v>
          </cell>
          <cell r="Y597">
            <v>95.8</v>
          </cell>
          <cell r="Z597">
            <v>-17.8</v>
          </cell>
          <cell r="AA597">
            <v>1.5</v>
          </cell>
          <cell r="AB597">
            <v>-91.4</v>
          </cell>
          <cell r="AC597">
            <v>52.1</v>
          </cell>
          <cell r="AD597">
            <v>38.200000000000003</v>
          </cell>
        </row>
        <row r="598">
          <cell r="B598" t="str">
            <v>サービス業（他に分類されないもの）</v>
          </cell>
          <cell r="C598">
            <v>95.2</v>
          </cell>
          <cell r="D598">
            <v>-1.9</v>
          </cell>
          <cell r="E598">
            <v>97.2</v>
          </cell>
          <cell r="F598">
            <v>-2.4</v>
          </cell>
          <cell r="G598">
            <v>98.3</v>
          </cell>
          <cell r="H598">
            <v>-1.3</v>
          </cell>
          <cell r="I598">
            <v>95</v>
          </cell>
          <cell r="J598">
            <v>-4.7</v>
          </cell>
          <cell r="K598">
            <v>96.1</v>
          </cell>
          <cell r="L598">
            <v>-3.9</v>
          </cell>
          <cell r="M598">
            <v>61.3</v>
          </cell>
          <cell r="N598">
            <v>-32.1</v>
          </cell>
          <cell r="O598">
            <v>110.8</v>
          </cell>
          <cell r="P598">
            <v>11.1</v>
          </cell>
          <cell r="Q598" t="str">
            <v>-</v>
          </cell>
          <cell r="R598" t="str">
            <v>-</v>
          </cell>
          <cell r="S598">
            <v>6.58</v>
          </cell>
          <cell r="T598">
            <v>-0.43</v>
          </cell>
          <cell r="U598">
            <v>3.8</v>
          </cell>
          <cell r="V598">
            <v>0.78</v>
          </cell>
          <cell r="W598">
            <v>90.2</v>
          </cell>
          <cell r="X598">
            <v>-5.3</v>
          </cell>
          <cell r="Y598">
            <v>92</v>
          </cell>
          <cell r="Z598">
            <v>-5.8</v>
          </cell>
          <cell r="AA598">
            <v>66.8</v>
          </cell>
          <cell r="AB598">
            <v>-33.700000000000003</v>
          </cell>
          <cell r="AC598">
            <v>34.4</v>
          </cell>
          <cell r="AD598">
            <v>103.6</v>
          </cell>
        </row>
        <row r="599">
          <cell r="B599" t="str">
            <v>食料品・たばこ</v>
          </cell>
          <cell r="C599">
            <v>91.4</v>
          </cell>
          <cell r="D599">
            <v>-22.7</v>
          </cell>
          <cell r="E599">
            <v>92.3</v>
          </cell>
          <cell r="F599">
            <v>-18.3</v>
          </cell>
          <cell r="G599">
            <v>94.3</v>
          </cell>
          <cell r="H599">
            <v>-17</v>
          </cell>
          <cell r="I599">
            <v>89.8</v>
          </cell>
          <cell r="J599">
            <v>-12.6</v>
          </cell>
          <cell r="K599">
            <v>92.4</v>
          </cell>
          <cell r="L599">
            <v>-11.5</v>
          </cell>
          <cell r="M599">
            <v>30.4</v>
          </cell>
          <cell r="N599">
            <v>-53.4</v>
          </cell>
          <cell r="O599">
            <v>110.6</v>
          </cell>
          <cell r="P599">
            <v>13.9</v>
          </cell>
          <cell r="Q599" t="str">
            <v>-</v>
          </cell>
          <cell r="R599" t="str">
            <v>-</v>
          </cell>
          <cell r="S599">
            <v>0.79</v>
          </cell>
          <cell r="T599">
            <v>-5.97</v>
          </cell>
          <cell r="U599">
            <v>0.55000000000000004</v>
          </cell>
          <cell r="V599">
            <v>-5.53</v>
          </cell>
          <cell r="W599">
            <v>86.6</v>
          </cell>
          <cell r="X599">
            <v>-25.3</v>
          </cell>
          <cell r="Y599">
            <v>87.4</v>
          </cell>
          <cell r="Z599">
            <v>-21.2</v>
          </cell>
          <cell r="AA599">
            <v>24.3</v>
          </cell>
          <cell r="AB599">
            <v>-73.3</v>
          </cell>
          <cell r="AC599">
            <v>45.8</v>
          </cell>
          <cell r="AD599">
            <v>-72.400000000000006</v>
          </cell>
        </row>
        <row r="600">
          <cell r="B600" t="str">
            <v>繊維工業</v>
          </cell>
          <cell r="C600">
            <v>120.1</v>
          </cell>
          <cell r="D600">
            <v>16.8</v>
          </cell>
          <cell r="E600">
            <v>127.7</v>
          </cell>
          <cell r="F600">
            <v>43</v>
          </cell>
          <cell r="G600">
            <v>119.8</v>
          </cell>
          <cell r="H600">
            <v>33.6</v>
          </cell>
          <cell r="I600">
            <v>131.19999999999999</v>
          </cell>
          <cell r="J600">
            <v>55.5</v>
          </cell>
          <cell r="K600">
            <v>129.80000000000001</v>
          </cell>
          <cell r="L600">
            <v>53.4</v>
          </cell>
          <cell r="M600">
            <v>400</v>
          </cell>
          <cell r="N600">
            <v>900</v>
          </cell>
          <cell r="O600">
            <v>107.5</v>
          </cell>
          <cell r="P600">
            <v>532.4</v>
          </cell>
          <cell r="Q600" t="str">
            <v>-</v>
          </cell>
          <cell r="R600" t="str">
            <v>-</v>
          </cell>
          <cell r="S600">
            <v>1.1200000000000001</v>
          </cell>
          <cell r="T600">
            <v>1.1200000000000001</v>
          </cell>
          <cell r="U600">
            <v>0.75</v>
          </cell>
          <cell r="V600">
            <v>-2.62</v>
          </cell>
          <cell r="W600">
            <v>113.7</v>
          </cell>
          <cell r="X600">
            <v>12.7</v>
          </cell>
          <cell r="Y600">
            <v>120.9</v>
          </cell>
          <cell r="Z600">
            <v>38</v>
          </cell>
          <cell r="AA600">
            <v>1256.2</v>
          </cell>
          <cell r="AB600">
            <v>3695.2</v>
          </cell>
          <cell r="AC600">
            <v>6</v>
          </cell>
          <cell r="AD600">
            <v>-97</v>
          </cell>
        </row>
        <row r="601">
          <cell r="B601" t="str">
            <v>木材・木製品</v>
          </cell>
          <cell r="C601">
            <v>176.5</v>
          </cell>
          <cell r="D601">
            <v>-24.2</v>
          </cell>
          <cell r="E601">
            <v>182.2</v>
          </cell>
          <cell r="F601">
            <v>-17.8</v>
          </cell>
          <cell r="G601">
            <v>184.9</v>
          </cell>
          <cell r="H601">
            <v>-18.3</v>
          </cell>
          <cell r="I601">
            <v>163.4</v>
          </cell>
          <cell r="J601">
            <v>-10.5</v>
          </cell>
          <cell r="K601">
            <v>161.80000000000001</v>
          </cell>
          <cell r="L601">
            <v>-12.6</v>
          </cell>
          <cell r="M601">
            <v>263.60000000000002</v>
          </cell>
          <cell r="N601">
            <v>865.6</v>
          </cell>
          <cell r="O601">
            <v>263.60000000000002</v>
          </cell>
          <cell r="P601">
            <v>243.7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0.8</v>
          </cell>
          <cell r="V601">
            <v>0.8</v>
          </cell>
          <cell r="W601">
            <v>167.1</v>
          </cell>
          <cell r="X601">
            <v>-26.9</v>
          </cell>
          <cell r="Y601">
            <v>172.5</v>
          </cell>
          <cell r="Z601">
            <v>-20.7</v>
          </cell>
          <cell r="AA601">
            <v>53.9</v>
          </cell>
          <cell r="AB601">
            <v>0</v>
          </cell>
          <cell r="AC601">
            <v>0.4</v>
          </cell>
          <cell r="AD601">
            <v>-99.8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101.8</v>
          </cell>
          <cell r="D603">
            <v>40.6</v>
          </cell>
          <cell r="E603">
            <v>88.8</v>
          </cell>
          <cell r="F603">
            <v>11.7</v>
          </cell>
          <cell r="G603">
            <v>88.9</v>
          </cell>
          <cell r="H603">
            <v>12</v>
          </cell>
          <cell r="I603">
            <v>105.8</v>
          </cell>
          <cell r="J603">
            <v>4.5999999999999996</v>
          </cell>
          <cell r="K603">
            <v>106.4</v>
          </cell>
          <cell r="L603">
            <v>4.8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96.4</v>
          </cell>
          <cell r="X603">
            <v>35.6</v>
          </cell>
          <cell r="Y603">
            <v>84.1</v>
          </cell>
          <cell r="Z603">
            <v>7.8</v>
          </cell>
          <cell r="AA603">
            <v>0</v>
          </cell>
          <cell r="AB603">
            <v>-100</v>
          </cell>
          <cell r="AC603">
            <v>40.5</v>
          </cell>
          <cell r="AD603">
            <v>309.10000000000002</v>
          </cell>
        </row>
        <row r="604">
          <cell r="B604" t="str">
            <v>印刷・同関連業</v>
          </cell>
          <cell r="C604">
            <v>65.5</v>
          </cell>
          <cell r="D604">
            <v>12.9</v>
          </cell>
          <cell r="E604">
            <v>65.2</v>
          </cell>
          <cell r="F604">
            <v>-3.4</v>
          </cell>
          <cell r="G604">
            <v>67</v>
          </cell>
          <cell r="H604">
            <v>-3</v>
          </cell>
          <cell r="I604">
            <v>61.9</v>
          </cell>
          <cell r="J604">
            <v>-12.6</v>
          </cell>
          <cell r="K604">
            <v>63.4</v>
          </cell>
          <cell r="L604">
            <v>-12.3</v>
          </cell>
          <cell r="M604">
            <v>0</v>
          </cell>
          <cell r="N604">
            <v>-100</v>
          </cell>
          <cell r="O604">
            <v>281.7</v>
          </cell>
          <cell r="P604">
            <v>4.3</v>
          </cell>
          <cell r="Q604" t="str">
            <v>-</v>
          </cell>
          <cell r="R604" t="str">
            <v>-</v>
          </cell>
          <cell r="S604">
            <v>1.18</v>
          </cell>
          <cell r="T604">
            <v>0.56000000000000005</v>
          </cell>
          <cell r="U604">
            <v>1.18</v>
          </cell>
          <cell r="V604">
            <v>-1.93</v>
          </cell>
          <cell r="W604">
            <v>62</v>
          </cell>
          <cell r="X604">
            <v>9</v>
          </cell>
          <cell r="Y604">
            <v>61.7</v>
          </cell>
          <cell r="Z604">
            <v>-6.8</v>
          </cell>
          <cell r="AA604">
            <v>1.3</v>
          </cell>
          <cell r="AB604">
            <v>-87.9</v>
          </cell>
          <cell r="AC604">
            <v>16.8</v>
          </cell>
          <cell r="AD604">
            <v>0</v>
          </cell>
        </row>
        <row r="605">
          <cell r="B605" t="str">
            <v>化学、石油・石炭</v>
          </cell>
          <cell r="C605">
            <v>129.6</v>
          </cell>
          <cell r="D605">
            <v>86.7</v>
          </cell>
          <cell r="E605">
            <v>136.4</v>
          </cell>
          <cell r="F605">
            <v>114.8</v>
          </cell>
          <cell r="G605">
            <v>137.69999999999999</v>
          </cell>
          <cell r="H605">
            <v>116.9</v>
          </cell>
          <cell r="I605">
            <v>103.7</v>
          </cell>
          <cell r="J605">
            <v>48.1</v>
          </cell>
          <cell r="K605">
            <v>103.9</v>
          </cell>
          <cell r="L605">
            <v>49.9</v>
          </cell>
          <cell r="M605">
            <v>54.5</v>
          </cell>
          <cell r="N605">
            <v>-57.2</v>
          </cell>
          <cell r="O605">
            <v>114.3</v>
          </cell>
          <cell r="P605">
            <v>51.4</v>
          </cell>
          <cell r="Q605" t="str">
            <v>-</v>
          </cell>
          <cell r="R605" t="str">
            <v>-</v>
          </cell>
          <cell r="S605">
            <v>34.15</v>
          </cell>
          <cell r="T605">
            <v>34.15</v>
          </cell>
          <cell r="U605">
            <v>0</v>
          </cell>
          <cell r="V605">
            <v>0</v>
          </cell>
          <cell r="W605">
            <v>122.7</v>
          </cell>
          <cell r="X605">
            <v>80.2</v>
          </cell>
          <cell r="Y605">
            <v>129.19999999999999</v>
          </cell>
          <cell r="Z605">
            <v>107.4</v>
          </cell>
          <cell r="AA605">
            <v>79.400000000000006</v>
          </cell>
          <cell r="AB605">
            <v>51.8</v>
          </cell>
          <cell r="AC605">
            <v>8.4</v>
          </cell>
          <cell r="AD605">
            <v>-63.6</v>
          </cell>
        </row>
        <row r="606">
          <cell r="B606" t="str">
            <v>プラスチック製品</v>
          </cell>
          <cell r="C606">
            <v>138.4</v>
          </cell>
          <cell r="D606">
            <v>-40.4</v>
          </cell>
          <cell r="E606">
            <v>138.69999999999999</v>
          </cell>
          <cell r="F606">
            <v>-25.2</v>
          </cell>
          <cell r="G606">
            <v>138.19999999999999</v>
          </cell>
          <cell r="H606">
            <v>-18.600000000000001</v>
          </cell>
          <cell r="I606">
            <v>161.19999999999999</v>
          </cell>
          <cell r="J606">
            <v>-10.7</v>
          </cell>
          <cell r="K606">
            <v>161.4</v>
          </cell>
          <cell r="L606">
            <v>-5.7</v>
          </cell>
          <cell r="M606">
            <v>100</v>
          </cell>
          <cell r="N606">
            <v>-92.3</v>
          </cell>
          <cell r="O606">
            <v>437.9</v>
          </cell>
          <cell r="P606">
            <v>494.2</v>
          </cell>
          <cell r="Q606" t="str">
            <v>-</v>
          </cell>
          <cell r="R606" t="str">
            <v>-</v>
          </cell>
          <cell r="S606">
            <v>1.71</v>
          </cell>
          <cell r="T606">
            <v>1.71</v>
          </cell>
          <cell r="U606">
            <v>0</v>
          </cell>
          <cell r="V606">
            <v>0</v>
          </cell>
          <cell r="W606">
            <v>131.1</v>
          </cell>
          <cell r="X606">
            <v>-42.5</v>
          </cell>
          <cell r="Y606">
            <v>131.30000000000001</v>
          </cell>
          <cell r="Z606">
            <v>-27.8</v>
          </cell>
          <cell r="AA606">
            <v>184.9</v>
          </cell>
          <cell r="AB606">
            <v>-91.6</v>
          </cell>
          <cell r="AC606">
            <v>33.5</v>
          </cell>
          <cell r="AD606">
            <v>-86.1</v>
          </cell>
        </row>
        <row r="607">
          <cell r="B607" t="str">
            <v>ゴム製品</v>
          </cell>
          <cell r="C607">
            <v>133.69999999999999</v>
          </cell>
          <cell r="D607">
            <v>9.1999999999999993</v>
          </cell>
          <cell r="E607">
            <v>132</v>
          </cell>
          <cell r="F607">
            <v>1.9</v>
          </cell>
          <cell r="G607">
            <v>130.69999999999999</v>
          </cell>
          <cell r="H607">
            <v>1.6</v>
          </cell>
          <cell r="I607">
            <v>124.6</v>
          </cell>
          <cell r="J607">
            <v>0.7</v>
          </cell>
          <cell r="K607">
            <v>123.1</v>
          </cell>
          <cell r="L607">
            <v>0.6</v>
          </cell>
          <cell r="M607">
            <v>271.39999999999998</v>
          </cell>
          <cell r="N607">
            <v>11.7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126.6</v>
          </cell>
          <cell r="X607">
            <v>5.4</v>
          </cell>
          <cell r="Y607">
            <v>125</v>
          </cell>
          <cell r="Z607">
            <v>-1.7</v>
          </cell>
          <cell r="AA607">
            <v>263.5</v>
          </cell>
          <cell r="AB607">
            <v>15.6</v>
          </cell>
          <cell r="AC607">
            <v>75.5</v>
          </cell>
          <cell r="AD607">
            <v>204.4</v>
          </cell>
        </row>
        <row r="608">
          <cell r="B608" t="str">
            <v>窯業・土石製品</v>
          </cell>
          <cell r="C608">
            <v>87.9</v>
          </cell>
          <cell r="D608">
            <v>0.1</v>
          </cell>
          <cell r="E608">
            <v>90.6</v>
          </cell>
          <cell r="F608">
            <v>33.200000000000003</v>
          </cell>
          <cell r="G608">
            <v>91.7</v>
          </cell>
          <cell r="H608">
            <v>35.700000000000003</v>
          </cell>
          <cell r="I608">
            <v>85.5</v>
          </cell>
          <cell r="J608">
            <v>27.8</v>
          </cell>
          <cell r="K608">
            <v>86.1</v>
          </cell>
          <cell r="L608">
            <v>29.9</v>
          </cell>
          <cell r="M608">
            <v>66.7</v>
          </cell>
          <cell r="N608">
            <v>-28.5</v>
          </cell>
          <cell r="O608">
            <v>21.5</v>
          </cell>
          <cell r="P608">
            <v>-62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2.08</v>
          </cell>
          <cell r="V608">
            <v>2.08</v>
          </cell>
          <cell r="W608">
            <v>83.2</v>
          </cell>
          <cell r="X608">
            <v>-3.5</v>
          </cell>
          <cell r="Y608">
            <v>85.8</v>
          </cell>
          <cell r="Z608">
            <v>28.6</v>
          </cell>
          <cell r="AA608">
            <v>57.2</v>
          </cell>
          <cell r="AB608">
            <v>-28.9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128.4</v>
          </cell>
          <cell r="D611">
            <v>-5.2</v>
          </cell>
          <cell r="E611">
            <v>120.4</v>
          </cell>
          <cell r="F611">
            <v>-3.4</v>
          </cell>
          <cell r="G611">
            <v>116.9</v>
          </cell>
          <cell r="H611">
            <v>3</v>
          </cell>
          <cell r="I611">
            <v>121.1</v>
          </cell>
          <cell r="J611">
            <v>-4.7</v>
          </cell>
          <cell r="K611">
            <v>117</v>
          </cell>
          <cell r="L611">
            <v>0.4</v>
          </cell>
          <cell r="M611">
            <v>1566.7</v>
          </cell>
          <cell r="N611">
            <v>-59.5</v>
          </cell>
          <cell r="O611">
            <v>622.9</v>
          </cell>
          <cell r="P611">
            <v>7.1</v>
          </cell>
          <cell r="Q611" t="str">
            <v>-</v>
          </cell>
          <cell r="R611" t="str">
            <v>-</v>
          </cell>
          <cell r="S611">
            <v>1.58</v>
          </cell>
          <cell r="T611">
            <v>-3.52</v>
          </cell>
          <cell r="U611">
            <v>3.15</v>
          </cell>
          <cell r="V611">
            <v>3.15</v>
          </cell>
          <cell r="W611">
            <v>121.6</v>
          </cell>
          <cell r="X611">
            <v>-8.5</v>
          </cell>
          <cell r="Y611">
            <v>114</v>
          </cell>
          <cell r="Z611">
            <v>-6.8</v>
          </cell>
          <cell r="AA611">
            <v>337.3</v>
          </cell>
          <cell r="AB611">
            <v>-58.4</v>
          </cell>
          <cell r="AC611">
            <v>70</v>
          </cell>
          <cell r="AD611">
            <v>-20.8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143.30000000000001</v>
          </cell>
          <cell r="D614">
            <v>7.3</v>
          </cell>
          <cell r="E614">
            <v>115.4</v>
          </cell>
          <cell r="F614">
            <v>-18.899999999999999</v>
          </cell>
          <cell r="G614">
            <v>114.4</v>
          </cell>
          <cell r="H614">
            <v>-17.8</v>
          </cell>
          <cell r="I614">
            <v>118.5</v>
          </cell>
          <cell r="J614">
            <v>-10.4</v>
          </cell>
          <cell r="K614">
            <v>117.8</v>
          </cell>
          <cell r="L614">
            <v>-9.1</v>
          </cell>
          <cell r="M614">
            <v>0</v>
          </cell>
          <cell r="N614">
            <v>0</v>
          </cell>
          <cell r="O614">
            <v>37.9</v>
          </cell>
          <cell r="P614">
            <v>-61.2</v>
          </cell>
          <cell r="Q614" t="str">
            <v>-</v>
          </cell>
          <cell r="R614" t="str">
            <v>-</v>
          </cell>
          <cell r="S614">
            <v>4.55</v>
          </cell>
          <cell r="T614">
            <v>2.9</v>
          </cell>
          <cell r="U614">
            <v>0</v>
          </cell>
          <cell r="V614">
            <v>-1.65</v>
          </cell>
          <cell r="W614">
            <v>135.69999999999999</v>
          </cell>
          <cell r="X614">
            <v>3.5</v>
          </cell>
          <cell r="Y614">
            <v>109.3</v>
          </cell>
          <cell r="Z614">
            <v>-21.7</v>
          </cell>
          <cell r="AA614">
            <v>0</v>
          </cell>
          <cell r="AB614">
            <v>0</v>
          </cell>
          <cell r="AC614">
            <v>75</v>
          </cell>
          <cell r="AD614">
            <v>1109.7</v>
          </cell>
        </row>
        <row r="615">
          <cell r="B615" t="str">
            <v>電子・デバイス</v>
          </cell>
          <cell r="C615">
            <v>91.6</v>
          </cell>
          <cell r="D615">
            <v>2.6</v>
          </cell>
          <cell r="E615">
            <v>89.7</v>
          </cell>
          <cell r="F615">
            <v>4.0999999999999996</v>
          </cell>
          <cell r="G615">
            <v>90.9</v>
          </cell>
          <cell r="H615">
            <v>4.4000000000000004</v>
          </cell>
          <cell r="I615">
            <v>91.4</v>
          </cell>
          <cell r="J615">
            <v>-8.3000000000000007</v>
          </cell>
          <cell r="K615">
            <v>92.4</v>
          </cell>
          <cell r="L615">
            <v>-8.1</v>
          </cell>
          <cell r="M615">
            <v>15.4</v>
          </cell>
          <cell r="N615">
            <v>-60</v>
          </cell>
          <cell r="O615">
            <v>228</v>
          </cell>
          <cell r="P615">
            <v>38.6</v>
          </cell>
          <cell r="Q615" t="str">
            <v>-</v>
          </cell>
          <cell r="R615" t="str">
            <v>-</v>
          </cell>
          <cell r="S615">
            <v>3.76</v>
          </cell>
          <cell r="T615">
            <v>1.8</v>
          </cell>
          <cell r="U615">
            <v>5.16</v>
          </cell>
          <cell r="V615">
            <v>5.16</v>
          </cell>
          <cell r="W615">
            <v>86.7</v>
          </cell>
          <cell r="X615">
            <v>-1</v>
          </cell>
          <cell r="Y615">
            <v>84.9</v>
          </cell>
          <cell r="Z615">
            <v>0.4</v>
          </cell>
          <cell r="AA615">
            <v>13.1</v>
          </cell>
          <cell r="AB615">
            <v>-57</v>
          </cell>
          <cell r="AC615">
            <v>53.3</v>
          </cell>
          <cell r="AD615">
            <v>-19.399999999999999</v>
          </cell>
        </row>
        <row r="616">
          <cell r="B616" t="str">
            <v>電気機械器具</v>
          </cell>
          <cell r="C616">
            <v>106.5</v>
          </cell>
          <cell r="D616">
            <v>21.6</v>
          </cell>
          <cell r="E616">
            <v>102.9</v>
          </cell>
          <cell r="F616">
            <v>17.2</v>
          </cell>
          <cell r="G616">
            <v>103.1</v>
          </cell>
          <cell r="H616">
            <v>19.600000000000001</v>
          </cell>
          <cell r="I616">
            <v>96.8</v>
          </cell>
          <cell r="J616">
            <v>8.4</v>
          </cell>
          <cell r="K616">
            <v>97.1</v>
          </cell>
          <cell r="L616">
            <v>10.3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100.9</v>
          </cell>
          <cell r="X616">
            <v>17.3</v>
          </cell>
          <cell r="Y616">
            <v>97.4</v>
          </cell>
          <cell r="Z616">
            <v>13</v>
          </cell>
          <cell r="AA616">
            <v>0</v>
          </cell>
          <cell r="AB616">
            <v>-100</v>
          </cell>
          <cell r="AC616">
            <v>397.5</v>
          </cell>
          <cell r="AD616">
            <v>0</v>
          </cell>
        </row>
        <row r="617">
          <cell r="B617" t="str">
            <v>情報通信機械器具</v>
          </cell>
          <cell r="C617">
            <v>111.7</v>
          </cell>
          <cell r="D617">
            <v>-2.4</v>
          </cell>
          <cell r="E617">
            <v>126.6</v>
          </cell>
          <cell r="F617">
            <v>-2.2999999999999998</v>
          </cell>
          <cell r="G617">
            <v>122.1</v>
          </cell>
          <cell r="H617">
            <v>5.6</v>
          </cell>
          <cell r="I617">
            <v>125.7</v>
          </cell>
          <cell r="J617">
            <v>-6.2</v>
          </cell>
          <cell r="K617">
            <v>123.9</v>
          </cell>
          <cell r="L617">
            <v>0.6</v>
          </cell>
          <cell r="M617">
            <v>235.3</v>
          </cell>
          <cell r="N617">
            <v>-70.599999999999994</v>
          </cell>
          <cell r="O617">
            <v>24.1</v>
          </cell>
          <cell r="P617">
            <v>-50.1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12.5</v>
          </cell>
          <cell r="V617">
            <v>12.5</v>
          </cell>
          <cell r="W617">
            <v>105.8</v>
          </cell>
          <cell r="X617">
            <v>-5.8</v>
          </cell>
          <cell r="Y617">
            <v>119.9</v>
          </cell>
          <cell r="Z617">
            <v>-5.7</v>
          </cell>
          <cell r="AA617">
            <v>464.5</v>
          </cell>
          <cell r="AB617">
            <v>-64.3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109.1</v>
          </cell>
          <cell r="D618">
            <v>29.3</v>
          </cell>
          <cell r="E618">
            <v>113.6</v>
          </cell>
          <cell r="F618">
            <v>29.2</v>
          </cell>
          <cell r="G618">
            <v>115.8</v>
          </cell>
          <cell r="H618">
            <v>29.2</v>
          </cell>
          <cell r="I618">
            <v>111</v>
          </cell>
          <cell r="J618">
            <v>7.6</v>
          </cell>
          <cell r="K618">
            <v>113.3</v>
          </cell>
          <cell r="L618">
            <v>7.6</v>
          </cell>
          <cell r="M618">
            <v>0</v>
          </cell>
          <cell r="N618">
            <v>0</v>
          </cell>
          <cell r="O618">
            <v>37.299999999999997</v>
          </cell>
          <cell r="P618">
            <v>248.6</v>
          </cell>
          <cell r="Q618" t="str">
            <v>-</v>
          </cell>
          <cell r="R618" t="str">
            <v>-</v>
          </cell>
          <cell r="S618">
            <v>5</v>
          </cell>
          <cell r="T618">
            <v>5</v>
          </cell>
          <cell r="U618">
            <v>0</v>
          </cell>
          <cell r="V618">
            <v>0</v>
          </cell>
          <cell r="W618">
            <v>103.3</v>
          </cell>
          <cell r="X618">
            <v>24.8</v>
          </cell>
          <cell r="Y618">
            <v>107.6</v>
          </cell>
          <cell r="Z618">
            <v>24.7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135.69999999999999</v>
          </cell>
          <cell r="D619">
            <v>22.1</v>
          </cell>
          <cell r="E619">
            <v>107.5</v>
          </cell>
          <cell r="F619">
            <v>4.7</v>
          </cell>
          <cell r="G619">
            <v>109.9</v>
          </cell>
          <cell r="H619">
            <v>5.0999999999999996</v>
          </cell>
          <cell r="I619">
            <v>98.8</v>
          </cell>
          <cell r="J619">
            <v>-0.8</v>
          </cell>
          <cell r="K619">
            <v>100.3</v>
          </cell>
          <cell r="L619">
            <v>-0.4</v>
          </cell>
          <cell r="M619">
            <v>0</v>
          </cell>
          <cell r="N619">
            <v>-100</v>
          </cell>
          <cell r="O619">
            <v>36</v>
          </cell>
          <cell r="P619">
            <v>-62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-7.79</v>
          </cell>
          <cell r="W619">
            <v>128.5</v>
          </cell>
          <cell r="X619">
            <v>17.899999999999999</v>
          </cell>
          <cell r="Y619">
            <v>101.8</v>
          </cell>
          <cell r="Z619">
            <v>1</v>
          </cell>
          <cell r="AA619">
            <v>0</v>
          </cell>
          <cell r="AB619">
            <v>-100</v>
          </cell>
          <cell r="AC619">
            <v>376</v>
          </cell>
          <cell r="AD619">
            <v>188.8</v>
          </cell>
        </row>
        <row r="620">
          <cell r="B620" t="str">
            <v>Ｅ一括分１</v>
          </cell>
          <cell r="C620">
            <v>178.6</v>
          </cell>
          <cell r="D620">
            <v>-5.0999999999999996</v>
          </cell>
          <cell r="E620">
            <v>179.7</v>
          </cell>
          <cell r="F620">
            <v>-13.6</v>
          </cell>
          <cell r="G620">
            <v>179.8</v>
          </cell>
          <cell r="H620">
            <v>-12</v>
          </cell>
          <cell r="I620">
            <v>172.5</v>
          </cell>
          <cell r="J620">
            <v>-9.5</v>
          </cell>
          <cell r="K620">
            <v>164.8</v>
          </cell>
          <cell r="L620">
            <v>-4.4000000000000004</v>
          </cell>
          <cell r="M620">
            <v>7300</v>
          </cell>
          <cell r="N620">
            <v>-58</v>
          </cell>
          <cell r="O620">
            <v>37</v>
          </cell>
          <cell r="P620">
            <v>-56.7</v>
          </cell>
          <cell r="Q620" t="str">
            <v>-</v>
          </cell>
          <cell r="R620" t="str">
            <v>-</v>
          </cell>
          <cell r="S620">
            <v>10.19</v>
          </cell>
          <cell r="T620">
            <v>10.19</v>
          </cell>
          <cell r="U620">
            <v>0</v>
          </cell>
          <cell r="V620">
            <v>0</v>
          </cell>
          <cell r="W620">
            <v>169.1</v>
          </cell>
          <cell r="X620">
            <v>-8.4</v>
          </cell>
          <cell r="Y620">
            <v>170.2</v>
          </cell>
          <cell r="Z620">
            <v>-16.600000000000001</v>
          </cell>
          <cell r="AA620">
            <v>0</v>
          </cell>
          <cell r="AB620">
            <v>-100</v>
          </cell>
          <cell r="AC620">
            <v>56.2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277.8</v>
          </cell>
          <cell r="D623">
            <v>120.8</v>
          </cell>
          <cell r="E623">
            <v>211.1</v>
          </cell>
          <cell r="F623">
            <v>66.7</v>
          </cell>
          <cell r="G623">
            <v>211.5</v>
          </cell>
          <cell r="H623">
            <v>69.2</v>
          </cell>
          <cell r="I623">
            <v>148.1</v>
          </cell>
          <cell r="J623">
            <v>42.5</v>
          </cell>
          <cell r="K623">
            <v>148.4</v>
          </cell>
          <cell r="L623">
            <v>46.1</v>
          </cell>
          <cell r="M623">
            <v>75</v>
          </cell>
          <cell r="N623">
            <v>-88.9</v>
          </cell>
          <cell r="O623">
            <v>36.700000000000003</v>
          </cell>
          <cell r="P623">
            <v>-39.6</v>
          </cell>
          <cell r="Q623" t="str">
            <v>-</v>
          </cell>
          <cell r="R623" t="str">
            <v>-</v>
          </cell>
          <cell r="S623">
            <v>1.65</v>
          </cell>
          <cell r="T623">
            <v>1.43</v>
          </cell>
          <cell r="U623">
            <v>0</v>
          </cell>
          <cell r="V623">
            <v>-0.22</v>
          </cell>
          <cell r="W623">
            <v>263.10000000000002</v>
          </cell>
          <cell r="X623">
            <v>113</v>
          </cell>
          <cell r="Y623">
            <v>199.9</v>
          </cell>
          <cell r="Z623">
            <v>61</v>
          </cell>
          <cell r="AA623">
            <v>116.5</v>
          </cell>
          <cell r="AB623">
            <v>-75.3</v>
          </cell>
          <cell r="AC623">
            <v>1593.9</v>
          </cell>
          <cell r="AD623">
            <v>1506.8</v>
          </cell>
        </row>
        <row r="624">
          <cell r="B624" t="str">
            <v>小売業</v>
          </cell>
          <cell r="C624">
            <v>104.8</v>
          </cell>
          <cell r="D624">
            <v>-9.6999999999999993</v>
          </cell>
          <cell r="E624">
            <v>100.3</v>
          </cell>
          <cell r="F624">
            <v>-8.9</v>
          </cell>
          <cell r="G624">
            <v>99.2</v>
          </cell>
          <cell r="H624">
            <v>-9</v>
          </cell>
          <cell r="I624">
            <v>91.3</v>
          </cell>
          <cell r="J624">
            <v>-9.5</v>
          </cell>
          <cell r="K624">
            <v>90</v>
          </cell>
          <cell r="L624">
            <v>-9.5</v>
          </cell>
          <cell r="M624">
            <v>164.7</v>
          </cell>
          <cell r="N624">
            <v>-12.5</v>
          </cell>
          <cell r="O624">
            <v>147.4</v>
          </cell>
          <cell r="P624">
            <v>21.5</v>
          </cell>
          <cell r="Q624" t="str">
            <v>-</v>
          </cell>
          <cell r="R624" t="str">
            <v>-</v>
          </cell>
          <cell r="S624">
            <v>4.91</v>
          </cell>
          <cell r="T624">
            <v>1.27</v>
          </cell>
          <cell r="U624">
            <v>1.82</v>
          </cell>
          <cell r="V624">
            <v>-1.4</v>
          </cell>
          <cell r="W624">
            <v>99.2</v>
          </cell>
          <cell r="X624">
            <v>-12.9</v>
          </cell>
          <cell r="Y624">
            <v>95</v>
          </cell>
          <cell r="Z624">
            <v>-12</v>
          </cell>
          <cell r="AA624">
            <v>175.8</v>
          </cell>
          <cell r="AB624">
            <v>-7.6</v>
          </cell>
          <cell r="AC624">
            <v>424.9</v>
          </cell>
          <cell r="AD624">
            <v>-21.9</v>
          </cell>
        </row>
        <row r="625">
          <cell r="B625" t="str">
            <v>宿泊業</v>
          </cell>
          <cell r="C625">
            <v>98.9</v>
          </cell>
          <cell r="D625">
            <v>-9.6999999999999993</v>
          </cell>
          <cell r="E625">
            <v>92.3</v>
          </cell>
          <cell r="F625">
            <v>-17.3</v>
          </cell>
          <cell r="G625">
            <v>90.4</v>
          </cell>
          <cell r="H625">
            <v>-16.399999999999999</v>
          </cell>
          <cell r="I625">
            <v>108.2</v>
          </cell>
          <cell r="J625">
            <v>-14.3</v>
          </cell>
          <cell r="K625">
            <v>104.8</v>
          </cell>
          <cell r="L625">
            <v>-15.1</v>
          </cell>
          <cell r="M625">
            <v>278.60000000000002</v>
          </cell>
          <cell r="N625">
            <v>5.4</v>
          </cell>
          <cell r="O625">
            <v>95.4</v>
          </cell>
          <cell r="P625">
            <v>31.2</v>
          </cell>
          <cell r="Q625" t="str">
            <v>-</v>
          </cell>
          <cell r="R625" t="str">
            <v>-</v>
          </cell>
          <cell r="S625">
            <v>2.64</v>
          </cell>
          <cell r="T625">
            <v>-9.8800000000000008</v>
          </cell>
          <cell r="U625">
            <v>4.45</v>
          </cell>
          <cell r="V625">
            <v>1.51</v>
          </cell>
          <cell r="W625">
            <v>93.7</v>
          </cell>
          <cell r="X625">
            <v>-12.8</v>
          </cell>
          <cell r="Y625">
            <v>87.4</v>
          </cell>
          <cell r="Z625">
            <v>-20.2</v>
          </cell>
          <cell r="AA625">
            <v>270.89999999999998</v>
          </cell>
          <cell r="AB625">
            <v>-38.6</v>
          </cell>
          <cell r="AC625">
            <v>145.4</v>
          </cell>
          <cell r="AD625">
            <v>0</v>
          </cell>
        </row>
        <row r="626">
          <cell r="B626" t="str">
            <v>Ｍ一括分</v>
          </cell>
          <cell r="C626">
            <v>106</v>
          </cell>
          <cell r="D626">
            <v>-21.3</v>
          </cell>
          <cell r="E626">
            <v>106.5</v>
          </cell>
          <cell r="F626">
            <v>-21.1</v>
          </cell>
          <cell r="G626">
            <v>107.6</v>
          </cell>
          <cell r="H626">
            <v>-20.7</v>
          </cell>
          <cell r="I626">
            <v>100.6</v>
          </cell>
          <cell r="J626">
            <v>-16.100000000000001</v>
          </cell>
          <cell r="K626">
            <v>100.5</v>
          </cell>
          <cell r="L626">
            <v>-13.3</v>
          </cell>
          <cell r="M626">
            <v>107.1</v>
          </cell>
          <cell r="N626">
            <v>-65.099999999999994</v>
          </cell>
          <cell r="O626">
            <v>121.7</v>
          </cell>
          <cell r="P626">
            <v>32.9</v>
          </cell>
          <cell r="Q626" t="str">
            <v>-</v>
          </cell>
          <cell r="R626" t="str">
            <v>-</v>
          </cell>
          <cell r="S626">
            <v>3.04</v>
          </cell>
          <cell r="T626">
            <v>-7.65</v>
          </cell>
          <cell r="U626">
            <v>0.4</v>
          </cell>
          <cell r="V626">
            <v>-0.79</v>
          </cell>
          <cell r="W626">
            <v>100.4</v>
          </cell>
          <cell r="X626">
            <v>-24.1</v>
          </cell>
          <cell r="Y626">
            <v>100.9</v>
          </cell>
          <cell r="Z626">
            <v>-23.8</v>
          </cell>
          <cell r="AA626">
            <v>53.5</v>
          </cell>
          <cell r="AB626">
            <v>-47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87.6</v>
          </cell>
          <cell r="D627">
            <v>8.6999999999999993</v>
          </cell>
          <cell r="E627">
            <v>91.3</v>
          </cell>
          <cell r="F627">
            <v>7.3</v>
          </cell>
          <cell r="G627">
            <v>89.6</v>
          </cell>
          <cell r="H627">
            <v>14.4</v>
          </cell>
          <cell r="I627">
            <v>104.1</v>
          </cell>
          <cell r="J627">
            <v>5.2</v>
          </cell>
          <cell r="K627">
            <v>104.3</v>
          </cell>
          <cell r="L627">
            <v>5.9</v>
          </cell>
          <cell r="M627">
            <v>94.1</v>
          </cell>
          <cell r="N627">
            <v>-23.8</v>
          </cell>
          <cell r="O627">
            <v>99.6</v>
          </cell>
          <cell r="P627">
            <v>-7.2</v>
          </cell>
          <cell r="Q627" t="str">
            <v>-</v>
          </cell>
          <cell r="R627" t="str">
            <v>-</v>
          </cell>
          <cell r="S627">
            <v>3.6</v>
          </cell>
          <cell r="T627">
            <v>3.42</v>
          </cell>
          <cell r="U627">
            <v>2.2999999999999998</v>
          </cell>
          <cell r="V627">
            <v>0.33</v>
          </cell>
          <cell r="W627">
            <v>83</v>
          </cell>
          <cell r="X627">
            <v>4.9000000000000004</v>
          </cell>
          <cell r="Y627">
            <v>86.5</v>
          </cell>
          <cell r="Z627">
            <v>3.6</v>
          </cell>
          <cell r="AA627">
            <v>170.9</v>
          </cell>
          <cell r="AB627">
            <v>-57.8</v>
          </cell>
          <cell r="AC627">
            <v>38.299999999999997</v>
          </cell>
          <cell r="AD627">
            <v>55.1</v>
          </cell>
        </row>
        <row r="628">
          <cell r="B628" t="str">
            <v>Ｐ一括分</v>
          </cell>
          <cell r="C628">
            <v>105.8</v>
          </cell>
          <cell r="D628">
            <v>-2</v>
          </cell>
          <cell r="E628">
            <v>103.8</v>
          </cell>
          <cell r="F628">
            <v>-1.4</v>
          </cell>
          <cell r="G628">
            <v>104.1</v>
          </cell>
          <cell r="H628">
            <v>-2.4</v>
          </cell>
          <cell r="I628">
            <v>98.8</v>
          </cell>
          <cell r="J628">
            <v>-3.2</v>
          </cell>
          <cell r="K628">
            <v>98.9</v>
          </cell>
          <cell r="L628">
            <v>-4</v>
          </cell>
          <cell r="M628">
            <v>90</v>
          </cell>
          <cell r="N628">
            <v>200</v>
          </cell>
          <cell r="O628">
            <v>88.6</v>
          </cell>
          <cell r="P628">
            <v>10.6</v>
          </cell>
          <cell r="Q628" t="str">
            <v>-</v>
          </cell>
          <cell r="R628" t="str">
            <v>-</v>
          </cell>
          <cell r="S628">
            <v>3.18</v>
          </cell>
          <cell r="T628">
            <v>0.73</v>
          </cell>
          <cell r="U628">
            <v>2.69</v>
          </cell>
          <cell r="V628">
            <v>1.81</v>
          </cell>
          <cell r="W628">
            <v>100.2</v>
          </cell>
          <cell r="X628">
            <v>-5.5</v>
          </cell>
          <cell r="Y628">
            <v>98.3</v>
          </cell>
          <cell r="Z628">
            <v>-4.8</v>
          </cell>
          <cell r="AA628">
            <v>87</v>
          </cell>
          <cell r="AB628">
            <v>279.89999999999998</v>
          </cell>
          <cell r="AC628">
            <v>143.9</v>
          </cell>
          <cell r="AD628">
            <v>-10.199999999999999</v>
          </cell>
        </row>
        <row r="629">
          <cell r="B629" t="str">
            <v>職業紹介・派遣業</v>
          </cell>
          <cell r="C629">
            <v>102.7</v>
          </cell>
          <cell r="D629">
            <v>5.3</v>
          </cell>
          <cell r="E629">
            <v>102.7</v>
          </cell>
          <cell r="F629">
            <v>5.5</v>
          </cell>
          <cell r="G629">
            <v>103.9</v>
          </cell>
          <cell r="H629">
            <v>6.2</v>
          </cell>
          <cell r="I629">
            <v>92.4</v>
          </cell>
          <cell r="J629">
            <v>1.9</v>
          </cell>
          <cell r="K629">
            <v>92.7</v>
          </cell>
          <cell r="L629">
            <v>1.9</v>
          </cell>
          <cell r="M629">
            <v>77.8</v>
          </cell>
          <cell r="N629">
            <v>0</v>
          </cell>
          <cell r="O629">
            <v>102</v>
          </cell>
          <cell r="P629">
            <v>-19.399999999999999</v>
          </cell>
          <cell r="Q629" t="str">
            <v>-</v>
          </cell>
          <cell r="R629" t="str">
            <v>-</v>
          </cell>
          <cell r="S629">
            <v>7.03</v>
          </cell>
          <cell r="T629">
            <v>0.28000000000000003</v>
          </cell>
          <cell r="U629">
            <v>12</v>
          </cell>
          <cell r="V629">
            <v>3.04</v>
          </cell>
          <cell r="W629">
            <v>97.3</v>
          </cell>
          <cell r="X629">
            <v>1.7</v>
          </cell>
          <cell r="Y629">
            <v>97.3</v>
          </cell>
          <cell r="Z629">
            <v>1.9</v>
          </cell>
          <cell r="AA629">
            <v>71.5</v>
          </cell>
          <cell r="AB629">
            <v>-14.4</v>
          </cell>
          <cell r="AC629">
            <v>95.3</v>
          </cell>
          <cell r="AD629">
            <v>-40.700000000000003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94.3</v>
          </cell>
          <cell r="D631">
            <v>-2.2999999999999998</v>
          </cell>
          <cell r="E631">
            <v>96.6</v>
          </cell>
          <cell r="F631">
            <v>-3</v>
          </cell>
          <cell r="G631">
            <v>97.6</v>
          </cell>
          <cell r="H631">
            <v>-1.8</v>
          </cell>
          <cell r="I631">
            <v>95.6</v>
          </cell>
          <cell r="J631">
            <v>-5.4</v>
          </cell>
          <cell r="K631">
            <v>96.8</v>
          </cell>
          <cell r="L631">
            <v>-4.5</v>
          </cell>
          <cell r="M631">
            <v>61.3</v>
          </cell>
          <cell r="N631">
            <v>-34.4</v>
          </cell>
          <cell r="O631">
            <v>112.1</v>
          </cell>
          <cell r="P631">
            <v>17</v>
          </cell>
          <cell r="Q631" t="str">
            <v>-</v>
          </cell>
          <cell r="R631" t="str">
            <v>-</v>
          </cell>
          <cell r="S631">
            <v>6.52</v>
          </cell>
          <cell r="T631">
            <v>-0.54</v>
          </cell>
          <cell r="U631">
            <v>2.63</v>
          </cell>
          <cell r="V631">
            <v>0.8</v>
          </cell>
          <cell r="W631">
            <v>89.3</v>
          </cell>
          <cell r="X631">
            <v>-5.7</v>
          </cell>
          <cell r="Y631">
            <v>91.5</v>
          </cell>
          <cell r="Z631">
            <v>-6.3</v>
          </cell>
          <cell r="AA631">
            <v>66.2</v>
          </cell>
          <cell r="AB631">
            <v>-36.200000000000003</v>
          </cell>
          <cell r="AC631">
            <v>27.9</v>
          </cell>
          <cell r="AD631">
            <v>121.4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107.2</v>
          </cell>
          <cell r="D633">
            <v>0</v>
          </cell>
          <cell r="E633">
            <v>124.5</v>
          </cell>
          <cell r="F633">
            <v>0</v>
          </cell>
          <cell r="G633">
            <v>127.6</v>
          </cell>
          <cell r="H633">
            <v>0</v>
          </cell>
          <cell r="I633">
            <v>113.2</v>
          </cell>
          <cell r="J633">
            <v>0</v>
          </cell>
          <cell r="K633">
            <v>115.9</v>
          </cell>
          <cell r="L633">
            <v>0</v>
          </cell>
          <cell r="M633">
            <v>0</v>
          </cell>
          <cell r="N633">
            <v>0</v>
          </cell>
          <cell r="O633">
            <v>221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101.5</v>
          </cell>
          <cell r="X633">
            <v>0</v>
          </cell>
          <cell r="Y633">
            <v>117.9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288938</v>
          </cell>
        </row>
      </sheetData>
      <sheetData sheetId="17">
        <row r="9">
          <cell r="E9">
            <v>18.600000000000001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</v>
          </cell>
          <cell r="G10">
            <v>156.80000000000001</v>
          </cell>
          <cell r="H10">
            <v>144.5</v>
          </cell>
          <cell r="I10">
            <v>12.3</v>
          </cell>
          <cell r="J10">
            <v>15.7</v>
          </cell>
          <cell r="K10">
            <v>90.5</v>
          </cell>
          <cell r="L10">
            <v>88.7</v>
          </cell>
          <cell r="M10">
            <v>1.8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20</v>
          </cell>
          <cell r="G12">
            <v>159.1</v>
          </cell>
          <cell r="H12">
            <v>149.19999999999999</v>
          </cell>
          <cell r="I12">
            <v>9.9</v>
          </cell>
          <cell r="J12">
            <v>14</v>
          </cell>
          <cell r="K12">
            <v>99.2</v>
          </cell>
          <cell r="L12">
            <v>97.5</v>
          </cell>
          <cell r="M12">
            <v>1.7</v>
          </cell>
        </row>
        <row r="13">
          <cell r="C13" t="str">
            <v>製造業</v>
          </cell>
          <cell r="F13">
            <v>18.600000000000001</v>
          </cell>
          <cell r="G13">
            <v>156.4</v>
          </cell>
          <cell r="H13">
            <v>142.5</v>
          </cell>
          <cell r="I13">
            <v>13.9</v>
          </cell>
          <cell r="J13">
            <v>16.7</v>
          </cell>
          <cell r="K13">
            <v>100.2</v>
          </cell>
          <cell r="L13">
            <v>97.4</v>
          </cell>
          <cell r="M13">
            <v>2.8</v>
          </cell>
        </row>
        <row r="14">
          <cell r="C14" t="str">
            <v>電気・ガス・熱供給・水道業</v>
          </cell>
          <cell r="F14">
            <v>20.399999999999999</v>
          </cell>
          <cell r="G14">
            <v>183.7</v>
          </cell>
          <cell r="H14">
            <v>149.30000000000001</v>
          </cell>
          <cell r="I14">
            <v>34.4</v>
          </cell>
          <cell r="J14">
            <v>18.3</v>
          </cell>
          <cell r="K14">
            <v>108.9</v>
          </cell>
          <cell r="L14">
            <v>108.9</v>
          </cell>
          <cell r="M14">
            <v>0</v>
          </cell>
        </row>
        <row r="15">
          <cell r="C15" t="str">
            <v>情報通信業</v>
          </cell>
          <cell r="F15">
            <v>19.100000000000001</v>
          </cell>
          <cell r="G15">
            <v>159.1</v>
          </cell>
          <cell r="H15">
            <v>146</v>
          </cell>
          <cell r="I15">
            <v>13.1</v>
          </cell>
          <cell r="J15">
            <v>11.2</v>
          </cell>
          <cell r="K15">
            <v>74.099999999999994</v>
          </cell>
          <cell r="L15">
            <v>73.400000000000006</v>
          </cell>
          <cell r="M15">
            <v>0.7</v>
          </cell>
        </row>
        <row r="16">
          <cell r="C16" t="str">
            <v>運輸業，郵便業</v>
          </cell>
          <cell r="F16">
            <v>19.8</v>
          </cell>
          <cell r="G16">
            <v>171.9</v>
          </cell>
          <cell r="H16">
            <v>147.69999999999999</v>
          </cell>
          <cell r="I16">
            <v>24.2</v>
          </cell>
          <cell r="J16">
            <v>13.1</v>
          </cell>
          <cell r="K16">
            <v>59.6</v>
          </cell>
          <cell r="L16">
            <v>59.6</v>
          </cell>
          <cell r="M16">
            <v>0</v>
          </cell>
        </row>
        <row r="17">
          <cell r="C17" t="str">
            <v>卸売業，小売業</v>
          </cell>
          <cell r="F17">
            <v>20</v>
          </cell>
          <cell r="G17">
            <v>169.8</v>
          </cell>
          <cell r="H17">
            <v>152.1</v>
          </cell>
          <cell r="I17">
            <v>17.7</v>
          </cell>
          <cell r="J17">
            <v>17.100000000000001</v>
          </cell>
          <cell r="K17">
            <v>101</v>
          </cell>
          <cell r="L17">
            <v>99</v>
          </cell>
          <cell r="M17">
            <v>2</v>
          </cell>
        </row>
        <row r="18">
          <cell r="C18" t="str">
            <v>金融業，保険業</v>
          </cell>
          <cell r="F18" t="str">
            <v>#20.3</v>
          </cell>
          <cell r="G18" t="str">
            <v>#149.1</v>
          </cell>
          <cell r="H18" t="str">
            <v>#142.5</v>
          </cell>
          <cell r="I18" t="str">
            <v>#6.6</v>
          </cell>
          <cell r="J18" t="str">
            <v>#0</v>
          </cell>
          <cell r="K18" t="str">
            <v>#0</v>
          </cell>
          <cell r="L18" t="str">
            <v>#0</v>
          </cell>
          <cell r="M18" t="str">
            <v>#0</v>
          </cell>
        </row>
        <row r="19">
          <cell r="C19" t="str">
            <v>不動産業，物品賃貸業</v>
          </cell>
          <cell r="F19">
            <v>21.2</v>
          </cell>
          <cell r="G19">
            <v>176.8</v>
          </cell>
          <cell r="H19">
            <v>167.8</v>
          </cell>
          <cell r="I19">
            <v>9</v>
          </cell>
          <cell r="J19">
            <v>16.600000000000001</v>
          </cell>
          <cell r="K19">
            <v>107.7</v>
          </cell>
          <cell r="L19">
            <v>107.7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18.600000000000001</v>
          </cell>
          <cell r="G20">
            <v>146.5</v>
          </cell>
          <cell r="H20">
            <v>138</v>
          </cell>
          <cell r="I20">
            <v>8.5</v>
          </cell>
          <cell r="J20">
            <v>12.2</v>
          </cell>
          <cell r="K20">
            <v>85.2</v>
          </cell>
          <cell r="L20">
            <v>85.2</v>
          </cell>
          <cell r="M20">
            <v>0</v>
          </cell>
        </row>
        <row r="21">
          <cell r="C21" t="str">
            <v>宿泊業，飲食サービス業</v>
          </cell>
          <cell r="F21">
            <v>21.4</v>
          </cell>
          <cell r="G21">
            <v>182.1</v>
          </cell>
          <cell r="H21">
            <v>163.80000000000001</v>
          </cell>
          <cell r="I21">
            <v>18.3</v>
          </cell>
          <cell r="J21">
            <v>14.2</v>
          </cell>
          <cell r="K21">
            <v>81.099999999999994</v>
          </cell>
          <cell r="L21">
            <v>78.900000000000006</v>
          </cell>
          <cell r="M21">
            <v>2.2000000000000002</v>
          </cell>
        </row>
        <row r="22">
          <cell r="C22" t="str">
            <v>生活関連サービス業，娯楽業</v>
          </cell>
          <cell r="F22">
            <v>17.899999999999999</v>
          </cell>
          <cell r="G22">
            <v>166.9</v>
          </cell>
          <cell r="H22">
            <v>155.19999999999999</v>
          </cell>
          <cell r="I22">
            <v>11.7</v>
          </cell>
          <cell r="J22">
            <v>10.4</v>
          </cell>
          <cell r="K22">
            <v>67.400000000000006</v>
          </cell>
          <cell r="L22">
            <v>63.7</v>
          </cell>
          <cell r="M22">
            <v>3.7</v>
          </cell>
        </row>
        <row r="23">
          <cell r="C23" t="str">
            <v>教育，学習支援業</v>
          </cell>
          <cell r="F23">
            <v>14.5</v>
          </cell>
          <cell r="G23">
            <v>128.30000000000001</v>
          </cell>
          <cell r="H23">
            <v>111.2</v>
          </cell>
          <cell r="I23">
            <v>17.100000000000001</v>
          </cell>
          <cell r="J23">
            <v>7.4</v>
          </cell>
          <cell r="K23">
            <v>44.8</v>
          </cell>
          <cell r="L23">
            <v>44.6</v>
          </cell>
          <cell r="M23">
            <v>0.2</v>
          </cell>
        </row>
        <row r="24">
          <cell r="C24" t="str">
            <v>医療，福祉</v>
          </cell>
          <cell r="F24">
            <v>19.899999999999999</v>
          </cell>
          <cell r="G24">
            <v>156.19999999999999</v>
          </cell>
          <cell r="H24">
            <v>150.80000000000001</v>
          </cell>
          <cell r="I24">
            <v>5.4</v>
          </cell>
          <cell r="J24">
            <v>16.899999999999999</v>
          </cell>
          <cell r="K24">
            <v>96.7</v>
          </cell>
          <cell r="L24">
            <v>95.2</v>
          </cell>
          <cell r="M24">
            <v>1.5</v>
          </cell>
        </row>
        <row r="25">
          <cell r="C25" t="str">
            <v>複合サービス事業</v>
          </cell>
          <cell r="F25">
            <v>19.399999999999999</v>
          </cell>
          <cell r="G25">
            <v>151.69999999999999</v>
          </cell>
          <cell r="H25">
            <v>146.9</v>
          </cell>
          <cell r="I25">
            <v>4.8</v>
          </cell>
          <cell r="J25">
            <v>18.100000000000001</v>
          </cell>
          <cell r="K25">
            <v>95.3</v>
          </cell>
          <cell r="L25">
            <v>95.3</v>
          </cell>
          <cell r="M25">
            <v>0</v>
          </cell>
        </row>
        <row r="26">
          <cell r="C26" t="str">
            <v>サービス業（他に分類されないもの）</v>
          </cell>
          <cell r="F26">
            <v>19.3</v>
          </cell>
          <cell r="G26">
            <v>161.4</v>
          </cell>
          <cell r="H26">
            <v>150.4</v>
          </cell>
          <cell r="I26">
            <v>11</v>
          </cell>
          <cell r="J26">
            <v>16.5</v>
          </cell>
          <cell r="K26">
            <v>90</v>
          </cell>
          <cell r="L26">
            <v>87.7</v>
          </cell>
          <cell r="M26">
            <v>2.2999999999999998</v>
          </cell>
        </row>
        <row r="27">
          <cell r="C27" t="str">
            <v>食料品・たばこ</v>
          </cell>
          <cell r="F27">
            <v>19.399999999999999</v>
          </cell>
          <cell r="G27">
            <v>160.80000000000001</v>
          </cell>
          <cell r="H27">
            <v>148.1</v>
          </cell>
          <cell r="I27">
            <v>12.7</v>
          </cell>
          <cell r="J27">
            <v>16.8</v>
          </cell>
          <cell r="K27">
            <v>99.2</v>
          </cell>
          <cell r="L27">
            <v>95</v>
          </cell>
          <cell r="M27">
            <v>4.2</v>
          </cell>
        </row>
        <row r="28">
          <cell r="C28" t="str">
            <v>繊維工業</v>
          </cell>
          <cell r="F28">
            <v>18.8</v>
          </cell>
          <cell r="G28">
            <v>157</v>
          </cell>
          <cell r="H28">
            <v>142.30000000000001</v>
          </cell>
          <cell r="I28">
            <v>14.7</v>
          </cell>
          <cell r="J28">
            <v>16.600000000000001</v>
          </cell>
          <cell r="K28">
            <v>101.8</v>
          </cell>
          <cell r="L28">
            <v>100.7</v>
          </cell>
          <cell r="M28">
            <v>1.1000000000000001</v>
          </cell>
        </row>
        <row r="29">
          <cell r="C29" t="str">
            <v>木材・木製品</v>
          </cell>
          <cell r="F29">
            <v>18.7</v>
          </cell>
          <cell r="G29">
            <v>153.5</v>
          </cell>
          <cell r="H29">
            <v>144.9</v>
          </cell>
          <cell r="I29">
            <v>8.6</v>
          </cell>
          <cell r="J29">
            <v>17.899999999999999</v>
          </cell>
          <cell r="K29">
            <v>87.3</v>
          </cell>
          <cell r="L29">
            <v>87.3</v>
          </cell>
          <cell r="M29">
            <v>0</v>
          </cell>
        </row>
        <row r="30">
          <cell r="C30" t="str">
            <v>家具・装備品</v>
          </cell>
          <cell r="F30" t="str">
            <v>#19.5</v>
          </cell>
          <cell r="G30" t="str">
            <v>#154.6</v>
          </cell>
          <cell r="H30" t="str">
            <v>#154.6</v>
          </cell>
          <cell r="I30" t="str">
            <v>#0</v>
          </cell>
          <cell r="J30" t="str">
            <v>#16.9</v>
          </cell>
          <cell r="K30" t="str">
            <v>#93</v>
          </cell>
          <cell r="L30" t="str">
            <v>#93</v>
          </cell>
          <cell r="M30" t="str">
            <v>#0</v>
          </cell>
        </row>
        <row r="31">
          <cell r="C31" t="str">
            <v>パルプ・紙</v>
          </cell>
          <cell r="F31" t="str">
            <v>#18.1</v>
          </cell>
          <cell r="G31" t="str">
            <v>#145.6</v>
          </cell>
          <cell r="H31" t="str">
            <v>#135.3</v>
          </cell>
          <cell r="I31" t="str">
            <v>#10.3</v>
          </cell>
          <cell r="J31" t="str">
            <v>#18.2</v>
          </cell>
          <cell r="K31" t="str">
            <v>#117.1</v>
          </cell>
          <cell r="L31" t="str">
            <v>#116</v>
          </cell>
          <cell r="M31" t="str">
            <v>#1.1</v>
          </cell>
        </row>
        <row r="32">
          <cell r="C32" t="str">
            <v>印刷・同関連業</v>
          </cell>
          <cell r="F32">
            <v>19.100000000000001</v>
          </cell>
          <cell r="G32">
            <v>152</v>
          </cell>
          <cell r="H32">
            <v>141.69999999999999</v>
          </cell>
          <cell r="I32">
            <v>10.3</v>
          </cell>
          <cell r="J32">
            <v>17.3</v>
          </cell>
          <cell r="K32">
            <v>116.5</v>
          </cell>
          <cell r="L32">
            <v>116.5</v>
          </cell>
          <cell r="M32">
            <v>0</v>
          </cell>
        </row>
        <row r="33">
          <cell r="C33" t="str">
            <v>化学、石油・石炭</v>
          </cell>
          <cell r="F33">
            <v>19.399999999999999</v>
          </cell>
          <cell r="G33">
            <v>160.5</v>
          </cell>
          <cell r="H33">
            <v>142.80000000000001</v>
          </cell>
          <cell r="I33">
            <v>17.7</v>
          </cell>
          <cell r="J33">
            <v>12.7</v>
          </cell>
          <cell r="K33">
            <v>82</v>
          </cell>
          <cell r="L33">
            <v>82</v>
          </cell>
          <cell r="M33">
            <v>0</v>
          </cell>
        </row>
        <row r="34">
          <cell r="C34" t="str">
            <v>プラスチック製品</v>
          </cell>
          <cell r="F34">
            <v>19.3</v>
          </cell>
          <cell r="G34">
            <v>159.5</v>
          </cell>
          <cell r="H34">
            <v>148.6</v>
          </cell>
          <cell r="I34">
            <v>10.9</v>
          </cell>
          <cell r="J34">
            <v>17.2</v>
          </cell>
          <cell r="K34">
            <v>105.5</v>
          </cell>
          <cell r="L34">
            <v>105.5</v>
          </cell>
          <cell r="M34">
            <v>0</v>
          </cell>
        </row>
        <row r="35">
          <cell r="C35" t="str">
            <v>ゴム製品</v>
          </cell>
          <cell r="F35">
            <v>17.100000000000001</v>
          </cell>
          <cell r="G35">
            <v>148.6</v>
          </cell>
          <cell r="H35">
            <v>126.5</v>
          </cell>
          <cell r="I35">
            <v>22.1</v>
          </cell>
          <cell r="J35">
            <v>16.399999999999999</v>
          </cell>
          <cell r="K35">
            <v>94.6</v>
          </cell>
          <cell r="L35">
            <v>91.9</v>
          </cell>
          <cell r="M35">
            <v>2.7</v>
          </cell>
        </row>
        <row r="36">
          <cell r="C36" t="str">
            <v>窯業・土石製品</v>
          </cell>
          <cell r="F36">
            <v>18</v>
          </cell>
          <cell r="G36">
            <v>143</v>
          </cell>
          <cell r="H36">
            <v>137.69999999999999</v>
          </cell>
          <cell r="I36">
            <v>5.3</v>
          </cell>
          <cell r="J36">
            <v>16.600000000000001</v>
          </cell>
          <cell r="K36">
            <v>99.5</v>
          </cell>
          <cell r="L36">
            <v>98.2</v>
          </cell>
          <cell r="M36">
            <v>1.3</v>
          </cell>
        </row>
        <row r="37">
          <cell r="C37" t="str">
            <v>鉄鋼業</v>
          </cell>
          <cell r="F37" t="str">
            <v>#17.6</v>
          </cell>
          <cell r="G37" t="str">
            <v>#163.8</v>
          </cell>
          <cell r="H37" t="str">
            <v>#138.1</v>
          </cell>
          <cell r="I37" t="str">
            <v>#25.7</v>
          </cell>
          <cell r="J37" t="str">
            <v>#15.5</v>
          </cell>
          <cell r="K37" t="str">
            <v>#120.5</v>
          </cell>
          <cell r="L37" t="str">
            <v>#120.5</v>
          </cell>
          <cell r="M37" t="str">
            <v>#0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C39" t="str">
            <v>金属製品製造業</v>
          </cell>
          <cell r="F39">
            <v>18.8</v>
          </cell>
          <cell r="G39">
            <v>157.19999999999999</v>
          </cell>
          <cell r="H39">
            <v>147.19999999999999</v>
          </cell>
          <cell r="I39">
            <v>10</v>
          </cell>
          <cell r="J39">
            <v>16.399999999999999</v>
          </cell>
          <cell r="K39">
            <v>125.8</v>
          </cell>
          <cell r="L39">
            <v>115.9</v>
          </cell>
          <cell r="M39">
            <v>9.9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16.3</v>
          </cell>
          <cell r="G42">
            <v>139.69999999999999</v>
          </cell>
          <cell r="H42">
            <v>129.30000000000001</v>
          </cell>
          <cell r="I42">
            <v>10.4</v>
          </cell>
          <cell r="J42">
            <v>14.6</v>
          </cell>
          <cell r="K42">
            <v>93.2</v>
          </cell>
          <cell r="L42">
            <v>92.7</v>
          </cell>
          <cell r="M42">
            <v>0.5</v>
          </cell>
        </row>
        <row r="43">
          <cell r="C43" t="str">
            <v>電子・デバイス</v>
          </cell>
          <cell r="F43">
            <v>17.8</v>
          </cell>
          <cell r="G43">
            <v>154.69999999999999</v>
          </cell>
          <cell r="H43">
            <v>141.19999999999999</v>
          </cell>
          <cell r="I43">
            <v>13.5</v>
          </cell>
          <cell r="J43">
            <v>14.2</v>
          </cell>
          <cell r="K43">
            <v>78.099999999999994</v>
          </cell>
          <cell r="L43">
            <v>78.099999999999994</v>
          </cell>
          <cell r="M43">
            <v>0</v>
          </cell>
        </row>
        <row r="44">
          <cell r="C44" t="str">
            <v>電気機械器具</v>
          </cell>
          <cell r="F44">
            <v>17.899999999999999</v>
          </cell>
          <cell r="G44">
            <v>144.5</v>
          </cell>
          <cell r="H44">
            <v>138.5</v>
          </cell>
          <cell r="I44">
            <v>6</v>
          </cell>
          <cell r="J44">
            <v>17.399999999999999</v>
          </cell>
          <cell r="K44">
            <v>100.3</v>
          </cell>
          <cell r="L44">
            <v>100.3</v>
          </cell>
          <cell r="M44">
            <v>0</v>
          </cell>
        </row>
        <row r="45">
          <cell r="C45" t="str">
            <v>情報通信機械器具</v>
          </cell>
          <cell r="F45">
            <v>17.399999999999999</v>
          </cell>
          <cell r="G45">
            <v>155.19999999999999</v>
          </cell>
          <cell r="H45">
            <v>148.19999999999999</v>
          </cell>
          <cell r="I45">
            <v>7</v>
          </cell>
          <cell r="J45">
            <v>18</v>
          </cell>
          <cell r="K45">
            <v>134</v>
          </cell>
          <cell r="L45">
            <v>130.30000000000001</v>
          </cell>
          <cell r="M45">
            <v>3.7</v>
          </cell>
        </row>
        <row r="46">
          <cell r="C46" t="str">
            <v>輸送用機械器具</v>
          </cell>
          <cell r="F46">
            <v>16.399999999999999</v>
          </cell>
          <cell r="G46">
            <v>155.30000000000001</v>
          </cell>
          <cell r="H46">
            <v>132.1</v>
          </cell>
          <cell r="I46">
            <v>23.2</v>
          </cell>
          <cell r="J46">
            <v>18.399999999999999</v>
          </cell>
          <cell r="K46">
            <v>108.3</v>
          </cell>
          <cell r="L46">
            <v>108.3</v>
          </cell>
          <cell r="M46">
            <v>0</v>
          </cell>
        </row>
        <row r="47">
          <cell r="C47" t="str">
            <v>その他の製造業</v>
          </cell>
          <cell r="F47">
            <v>19.7</v>
          </cell>
          <cell r="G47">
            <v>170.9</v>
          </cell>
          <cell r="H47">
            <v>147.6</v>
          </cell>
          <cell r="I47">
            <v>23.3</v>
          </cell>
          <cell r="J47">
            <v>16</v>
          </cell>
          <cell r="K47">
            <v>89.6</v>
          </cell>
          <cell r="L47">
            <v>89.6</v>
          </cell>
          <cell r="M47">
            <v>0</v>
          </cell>
        </row>
        <row r="48">
          <cell r="C48" t="str">
            <v>Ｅ一括分１</v>
          </cell>
          <cell r="F48">
            <v>19.899999999999999</v>
          </cell>
          <cell r="G48">
            <v>164.4</v>
          </cell>
          <cell r="H48">
            <v>153.19999999999999</v>
          </cell>
          <cell r="I48">
            <v>11.2</v>
          </cell>
          <cell r="J48">
            <v>16.7</v>
          </cell>
          <cell r="K48">
            <v>83.6</v>
          </cell>
          <cell r="L48">
            <v>82.6</v>
          </cell>
          <cell r="M48">
            <v>1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20.2</v>
          </cell>
          <cell r="G51">
            <v>164.3</v>
          </cell>
          <cell r="H51">
            <v>153.80000000000001</v>
          </cell>
          <cell r="I51">
            <v>10.5</v>
          </cell>
          <cell r="J51">
            <v>19.5</v>
          </cell>
          <cell r="K51">
            <v>143.6</v>
          </cell>
          <cell r="L51">
            <v>143.19999999999999</v>
          </cell>
          <cell r="M51">
            <v>0.4</v>
          </cell>
        </row>
        <row r="52">
          <cell r="C52" t="str">
            <v>小売業</v>
          </cell>
          <cell r="F52">
            <v>19.899999999999999</v>
          </cell>
          <cell r="G52">
            <v>174</v>
          </cell>
          <cell r="H52">
            <v>150.69999999999999</v>
          </cell>
          <cell r="I52">
            <v>23.3</v>
          </cell>
          <cell r="J52">
            <v>16.8</v>
          </cell>
          <cell r="K52">
            <v>97.1</v>
          </cell>
          <cell r="L52">
            <v>95</v>
          </cell>
          <cell r="M52">
            <v>2.1</v>
          </cell>
        </row>
        <row r="53">
          <cell r="C53" t="str">
            <v>宿泊業</v>
          </cell>
          <cell r="F53">
            <v>21.4</v>
          </cell>
          <cell r="G53">
            <v>175.4</v>
          </cell>
          <cell r="H53">
            <v>159.80000000000001</v>
          </cell>
          <cell r="I53">
            <v>15.6</v>
          </cell>
          <cell r="J53">
            <v>18.899999999999999</v>
          </cell>
          <cell r="K53">
            <v>108.9</v>
          </cell>
          <cell r="L53">
            <v>104.2</v>
          </cell>
          <cell r="M53">
            <v>4.7</v>
          </cell>
        </row>
        <row r="54">
          <cell r="C54" t="str">
            <v>Ｍ一括分</v>
          </cell>
          <cell r="F54">
            <v>21.7</v>
          </cell>
          <cell r="G54">
            <v>201.8</v>
          </cell>
          <cell r="H54">
            <v>175.5</v>
          </cell>
          <cell r="I54">
            <v>26.3</v>
          </cell>
          <cell r="J54">
            <v>12.5</v>
          </cell>
          <cell r="K54">
            <v>71.3</v>
          </cell>
          <cell r="L54">
            <v>70</v>
          </cell>
          <cell r="M54">
            <v>1.3</v>
          </cell>
        </row>
        <row r="55">
          <cell r="C55" t="str">
            <v>医療業</v>
          </cell>
          <cell r="F55">
            <v>19.899999999999999</v>
          </cell>
          <cell r="G55">
            <v>154.9</v>
          </cell>
          <cell r="H55">
            <v>149.19999999999999</v>
          </cell>
          <cell r="I55">
            <v>5.7</v>
          </cell>
          <cell r="J55">
            <v>17.399999999999999</v>
          </cell>
          <cell r="K55">
            <v>109.7</v>
          </cell>
          <cell r="L55">
            <v>107.1</v>
          </cell>
          <cell r="M55">
            <v>2.6</v>
          </cell>
        </row>
        <row r="56">
          <cell r="C56" t="str">
            <v>Ｐ一括分</v>
          </cell>
          <cell r="F56">
            <v>19.8</v>
          </cell>
          <cell r="G56">
            <v>158.1</v>
          </cell>
          <cell r="H56">
            <v>153.19999999999999</v>
          </cell>
          <cell r="I56">
            <v>4.9000000000000004</v>
          </cell>
          <cell r="J56">
            <v>16.5</v>
          </cell>
          <cell r="K56">
            <v>84</v>
          </cell>
          <cell r="L56">
            <v>83.7</v>
          </cell>
          <cell r="M56">
            <v>0.3</v>
          </cell>
        </row>
        <row r="57">
          <cell r="C57" t="str">
            <v>職業紹介・派遣業</v>
          </cell>
          <cell r="F57">
            <v>18.2</v>
          </cell>
          <cell r="G57">
            <v>155.19999999999999</v>
          </cell>
          <cell r="H57">
            <v>146.4</v>
          </cell>
          <cell r="I57">
            <v>8.8000000000000007</v>
          </cell>
          <cell r="J57">
            <v>15.6</v>
          </cell>
          <cell r="K57">
            <v>99.8</v>
          </cell>
          <cell r="L57">
            <v>97.6</v>
          </cell>
          <cell r="M57">
            <v>2.2000000000000002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19.7</v>
          </cell>
          <cell r="G59">
            <v>163.4</v>
          </cell>
          <cell r="H59">
            <v>151.6</v>
          </cell>
          <cell r="I59">
            <v>11.8</v>
          </cell>
          <cell r="J59">
            <v>16.600000000000001</v>
          </cell>
          <cell r="K59">
            <v>88.3</v>
          </cell>
          <cell r="L59">
            <v>86</v>
          </cell>
          <cell r="M59">
            <v>2.2999999999999998</v>
          </cell>
        </row>
        <row r="60">
          <cell r="C60" t="str">
            <v>特掲産業１</v>
          </cell>
          <cell r="F60" t="str">
            <v>#16.9</v>
          </cell>
          <cell r="G60" t="str">
            <v>#134.7</v>
          </cell>
          <cell r="H60" t="str">
            <v>#129</v>
          </cell>
          <cell r="I60" t="str">
            <v>#5.7</v>
          </cell>
          <cell r="J60" t="str">
            <v>#9.3</v>
          </cell>
          <cell r="K60" t="str">
            <v>#65.7</v>
          </cell>
          <cell r="L60" t="str">
            <v>#63.7</v>
          </cell>
          <cell r="M60" t="str">
            <v>#2</v>
          </cell>
        </row>
        <row r="61">
          <cell r="C61" t="str">
            <v>特掲産業２</v>
          </cell>
          <cell r="F61" t="str">
            <v>#19.8</v>
          </cell>
          <cell r="G61" t="str">
            <v>#160.2</v>
          </cell>
          <cell r="H61" t="str">
            <v>#148.1</v>
          </cell>
          <cell r="I61" t="str">
            <v>#12.1</v>
          </cell>
          <cell r="J61" t="str">
            <v>#15.3</v>
          </cell>
          <cell r="K61" t="str">
            <v>#106.1</v>
          </cell>
          <cell r="L61" t="str">
            <v>#106.1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19.100000000000001</v>
          </cell>
          <cell r="G78">
            <v>156.6</v>
          </cell>
          <cell r="H78">
            <v>145.1</v>
          </cell>
          <cell r="I78">
            <v>11.5</v>
          </cell>
          <cell r="J78">
            <v>14.6</v>
          </cell>
          <cell r="K78">
            <v>84.2</v>
          </cell>
          <cell r="L78">
            <v>82.2</v>
          </cell>
          <cell r="M78">
            <v>2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19.5</v>
          </cell>
          <cell r="G80">
            <v>150.4</v>
          </cell>
          <cell r="H80">
            <v>142.1</v>
          </cell>
          <cell r="I80">
            <v>8.3000000000000007</v>
          </cell>
          <cell r="J80">
            <v>16.399999999999999</v>
          </cell>
          <cell r="K80">
            <v>103.4</v>
          </cell>
          <cell r="L80">
            <v>99.5</v>
          </cell>
          <cell r="M80">
            <v>3.9</v>
          </cell>
        </row>
        <row r="81">
          <cell r="C81" t="str">
            <v>製造業</v>
          </cell>
          <cell r="F81">
            <v>18.7</v>
          </cell>
          <cell r="G81">
            <v>156.69999999999999</v>
          </cell>
          <cell r="H81">
            <v>143</v>
          </cell>
          <cell r="I81">
            <v>13.7</v>
          </cell>
          <cell r="J81">
            <v>14.1</v>
          </cell>
          <cell r="K81">
            <v>93.8</v>
          </cell>
          <cell r="L81">
            <v>92.2</v>
          </cell>
          <cell r="M81">
            <v>1.6</v>
          </cell>
        </row>
        <row r="82">
          <cell r="C82" t="str">
            <v>電気・ガス・熱供給・水道業</v>
          </cell>
          <cell r="F82">
            <v>20.399999999999999</v>
          </cell>
          <cell r="G82">
            <v>183.7</v>
          </cell>
          <cell r="H82">
            <v>149.30000000000001</v>
          </cell>
          <cell r="I82">
            <v>34.4</v>
          </cell>
          <cell r="J82">
            <v>18.3</v>
          </cell>
          <cell r="K82">
            <v>108.9</v>
          </cell>
          <cell r="L82">
            <v>108.9</v>
          </cell>
          <cell r="M82">
            <v>0</v>
          </cell>
        </row>
        <row r="83">
          <cell r="C83" t="str">
            <v>情報通信業</v>
          </cell>
          <cell r="F83">
            <v>19.2</v>
          </cell>
          <cell r="G83">
            <v>157.5</v>
          </cell>
          <cell r="H83">
            <v>146</v>
          </cell>
          <cell r="I83">
            <v>11.5</v>
          </cell>
          <cell r="J83">
            <v>10.1</v>
          </cell>
          <cell r="K83">
            <v>63.6</v>
          </cell>
          <cell r="L83">
            <v>63.2</v>
          </cell>
          <cell r="M83">
            <v>0.4</v>
          </cell>
        </row>
        <row r="84">
          <cell r="C84" t="str">
            <v>運輸業，郵便業</v>
          </cell>
          <cell r="F84">
            <v>19.600000000000001</v>
          </cell>
          <cell r="G84">
            <v>176.2</v>
          </cell>
          <cell r="H84">
            <v>148.19999999999999</v>
          </cell>
          <cell r="I84">
            <v>28</v>
          </cell>
          <cell r="J84">
            <v>13.1</v>
          </cell>
          <cell r="K84">
            <v>60.8</v>
          </cell>
          <cell r="L84">
            <v>60.8</v>
          </cell>
          <cell r="M84">
            <v>0</v>
          </cell>
        </row>
        <row r="85">
          <cell r="C85" t="str">
            <v>卸売業，小売業</v>
          </cell>
          <cell r="F85">
            <v>20.2</v>
          </cell>
          <cell r="G85">
            <v>170.8</v>
          </cell>
          <cell r="H85">
            <v>156.69999999999999</v>
          </cell>
          <cell r="I85">
            <v>14.1</v>
          </cell>
          <cell r="J85">
            <v>15.1</v>
          </cell>
          <cell r="K85">
            <v>91</v>
          </cell>
          <cell r="L85">
            <v>88.2</v>
          </cell>
          <cell r="M85">
            <v>2.8</v>
          </cell>
        </row>
        <row r="86">
          <cell r="C86" t="str">
            <v>金融業，保険業</v>
          </cell>
          <cell r="F86">
            <v>20.5</v>
          </cell>
          <cell r="G86">
            <v>161.9</v>
          </cell>
          <cell r="H86">
            <v>154.5</v>
          </cell>
          <cell r="I86">
            <v>7.4</v>
          </cell>
          <cell r="J86">
            <v>17.8</v>
          </cell>
          <cell r="K86">
            <v>116.3</v>
          </cell>
          <cell r="L86">
            <v>116</v>
          </cell>
          <cell r="M86">
            <v>0.3</v>
          </cell>
        </row>
        <row r="87">
          <cell r="C87" t="str">
            <v>不動産業，物品賃貸業</v>
          </cell>
          <cell r="F87">
            <v>19.899999999999999</v>
          </cell>
          <cell r="G87">
            <v>162.80000000000001</v>
          </cell>
          <cell r="H87">
            <v>157</v>
          </cell>
          <cell r="I87">
            <v>5.8</v>
          </cell>
          <cell r="J87">
            <v>14.9</v>
          </cell>
          <cell r="K87">
            <v>84.6</v>
          </cell>
          <cell r="L87">
            <v>84.4</v>
          </cell>
          <cell r="M87">
            <v>0.2</v>
          </cell>
        </row>
        <row r="88">
          <cell r="C88" t="str">
            <v>学術研究，専門・技術サービス業</v>
          </cell>
          <cell r="F88">
            <v>19</v>
          </cell>
          <cell r="G88">
            <v>152.1</v>
          </cell>
          <cell r="H88">
            <v>145.5</v>
          </cell>
          <cell r="I88">
            <v>6.6</v>
          </cell>
          <cell r="J88">
            <v>18.2</v>
          </cell>
          <cell r="K88">
            <v>99.1</v>
          </cell>
          <cell r="L88">
            <v>97.3</v>
          </cell>
          <cell r="M88">
            <v>1.8</v>
          </cell>
        </row>
        <row r="89">
          <cell r="C89" t="str">
            <v>宿泊業，飲食サービス業</v>
          </cell>
          <cell r="F89">
            <v>20.8</v>
          </cell>
          <cell r="G89">
            <v>162.9</v>
          </cell>
          <cell r="H89">
            <v>149.5</v>
          </cell>
          <cell r="I89">
            <v>13.4</v>
          </cell>
          <cell r="J89">
            <v>13.4</v>
          </cell>
          <cell r="K89">
            <v>69.2</v>
          </cell>
          <cell r="L89">
            <v>67.400000000000006</v>
          </cell>
          <cell r="M89">
            <v>1.8</v>
          </cell>
        </row>
        <row r="90">
          <cell r="C90" t="str">
            <v>生活関連サービス業，娯楽業</v>
          </cell>
          <cell r="F90">
            <v>19.399999999999999</v>
          </cell>
          <cell r="G90">
            <v>164.2</v>
          </cell>
          <cell r="H90">
            <v>147.30000000000001</v>
          </cell>
          <cell r="I90">
            <v>16.899999999999999</v>
          </cell>
          <cell r="J90">
            <v>13.8</v>
          </cell>
          <cell r="K90">
            <v>90.4</v>
          </cell>
          <cell r="L90">
            <v>85.4</v>
          </cell>
          <cell r="M90">
            <v>5</v>
          </cell>
        </row>
        <row r="91">
          <cell r="C91" t="str">
            <v>教育，学習支援業</v>
          </cell>
          <cell r="F91">
            <v>13.9</v>
          </cell>
          <cell r="G91">
            <v>118.5</v>
          </cell>
          <cell r="H91">
            <v>105.9</v>
          </cell>
          <cell r="I91">
            <v>12.6</v>
          </cell>
          <cell r="J91">
            <v>7.6</v>
          </cell>
          <cell r="K91">
            <v>43.6</v>
          </cell>
          <cell r="L91">
            <v>43.4</v>
          </cell>
          <cell r="M91">
            <v>0.2</v>
          </cell>
        </row>
        <row r="92">
          <cell r="C92" t="str">
            <v>医療，福祉</v>
          </cell>
          <cell r="F92">
            <v>19.8</v>
          </cell>
          <cell r="G92">
            <v>156</v>
          </cell>
          <cell r="H92">
            <v>150.4</v>
          </cell>
          <cell r="I92">
            <v>5.6</v>
          </cell>
          <cell r="J92">
            <v>15.6</v>
          </cell>
          <cell r="K92">
            <v>87.7</v>
          </cell>
          <cell r="L92">
            <v>86.4</v>
          </cell>
          <cell r="M92">
            <v>1.3</v>
          </cell>
        </row>
        <row r="93">
          <cell r="C93" t="str">
            <v>複合サービス事業</v>
          </cell>
          <cell r="F93">
            <v>19.600000000000001</v>
          </cell>
          <cell r="G93">
            <v>154.1</v>
          </cell>
          <cell r="H93">
            <v>149.1</v>
          </cell>
          <cell r="I93">
            <v>5</v>
          </cell>
          <cell r="J93">
            <v>20.100000000000001</v>
          </cell>
          <cell r="K93">
            <v>115.2</v>
          </cell>
          <cell r="L93">
            <v>115.1</v>
          </cell>
          <cell r="M93">
            <v>0.1</v>
          </cell>
        </row>
        <row r="94">
          <cell r="C94" t="str">
            <v>サービス業（他に分類されないもの）</v>
          </cell>
          <cell r="F94">
            <v>19.8</v>
          </cell>
          <cell r="G94">
            <v>161.6</v>
          </cell>
          <cell r="H94">
            <v>151.6</v>
          </cell>
          <cell r="I94">
            <v>10</v>
          </cell>
          <cell r="J94">
            <v>16.600000000000001</v>
          </cell>
          <cell r="K94">
            <v>91.9</v>
          </cell>
          <cell r="L94">
            <v>89.7</v>
          </cell>
          <cell r="M94">
            <v>2.2000000000000002</v>
          </cell>
        </row>
        <row r="95">
          <cell r="C95" t="str">
            <v>食料品・たばこ</v>
          </cell>
          <cell r="F95">
            <v>19.3</v>
          </cell>
          <cell r="G95">
            <v>160.5</v>
          </cell>
          <cell r="H95">
            <v>148.19999999999999</v>
          </cell>
          <cell r="I95">
            <v>12.3</v>
          </cell>
          <cell r="J95">
            <v>12.8</v>
          </cell>
          <cell r="K95">
            <v>87.1</v>
          </cell>
          <cell r="L95">
            <v>85.6</v>
          </cell>
          <cell r="M95">
            <v>1.5</v>
          </cell>
        </row>
        <row r="96">
          <cell r="C96" t="str">
            <v>繊維工業</v>
          </cell>
          <cell r="F96">
            <v>18.8</v>
          </cell>
          <cell r="G96">
            <v>157.69999999999999</v>
          </cell>
          <cell r="H96">
            <v>142.4</v>
          </cell>
          <cell r="I96">
            <v>15.3</v>
          </cell>
          <cell r="J96">
            <v>17.5</v>
          </cell>
          <cell r="K96">
            <v>107.2</v>
          </cell>
          <cell r="L96">
            <v>104.6</v>
          </cell>
          <cell r="M96">
            <v>2.6</v>
          </cell>
        </row>
        <row r="97">
          <cell r="C97" t="str">
            <v>木材・木製品</v>
          </cell>
          <cell r="F97">
            <v>19</v>
          </cell>
          <cell r="G97">
            <v>154.6</v>
          </cell>
          <cell r="H97">
            <v>146.1</v>
          </cell>
          <cell r="I97">
            <v>8.5</v>
          </cell>
          <cell r="J97">
            <v>15.8</v>
          </cell>
          <cell r="K97">
            <v>113</v>
          </cell>
          <cell r="L97">
            <v>109.9</v>
          </cell>
          <cell r="M97">
            <v>3.1</v>
          </cell>
        </row>
        <row r="98">
          <cell r="C98" t="str">
            <v>家具・装備品</v>
          </cell>
          <cell r="F98" t="str">
            <v>#19.5</v>
          </cell>
          <cell r="G98" t="str">
            <v>#154.6</v>
          </cell>
          <cell r="H98" t="str">
            <v>#154.6</v>
          </cell>
          <cell r="I98" t="str">
            <v>#0</v>
          </cell>
          <cell r="J98" t="str">
            <v>#16.9</v>
          </cell>
          <cell r="K98" t="str">
            <v>#93</v>
          </cell>
          <cell r="L98" t="str">
            <v>#93</v>
          </cell>
          <cell r="M98" t="str">
            <v>#0</v>
          </cell>
        </row>
        <row r="99">
          <cell r="C99" t="str">
            <v>パルプ・紙</v>
          </cell>
          <cell r="F99">
            <v>18.899999999999999</v>
          </cell>
          <cell r="G99">
            <v>149.19999999999999</v>
          </cell>
          <cell r="H99">
            <v>139.9</v>
          </cell>
          <cell r="I99">
            <v>9.3000000000000007</v>
          </cell>
          <cell r="J99">
            <v>20.2</v>
          </cell>
          <cell r="K99">
            <v>109.3</v>
          </cell>
          <cell r="L99">
            <v>109</v>
          </cell>
          <cell r="M99">
            <v>0.3</v>
          </cell>
        </row>
        <row r="100">
          <cell r="C100" t="str">
            <v>印刷・同関連業</v>
          </cell>
          <cell r="F100">
            <v>20.7</v>
          </cell>
          <cell r="G100">
            <v>170</v>
          </cell>
          <cell r="H100">
            <v>162.6</v>
          </cell>
          <cell r="I100">
            <v>7.4</v>
          </cell>
          <cell r="J100">
            <v>18.399999999999999</v>
          </cell>
          <cell r="K100">
            <v>109</v>
          </cell>
          <cell r="L100">
            <v>109</v>
          </cell>
          <cell r="M100">
            <v>0</v>
          </cell>
        </row>
        <row r="101">
          <cell r="C101" t="str">
            <v>化学、石油・石炭</v>
          </cell>
          <cell r="F101">
            <v>19.600000000000001</v>
          </cell>
          <cell r="G101">
            <v>160.5</v>
          </cell>
          <cell r="H101">
            <v>142</v>
          </cell>
          <cell r="I101">
            <v>18.5</v>
          </cell>
          <cell r="J101">
            <v>12.7</v>
          </cell>
          <cell r="K101">
            <v>82</v>
          </cell>
          <cell r="L101">
            <v>82</v>
          </cell>
          <cell r="M101">
            <v>0</v>
          </cell>
        </row>
        <row r="102">
          <cell r="C102" t="str">
            <v>プラスチック製品</v>
          </cell>
          <cell r="F102">
            <v>19.3</v>
          </cell>
          <cell r="G102">
            <v>159.5</v>
          </cell>
          <cell r="H102">
            <v>148.6</v>
          </cell>
          <cell r="I102">
            <v>10.9</v>
          </cell>
          <cell r="J102">
            <v>17.2</v>
          </cell>
          <cell r="K102">
            <v>105.5</v>
          </cell>
          <cell r="L102">
            <v>105.5</v>
          </cell>
          <cell r="M102">
            <v>0</v>
          </cell>
        </row>
        <row r="103">
          <cell r="C103" t="str">
            <v>ゴム製品</v>
          </cell>
          <cell r="F103">
            <v>17.100000000000001</v>
          </cell>
          <cell r="G103">
            <v>148.6</v>
          </cell>
          <cell r="H103">
            <v>126.5</v>
          </cell>
          <cell r="I103">
            <v>22.1</v>
          </cell>
          <cell r="J103">
            <v>16.399999999999999</v>
          </cell>
          <cell r="K103">
            <v>94.6</v>
          </cell>
          <cell r="L103">
            <v>91.9</v>
          </cell>
          <cell r="M103">
            <v>2.7</v>
          </cell>
        </row>
        <row r="104">
          <cell r="C104" t="str">
            <v>窯業・土石製品</v>
          </cell>
          <cell r="F104">
            <v>16.2</v>
          </cell>
          <cell r="G104">
            <v>132.80000000000001</v>
          </cell>
          <cell r="H104">
            <v>127.7</v>
          </cell>
          <cell r="I104">
            <v>5.0999999999999996</v>
          </cell>
          <cell r="J104">
            <v>16.600000000000001</v>
          </cell>
          <cell r="K104">
            <v>99.5</v>
          </cell>
          <cell r="L104">
            <v>98.2</v>
          </cell>
          <cell r="M104">
            <v>1.3</v>
          </cell>
        </row>
        <row r="105">
          <cell r="C105" t="str">
            <v>鉄鋼業</v>
          </cell>
          <cell r="F105" t="str">
            <v>#17.6</v>
          </cell>
          <cell r="G105" t="str">
            <v>#163.8</v>
          </cell>
          <cell r="H105" t="str">
            <v>#138.1</v>
          </cell>
          <cell r="I105" t="str">
            <v>#25.7</v>
          </cell>
          <cell r="J105" t="str">
            <v>#15.5</v>
          </cell>
          <cell r="K105" t="str">
            <v>#120.5</v>
          </cell>
          <cell r="L105" t="str">
            <v>#120.5</v>
          </cell>
          <cell r="M105" t="str">
            <v>#0</v>
          </cell>
        </row>
        <row r="106">
          <cell r="C106" t="str">
            <v>非鉄金属製造業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</row>
        <row r="107">
          <cell r="C107" t="str">
            <v>金属製品製造業</v>
          </cell>
          <cell r="F107">
            <v>19.7</v>
          </cell>
          <cell r="G107">
            <v>160.6</v>
          </cell>
          <cell r="H107">
            <v>148.6</v>
          </cell>
          <cell r="I107">
            <v>12</v>
          </cell>
          <cell r="J107">
            <v>17.8</v>
          </cell>
          <cell r="K107">
            <v>121.9</v>
          </cell>
          <cell r="L107">
            <v>117.4</v>
          </cell>
          <cell r="M107">
            <v>4.5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16.3</v>
          </cell>
          <cell r="G110">
            <v>139.69999999999999</v>
          </cell>
          <cell r="H110">
            <v>129.30000000000001</v>
          </cell>
          <cell r="I110">
            <v>10.4</v>
          </cell>
          <cell r="J110">
            <v>14.6</v>
          </cell>
          <cell r="K110">
            <v>93.2</v>
          </cell>
          <cell r="L110">
            <v>92.7</v>
          </cell>
          <cell r="M110">
            <v>0.5</v>
          </cell>
        </row>
        <row r="111">
          <cell r="C111" t="str">
            <v>電子・デバイス</v>
          </cell>
          <cell r="F111">
            <v>17.8</v>
          </cell>
          <cell r="G111">
            <v>154.69999999999999</v>
          </cell>
          <cell r="H111">
            <v>141.19999999999999</v>
          </cell>
          <cell r="I111">
            <v>13.5</v>
          </cell>
          <cell r="J111">
            <v>14.2</v>
          </cell>
          <cell r="K111">
            <v>78.099999999999994</v>
          </cell>
          <cell r="L111">
            <v>78.099999999999994</v>
          </cell>
          <cell r="M111">
            <v>0</v>
          </cell>
        </row>
        <row r="112">
          <cell r="C112" t="str">
            <v>電気機械器具</v>
          </cell>
          <cell r="F112">
            <v>17.8</v>
          </cell>
          <cell r="G112">
            <v>145.9</v>
          </cell>
          <cell r="H112">
            <v>137.80000000000001</v>
          </cell>
          <cell r="I112">
            <v>8.1</v>
          </cell>
          <cell r="J112">
            <v>17.399999999999999</v>
          </cell>
          <cell r="K112">
            <v>100.3</v>
          </cell>
          <cell r="L112">
            <v>100.3</v>
          </cell>
          <cell r="M112">
            <v>0</v>
          </cell>
        </row>
        <row r="113">
          <cell r="C113" t="str">
            <v>情報通信機械器具</v>
          </cell>
          <cell r="F113">
            <v>17.399999999999999</v>
          </cell>
          <cell r="G113">
            <v>155.19999999999999</v>
          </cell>
          <cell r="H113">
            <v>148.19999999999999</v>
          </cell>
          <cell r="I113">
            <v>7</v>
          </cell>
          <cell r="J113">
            <v>18</v>
          </cell>
          <cell r="K113">
            <v>134</v>
          </cell>
          <cell r="L113">
            <v>130.30000000000001</v>
          </cell>
          <cell r="M113">
            <v>3.7</v>
          </cell>
        </row>
        <row r="114">
          <cell r="C114" t="str">
            <v>輸送用機械器具</v>
          </cell>
          <cell r="F114">
            <v>16.399999999999999</v>
          </cell>
          <cell r="G114">
            <v>153.69999999999999</v>
          </cell>
          <cell r="H114">
            <v>131.4</v>
          </cell>
          <cell r="I114">
            <v>22.3</v>
          </cell>
          <cell r="J114">
            <v>15.8</v>
          </cell>
          <cell r="K114">
            <v>101.6</v>
          </cell>
          <cell r="L114">
            <v>101.6</v>
          </cell>
          <cell r="M114">
            <v>0</v>
          </cell>
        </row>
        <row r="115">
          <cell r="C115" t="str">
            <v>その他の製造業</v>
          </cell>
          <cell r="F115">
            <v>19.7</v>
          </cell>
          <cell r="G115">
            <v>170.9</v>
          </cell>
          <cell r="H115">
            <v>147.6</v>
          </cell>
          <cell r="I115">
            <v>23.3</v>
          </cell>
          <cell r="J115">
            <v>16</v>
          </cell>
          <cell r="K115">
            <v>89.6</v>
          </cell>
          <cell r="L115">
            <v>89.6</v>
          </cell>
          <cell r="M115">
            <v>0</v>
          </cell>
        </row>
        <row r="116">
          <cell r="C116" t="str">
            <v>Ｅ一括分１</v>
          </cell>
          <cell r="F116">
            <v>20.2</v>
          </cell>
          <cell r="G116">
            <v>170.2</v>
          </cell>
          <cell r="H116">
            <v>151.69999999999999</v>
          </cell>
          <cell r="I116">
            <v>18.5</v>
          </cell>
          <cell r="J116">
            <v>16.7</v>
          </cell>
          <cell r="K116">
            <v>83.6</v>
          </cell>
          <cell r="L116">
            <v>82.6</v>
          </cell>
          <cell r="M116">
            <v>1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19.600000000000001</v>
          </cell>
          <cell r="G119">
            <v>166.2</v>
          </cell>
          <cell r="H119">
            <v>155</v>
          </cell>
          <cell r="I119">
            <v>11.2</v>
          </cell>
          <cell r="J119">
            <v>18.8</v>
          </cell>
          <cell r="K119">
            <v>136.4</v>
          </cell>
          <cell r="L119">
            <v>136.1</v>
          </cell>
          <cell r="M119">
            <v>0.3</v>
          </cell>
        </row>
        <row r="120">
          <cell r="C120" t="str">
            <v>小売業</v>
          </cell>
          <cell r="F120">
            <v>20.7</v>
          </cell>
          <cell r="G120">
            <v>174.5</v>
          </cell>
          <cell r="H120">
            <v>158.1</v>
          </cell>
          <cell r="I120">
            <v>16.399999999999999</v>
          </cell>
          <cell r="J120">
            <v>15</v>
          </cell>
          <cell r="K120">
            <v>88.8</v>
          </cell>
          <cell r="L120">
            <v>85.9</v>
          </cell>
          <cell r="M120">
            <v>2.9</v>
          </cell>
        </row>
        <row r="121">
          <cell r="C121" t="str">
            <v>宿泊業</v>
          </cell>
          <cell r="F121">
            <v>21.7</v>
          </cell>
          <cell r="G121">
            <v>164.4</v>
          </cell>
          <cell r="H121">
            <v>153.30000000000001</v>
          </cell>
          <cell r="I121">
            <v>11.1</v>
          </cell>
          <cell r="J121">
            <v>16.3</v>
          </cell>
          <cell r="K121">
            <v>94.1</v>
          </cell>
          <cell r="L121">
            <v>90.1</v>
          </cell>
          <cell r="M121">
            <v>4</v>
          </cell>
        </row>
        <row r="122">
          <cell r="C122" t="str">
            <v>Ｍ一括分</v>
          </cell>
          <cell r="F122">
            <v>20.2</v>
          </cell>
          <cell r="G122">
            <v>162.1</v>
          </cell>
          <cell r="H122">
            <v>147.4</v>
          </cell>
          <cell r="I122">
            <v>14.7</v>
          </cell>
          <cell r="J122">
            <v>13.1</v>
          </cell>
          <cell r="K122">
            <v>66.400000000000006</v>
          </cell>
          <cell r="L122">
            <v>64.8</v>
          </cell>
          <cell r="M122">
            <v>1.6</v>
          </cell>
        </row>
        <row r="123">
          <cell r="C123" t="str">
            <v>医療業</v>
          </cell>
          <cell r="F123">
            <v>20</v>
          </cell>
          <cell r="G123">
            <v>153.9</v>
          </cell>
          <cell r="H123">
            <v>148.30000000000001</v>
          </cell>
          <cell r="I123">
            <v>5.6</v>
          </cell>
          <cell r="J123">
            <v>17.2</v>
          </cell>
          <cell r="K123">
            <v>99.4</v>
          </cell>
          <cell r="L123">
            <v>97.4</v>
          </cell>
          <cell r="M123">
            <v>2</v>
          </cell>
        </row>
        <row r="124">
          <cell r="C124" t="str">
            <v>Ｐ一括分</v>
          </cell>
          <cell r="F124">
            <v>19.600000000000001</v>
          </cell>
          <cell r="G124">
            <v>157.80000000000001</v>
          </cell>
          <cell r="H124">
            <v>152.30000000000001</v>
          </cell>
          <cell r="I124">
            <v>5.5</v>
          </cell>
          <cell r="J124">
            <v>14.4</v>
          </cell>
          <cell r="K124">
            <v>79.3</v>
          </cell>
          <cell r="L124">
            <v>78.5</v>
          </cell>
          <cell r="M124">
            <v>0.8</v>
          </cell>
        </row>
        <row r="125">
          <cell r="C125" t="str">
            <v>職業紹介・派遣業</v>
          </cell>
          <cell r="F125">
            <v>18.2</v>
          </cell>
          <cell r="G125">
            <v>155.19999999999999</v>
          </cell>
          <cell r="H125">
            <v>146.4</v>
          </cell>
          <cell r="I125">
            <v>8.8000000000000007</v>
          </cell>
          <cell r="J125">
            <v>15.6</v>
          </cell>
          <cell r="K125">
            <v>99.8</v>
          </cell>
          <cell r="L125">
            <v>97.6</v>
          </cell>
          <cell r="M125">
            <v>2.2000000000000002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20.100000000000001</v>
          </cell>
          <cell r="G127">
            <v>162.80000000000001</v>
          </cell>
          <cell r="H127">
            <v>152.6</v>
          </cell>
          <cell r="I127">
            <v>10.199999999999999</v>
          </cell>
          <cell r="J127">
            <v>16.8</v>
          </cell>
          <cell r="K127">
            <v>90.8</v>
          </cell>
          <cell r="L127">
            <v>88.6</v>
          </cell>
          <cell r="M127">
            <v>2.2000000000000002</v>
          </cell>
        </row>
        <row r="128">
          <cell r="C128" t="str">
            <v>特掲産業１</v>
          </cell>
          <cell r="F128" t="str">
            <v>#16.9</v>
          </cell>
          <cell r="G128" t="str">
            <v>#134.7</v>
          </cell>
          <cell r="H128" t="str">
            <v>#129</v>
          </cell>
          <cell r="I128" t="str">
            <v>#5.7</v>
          </cell>
          <cell r="J128" t="str">
            <v>#9.3</v>
          </cell>
          <cell r="K128" t="str">
            <v>#65.7</v>
          </cell>
          <cell r="L128" t="str">
            <v>#63.7</v>
          </cell>
          <cell r="M128" t="str">
            <v>#2</v>
          </cell>
        </row>
        <row r="129">
          <cell r="C129" t="str">
            <v>特掲産業２</v>
          </cell>
          <cell r="F129">
            <v>21.1</v>
          </cell>
          <cell r="G129">
            <v>174.5</v>
          </cell>
          <cell r="H129">
            <v>158.30000000000001</v>
          </cell>
          <cell r="I129">
            <v>16.2</v>
          </cell>
          <cell r="J129">
            <v>13.5</v>
          </cell>
          <cell r="K129">
            <v>110.3</v>
          </cell>
          <cell r="L129">
            <v>104.4</v>
          </cell>
          <cell r="M129">
            <v>5.9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90.1</v>
          </cell>
          <cell r="D198">
            <v>-1.7</v>
          </cell>
          <cell r="E198">
            <v>102.8</v>
          </cell>
          <cell r="F198">
            <v>-1.7</v>
          </cell>
          <cell r="G198">
            <v>102.7</v>
          </cell>
          <cell r="H198">
            <v>0.2</v>
          </cell>
          <cell r="I198">
            <v>96.4</v>
          </cell>
          <cell r="J198">
            <v>-0.8</v>
          </cell>
          <cell r="K198">
            <v>95.4</v>
          </cell>
          <cell r="L198">
            <v>0</v>
          </cell>
          <cell r="M198">
            <v>109.8</v>
          </cell>
          <cell r="N198">
            <v>-9.6</v>
          </cell>
          <cell r="O198">
            <v>93.2</v>
          </cell>
          <cell r="P198">
            <v>-2.9</v>
          </cell>
          <cell r="Q198" t="str">
            <v>-</v>
          </cell>
          <cell r="R198" t="str">
            <v>-</v>
          </cell>
          <cell r="S198">
            <v>1.1100000000000001</v>
          </cell>
          <cell r="T198">
            <v>0.18</v>
          </cell>
          <cell r="U198">
            <v>1.1299999999999999</v>
          </cell>
          <cell r="V198">
            <v>0.08</v>
          </cell>
          <cell r="W198">
            <v>84.8</v>
          </cell>
          <cell r="X198">
            <v>-5.4</v>
          </cell>
          <cell r="Y198">
            <v>96.7</v>
          </cell>
          <cell r="Z198">
            <v>-5.4</v>
          </cell>
          <cell r="AA198">
            <v>103.6</v>
          </cell>
          <cell r="AB198">
            <v>-22.4</v>
          </cell>
          <cell r="AC198">
            <v>31.8</v>
          </cell>
          <cell r="AD198">
            <v>-2.5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84.1</v>
          </cell>
          <cell r="D200">
            <v>5.7</v>
          </cell>
          <cell r="E200">
            <v>78</v>
          </cell>
          <cell r="F200">
            <v>-7.7</v>
          </cell>
          <cell r="G200">
            <v>81.2</v>
          </cell>
          <cell r="H200">
            <v>-3.8</v>
          </cell>
          <cell r="I200">
            <v>96.9</v>
          </cell>
          <cell r="J200">
            <v>-3.5</v>
          </cell>
          <cell r="K200">
            <v>99.3</v>
          </cell>
          <cell r="L200">
            <v>-1.5</v>
          </cell>
          <cell r="M200">
            <v>70.2</v>
          </cell>
          <cell r="N200">
            <v>-26.6</v>
          </cell>
          <cell r="O200">
            <v>87.6</v>
          </cell>
          <cell r="P200">
            <v>7.1</v>
          </cell>
          <cell r="Q200" t="str">
            <v>-</v>
          </cell>
          <cell r="R200" t="str">
            <v>-</v>
          </cell>
          <cell r="S200">
            <v>1.1299999999999999</v>
          </cell>
          <cell r="T200">
            <v>1.06</v>
          </cell>
          <cell r="U200">
            <v>0.2</v>
          </cell>
          <cell r="V200">
            <v>-0.11</v>
          </cell>
          <cell r="W200">
            <v>79.099999999999994</v>
          </cell>
          <cell r="X200">
            <v>1.7</v>
          </cell>
          <cell r="Y200">
            <v>73.400000000000006</v>
          </cell>
          <cell r="Z200">
            <v>-11.1</v>
          </cell>
          <cell r="AA200">
            <v>37.700000000000003</v>
          </cell>
          <cell r="AB200">
            <v>-56</v>
          </cell>
          <cell r="AC200">
            <v>89</v>
          </cell>
          <cell r="AD200">
            <v>74.900000000000006</v>
          </cell>
        </row>
        <row r="201">
          <cell r="B201" t="str">
            <v>製造業</v>
          </cell>
          <cell r="C201">
            <v>99.7</v>
          </cell>
          <cell r="D201">
            <v>-0.7</v>
          </cell>
          <cell r="E201">
            <v>108.2</v>
          </cell>
          <cell r="F201">
            <v>-2.2999999999999998</v>
          </cell>
          <cell r="G201">
            <v>108</v>
          </cell>
          <cell r="H201">
            <v>-0.5</v>
          </cell>
          <cell r="I201">
            <v>94.5</v>
          </cell>
          <cell r="J201">
            <v>-0.7</v>
          </cell>
          <cell r="K201">
            <v>93.6</v>
          </cell>
          <cell r="L201">
            <v>-0.4</v>
          </cell>
          <cell r="M201">
            <v>104.5</v>
          </cell>
          <cell r="N201">
            <v>-4.0999999999999996</v>
          </cell>
          <cell r="O201">
            <v>93</v>
          </cell>
          <cell r="P201">
            <v>2.4</v>
          </cell>
          <cell r="Q201" t="str">
            <v>-</v>
          </cell>
          <cell r="R201" t="str">
            <v>-</v>
          </cell>
          <cell r="S201">
            <v>0.6</v>
          </cell>
          <cell r="T201">
            <v>-0.03</v>
          </cell>
          <cell r="U201">
            <v>0.93</v>
          </cell>
          <cell r="V201">
            <v>0.3</v>
          </cell>
          <cell r="W201">
            <v>93.8</v>
          </cell>
          <cell r="X201">
            <v>-4.4000000000000004</v>
          </cell>
          <cell r="Y201">
            <v>101.8</v>
          </cell>
          <cell r="Z201">
            <v>-6</v>
          </cell>
          <cell r="AA201">
            <v>109.2</v>
          </cell>
          <cell r="AB201">
            <v>-18.3</v>
          </cell>
          <cell r="AC201">
            <v>60.7</v>
          </cell>
          <cell r="AD201">
            <v>15.4</v>
          </cell>
        </row>
        <row r="202">
          <cell r="B202" t="str">
            <v>電気・ガス・熱供給・水道業</v>
          </cell>
          <cell r="C202">
            <v>108.8</v>
          </cell>
          <cell r="D202">
            <v>25.3</v>
          </cell>
          <cell r="E202">
            <v>137.9</v>
          </cell>
          <cell r="F202">
            <v>25.4</v>
          </cell>
          <cell r="G202">
            <v>112</v>
          </cell>
          <cell r="H202">
            <v>1.8</v>
          </cell>
          <cell r="I202">
            <v>121.2</v>
          </cell>
          <cell r="J202">
            <v>30.2</v>
          </cell>
          <cell r="K202">
            <v>106.1</v>
          </cell>
          <cell r="L202">
            <v>10.8</v>
          </cell>
          <cell r="M202">
            <v>315.60000000000002</v>
          </cell>
          <cell r="N202">
            <v>446</v>
          </cell>
          <cell r="O202">
            <v>107.3</v>
          </cell>
          <cell r="P202">
            <v>3.8</v>
          </cell>
          <cell r="Q202" t="str">
            <v>-</v>
          </cell>
          <cell r="R202" t="str">
            <v>-</v>
          </cell>
          <cell r="S202">
            <v>9.17</v>
          </cell>
          <cell r="T202">
            <v>8.35</v>
          </cell>
          <cell r="U202">
            <v>7.64</v>
          </cell>
          <cell r="V202">
            <v>5.73</v>
          </cell>
          <cell r="W202">
            <v>102.4</v>
          </cell>
          <cell r="X202">
            <v>20.8</v>
          </cell>
          <cell r="Y202">
            <v>129.69999999999999</v>
          </cell>
          <cell r="Z202">
            <v>20.7</v>
          </cell>
          <cell r="AA202">
            <v>452.5</v>
          </cell>
          <cell r="AB202">
            <v>308.8</v>
          </cell>
          <cell r="AC202">
            <v>0</v>
          </cell>
          <cell r="AD202">
            <v>0</v>
          </cell>
        </row>
        <row r="203">
          <cell r="B203" t="str">
            <v>情報通信業</v>
          </cell>
          <cell r="C203">
            <v>107.7</v>
          </cell>
          <cell r="D203">
            <v>-5.3</v>
          </cell>
          <cell r="E203">
            <v>137</v>
          </cell>
          <cell r="F203">
            <v>-5.2</v>
          </cell>
          <cell r="G203">
            <v>131.69999999999999</v>
          </cell>
          <cell r="H203">
            <v>-3.9</v>
          </cell>
          <cell r="I203">
            <v>98.8</v>
          </cell>
          <cell r="J203">
            <v>2.8</v>
          </cell>
          <cell r="K203">
            <v>97.7</v>
          </cell>
          <cell r="L203">
            <v>1.3</v>
          </cell>
          <cell r="M203">
            <v>112.9</v>
          </cell>
          <cell r="N203">
            <v>21.3</v>
          </cell>
          <cell r="O203">
            <v>121.4</v>
          </cell>
          <cell r="P203">
            <v>-1.1000000000000001</v>
          </cell>
          <cell r="Q203" t="str">
            <v>-</v>
          </cell>
          <cell r="R203" t="str">
            <v>-</v>
          </cell>
          <cell r="S203">
            <v>1.06</v>
          </cell>
          <cell r="T203">
            <v>1.06</v>
          </cell>
          <cell r="U203">
            <v>2.96</v>
          </cell>
          <cell r="V203">
            <v>0.32</v>
          </cell>
          <cell r="W203">
            <v>101.3</v>
          </cell>
          <cell r="X203">
            <v>-8.8000000000000007</v>
          </cell>
          <cell r="Y203">
            <v>128.9</v>
          </cell>
          <cell r="Z203">
            <v>-8.8000000000000007</v>
          </cell>
          <cell r="AA203">
            <v>219.3</v>
          </cell>
          <cell r="AB203">
            <v>-16</v>
          </cell>
          <cell r="AC203">
            <v>0.3</v>
          </cell>
          <cell r="AD203">
            <v>-50</v>
          </cell>
        </row>
        <row r="204">
          <cell r="B204" t="str">
            <v>運輸業，郵便業</v>
          </cell>
          <cell r="C204">
            <v>76.099999999999994</v>
          </cell>
          <cell r="D204">
            <v>-19.399999999999999</v>
          </cell>
          <cell r="E204">
            <v>85.2</v>
          </cell>
          <cell r="F204">
            <v>-8.6999999999999993</v>
          </cell>
          <cell r="G204">
            <v>91.6</v>
          </cell>
          <cell r="H204">
            <v>-4.2</v>
          </cell>
          <cell r="I204">
            <v>89.5</v>
          </cell>
          <cell r="J204">
            <v>-8.6999999999999993</v>
          </cell>
          <cell r="K204">
            <v>94.9</v>
          </cell>
          <cell r="L204">
            <v>-4.0999999999999996</v>
          </cell>
          <cell r="M204">
            <v>66.7</v>
          </cell>
          <cell r="N204">
            <v>-28.6</v>
          </cell>
          <cell r="O204">
            <v>105.6</v>
          </cell>
          <cell r="P204">
            <v>-15.5</v>
          </cell>
          <cell r="Q204" t="str">
            <v>-</v>
          </cell>
          <cell r="R204" t="str">
            <v>-</v>
          </cell>
          <cell r="S204">
            <v>0.73</v>
          </cell>
          <cell r="T204">
            <v>0.37</v>
          </cell>
          <cell r="U204">
            <v>1.1599999999999999</v>
          </cell>
          <cell r="V204">
            <v>0.41</v>
          </cell>
          <cell r="W204">
            <v>71.599999999999994</v>
          </cell>
          <cell r="X204">
            <v>-22.4</v>
          </cell>
          <cell r="Y204">
            <v>80.2</v>
          </cell>
          <cell r="Z204">
            <v>-12.1</v>
          </cell>
          <cell r="AA204">
            <v>58</v>
          </cell>
          <cell r="AB204">
            <v>-31</v>
          </cell>
          <cell r="AC204">
            <v>13.3</v>
          </cell>
          <cell r="AD204">
            <v>-84.3</v>
          </cell>
        </row>
        <row r="205">
          <cell r="B205" t="str">
            <v>卸売業，小売業</v>
          </cell>
          <cell r="C205">
            <v>84.5</v>
          </cell>
          <cell r="D205">
            <v>-0.8</v>
          </cell>
          <cell r="E205">
            <v>99.8</v>
          </cell>
          <cell r="F205">
            <v>3.2</v>
          </cell>
          <cell r="G205">
            <v>100.3</v>
          </cell>
          <cell r="H205">
            <v>6.5</v>
          </cell>
          <cell r="I205">
            <v>101.1</v>
          </cell>
          <cell r="J205">
            <v>-3</v>
          </cell>
          <cell r="K205">
            <v>96.1</v>
          </cell>
          <cell r="L205">
            <v>-3</v>
          </cell>
          <cell r="M205">
            <v>184.4</v>
          </cell>
          <cell r="N205">
            <v>-2.2000000000000002</v>
          </cell>
          <cell r="O205">
            <v>80.400000000000006</v>
          </cell>
          <cell r="P205">
            <v>-15</v>
          </cell>
          <cell r="Q205" t="str">
            <v>-</v>
          </cell>
          <cell r="R205" t="str">
            <v>-</v>
          </cell>
          <cell r="S205">
            <v>1.94</v>
          </cell>
          <cell r="T205">
            <v>1.23</v>
          </cell>
          <cell r="U205">
            <v>1.9</v>
          </cell>
          <cell r="V205">
            <v>0.28999999999999998</v>
          </cell>
          <cell r="W205">
            <v>79.5</v>
          </cell>
          <cell r="X205">
            <v>-4.5999999999999996</v>
          </cell>
          <cell r="Y205">
            <v>93.9</v>
          </cell>
          <cell r="Z205">
            <v>-0.6</v>
          </cell>
          <cell r="AA205">
            <v>93.2</v>
          </cell>
          <cell r="AB205">
            <v>-28.9</v>
          </cell>
          <cell r="AC205">
            <v>9.4</v>
          </cell>
          <cell r="AD205">
            <v>-67.7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98.9</v>
          </cell>
          <cell r="D207">
            <v>-2.8</v>
          </cell>
          <cell r="E207">
            <v>125</v>
          </cell>
          <cell r="F207">
            <v>-2.9</v>
          </cell>
          <cell r="G207">
            <v>125</v>
          </cell>
          <cell r="H207">
            <v>2.5</v>
          </cell>
          <cell r="I207">
            <v>107.8</v>
          </cell>
          <cell r="J207">
            <v>7.6</v>
          </cell>
          <cell r="K207">
            <v>104.5</v>
          </cell>
          <cell r="L207">
            <v>5.2</v>
          </cell>
          <cell r="M207">
            <v>264.7</v>
          </cell>
          <cell r="N207">
            <v>83.7</v>
          </cell>
          <cell r="O207">
            <v>110.4</v>
          </cell>
          <cell r="P207">
            <v>-4.2</v>
          </cell>
          <cell r="Q207" t="str">
            <v>-</v>
          </cell>
          <cell r="R207" t="str">
            <v>-</v>
          </cell>
          <cell r="S207">
            <v>0.47</v>
          </cell>
          <cell r="T207">
            <v>0.47</v>
          </cell>
          <cell r="U207">
            <v>0.47</v>
          </cell>
          <cell r="V207">
            <v>0.47</v>
          </cell>
          <cell r="W207">
            <v>93</v>
          </cell>
          <cell r="X207">
            <v>-6.5</v>
          </cell>
          <cell r="Y207">
            <v>117.6</v>
          </cell>
          <cell r="Z207">
            <v>-6.5</v>
          </cell>
          <cell r="AA207">
            <v>122</v>
          </cell>
          <cell r="AB207">
            <v>-69.8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102.1</v>
          </cell>
          <cell r="D208">
            <v>15.4</v>
          </cell>
          <cell r="E208">
            <v>114.6</v>
          </cell>
          <cell r="F208">
            <v>5.9</v>
          </cell>
          <cell r="G208">
            <v>116.1</v>
          </cell>
          <cell r="H208">
            <v>6.8</v>
          </cell>
          <cell r="I208">
            <v>92.3</v>
          </cell>
          <cell r="J208">
            <v>-5.8</v>
          </cell>
          <cell r="K208">
            <v>95.5</v>
          </cell>
          <cell r="L208">
            <v>-5.4</v>
          </cell>
          <cell r="M208">
            <v>59.9</v>
          </cell>
          <cell r="N208">
            <v>-13.2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0.12</v>
          </cell>
          <cell r="U208">
            <v>0</v>
          </cell>
          <cell r="V208">
            <v>0</v>
          </cell>
          <cell r="W208">
            <v>96</v>
          </cell>
          <cell r="X208">
            <v>11</v>
          </cell>
          <cell r="Y208">
            <v>107.8</v>
          </cell>
          <cell r="Z208">
            <v>1.9</v>
          </cell>
          <cell r="AA208">
            <v>88.2</v>
          </cell>
          <cell r="AB208">
            <v>-10.6</v>
          </cell>
          <cell r="AC208">
            <v>26.7</v>
          </cell>
          <cell r="AD208">
            <v>0</v>
          </cell>
        </row>
        <row r="209">
          <cell r="B209" t="str">
            <v>宿泊業，飲食サービス業</v>
          </cell>
          <cell r="C209">
            <v>127.1</v>
          </cell>
          <cell r="D209">
            <v>-8.3000000000000007</v>
          </cell>
          <cell r="E209">
            <v>124.9</v>
          </cell>
          <cell r="F209">
            <v>1.6</v>
          </cell>
          <cell r="G209">
            <v>124.9</v>
          </cell>
          <cell r="H209">
            <v>1.2</v>
          </cell>
          <cell r="I209">
            <v>116.9</v>
          </cell>
          <cell r="J209">
            <v>1.9</v>
          </cell>
          <cell r="K209">
            <v>112.5</v>
          </cell>
          <cell r="L209">
            <v>2.6</v>
          </cell>
          <cell r="M209">
            <v>179.4</v>
          </cell>
          <cell r="N209">
            <v>-4.2</v>
          </cell>
          <cell r="O209">
            <v>59.3</v>
          </cell>
          <cell r="P209">
            <v>4.2</v>
          </cell>
          <cell r="Q209" t="str">
            <v>-</v>
          </cell>
          <cell r="R209" t="str">
            <v>-</v>
          </cell>
          <cell r="S209">
            <v>5.26</v>
          </cell>
          <cell r="T209">
            <v>3.02</v>
          </cell>
          <cell r="U209">
            <v>1.87</v>
          </cell>
          <cell r="V209">
            <v>-0.95</v>
          </cell>
          <cell r="W209">
            <v>119.6</v>
          </cell>
          <cell r="X209">
            <v>-11.7</v>
          </cell>
          <cell r="Y209">
            <v>117.5</v>
          </cell>
          <cell r="Z209">
            <v>-2.2000000000000002</v>
          </cell>
          <cell r="AA209">
            <v>125.9</v>
          </cell>
          <cell r="AB209">
            <v>7.5</v>
          </cell>
          <cell r="AC209">
            <v>77.8</v>
          </cell>
          <cell r="AD209">
            <v>-55.4</v>
          </cell>
        </row>
        <row r="210">
          <cell r="B210" t="str">
            <v>生活関連サービス業，娯楽業</v>
          </cell>
          <cell r="C210">
            <v>74.900000000000006</v>
          </cell>
          <cell r="D210">
            <v>18.7</v>
          </cell>
          <cell r="E210">
            <v>84.3</v>
          </cell>
          <cell r="F210">
            <v>21.5</v>
          </cell>
          <cell r="G210">
            <v>83.2</v>
          </cell>
          <cell r="H210">
            <v>17.5</v>
          </cell>
          <cell r="I210">
            <v>95</v>
          </cell>
          <cell r="J210">
            <v>14.5</v>
          </cell>
          <cell r="K210">
            <v>96.6</v>
          </cell>
          <cell r="L210">
            <v>10.7</v>
          </cell>
          <cell r="M210">
            <v>78.5</v>
          </cell>
          <cell r="N210">
            <v>116.9</v>
          </cell>
          <cell r="O210">
            <v>149.9</v>
          </cell>
          <cell r="P210">
            <v>9.3000000000000007</v>
          </cell>
          <cell r="Q210" t="str">
            <v>-</v>
          </cell>
          <cell r="R210" t="str">
            <v>-</v>
          </cell>
          <cell r="S210">
            <v>0</v>
          </cell>
          <cell r="T210">
            <v>-0.32</v>
          </cell>
          <cell r="U210">
            <v>0.81</v>
          </cell>
          <cell r="V210">
            <v>0.74</v>
          </cell>
          <cell r="W210">
            <v>70.5</v>
          </cell>
          <cell r="X210">
            <v>14.3</v>
          </cell>
          <cell r="Y210">
            <v>79.3</v>
          </cell>
          <cell r="Z210">
            <v>17</v>
          </cell>
          <cell r="AA210">
            <v>101.6</v>
          </cell>
          <cell r="AB210">
            <v>117.6</v>
          </cell>
          <cell r="AC210">
            <v>0</v>
          </cell>
          <cell r="AD210">
            <v>-100</v>
          </cell>
        </row>
        <row r="211">
          <cell r="B211" t="str">
            <v>教育，学習支援業</v>
          </cell>
          <cell r="C211">
            <v>83.5</v>
          </cell>
          <cell r="D211">
            <v>-3</v>
          </cell>
          <cell r="E211">
            <v>103.8</v>
          </cell>
          <cell r="F211">
            <v>-3</v>
          </cell>
          <cell r="G211">
            <v>106.6</v>
          </cell>
          <cell r="H211">
            <v>-3.1</v>
          </cell>
          <cell r="I211">
            <v>81.8</v>
          </cell>
          <cell r="J211">
            <v>-4.9000000000000004</v>
          </cell>
          <cell r="K211">
            <v>75.7</v>
          </cell>
          <cell r="L211">
            <v>-4.4000000000000004</v>
          </cell>
          <cell r="M211">
            <v>169.3</v>
          </cell>
          <cell r="N211">
            <v>-8.5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0.78</v>
          </cell>
          <cell r="T211">
            <v>0.73</v>
          </cell>
          <cell r="U211">
            <v>0.11</v>
          </cell>
          <cell r="V211">
            <v>0.01</v>
          </cell>
          <cell r="W211">
            <v>78.599999999999994</v>
          </cell>
          <cell r="X211">
            <v>-6.7</v>
          </cell>
          <cell r="Y211">
            <v>97.6</v>
          </cell>
          <cell r="Z211">
            <v>-6.7</v>
          </cell>
          <cell r="AA211">
            <v>16.399999999999999</v>
          </cell>
          <cell r="AB211">
            <v>7.2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85</v>
          </cell>
          <cell r="D212">
            <v>-4.5</v>
          </cell>
          <cell r="E212">
            <v>99.3</v>
          </cell>
          <cell r="F212">
            <v>-4.8</v>
          </cell>
          <cell r="G212">
            <v>97.6</v>
          </cell>
          <cell r="H212">
            <v>-1.1000000000000001</v>
          </cell>
          <cell r="I212">
            <v>99.6</v>
          </cell>
          <cell r="J212">
            <v>1.5</v>
          </cell>
          <cell r="K212">
            <v>99.5</v>
          </cell>
          <cell r="L212">
            <v>2.8</v>
          </cell>
          <cell r="M212">
            <v>100</v>
          </cell>
          <cell r="N212">
            <v>-25</v>
          </cell>
          <cell r="O212">
            <v>83.2</v>
          </cell>
          <cell r="P212">
            <v>-4.8</v>
          </cell>
          <cell r="Q212" t="str">
            <v>-</v>
          </cell>
          <cell r="R212" t="str">
            <v>-</v>
          </cell>
          <cell r="S212">
            <v>0.66</v>
          </cell>
          <cell r="T212">
            <v>-0.71</v>
          </cell>
          <cell r="U212">
            <v>0.99</v>
          </cell>
          <cell r="V212">
            <v>-0.32</v>
          </cell>
          <cell r="W212">
            <v>80</v>
          </cell>
          <cell r="X212">
            <v>-8</v>
          </cell>
          <cell r="Y212">
            <v>93.4</v>
          </cell>
          <cell r="Z212">
            <v>-8.4</v>
          </cell>
          <cell r="AA212">
            <v>144.1</v>
          </cell>
          <cell r="AB212">
            <v>-42.4</v>
          </cell>
          <cell r="AC212">
            <v>23.4</v>
          </cell>
          <cell r="AD212">
            <v>-0.4</v>
          </cell>
        </row>
        <row r="213">
          <cell r="B213" t="str">
            <v>複合サービス事業</v>
          </cell>
          <cell r="C213">
            <v>74.5</v>
          </cell>
          <cell r="D213">
            <v>3.5</v>
          </cell>
          <cell r="E213">
            <v>90.6</v>
          </cell>
          <cell r="F213">
            <v>3.2</v>
          </cell>
          <cell r="G213">
            <v>92.9</v>
          </cell>
          <cell r="H213">
            <v>6.2</v>
          </cell>
          <cell r="I213">
            <v>94.5</v>
          </cell>
          <cell r="J213">
            <v>-9.9</v>
          </cell>
          <cell r="K213">
            <v>97.2</v>
          </cell>
          <cell r="L213">
            <v>-8</v>
          </cell>
          <cell r="M213">
            <v>50.5</v>
          </cell>
          <cell r="N213">
            <v>-45.5</v>
          </cell>
          <cell r="O213">
            <v>94.6</v>
          </cell>
          <cell r="P213">
            <v>-1.8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-0.43</v>
          </cell>
          <cell r="U213">
            <v>0.81</v>
          </cell>
          <cell r="V213">
            <v>-0.09</v>
          </cell>
          <cell r="W213">
            <v>70.099999999999994</v>
          </cell>
          <cell r="X213">
            <v>-0.4</v>
          </cell>
          <cell r="Y213">
            <v>85.2</v>
          </cell>
          <cell r="Z213">
            <v>-0.7</v>
          </cell>
          <cell r="AA213">
            <v>53</v>
          </cell>
          <cell r="AB213">
            <v>-41.8</v>
          </cell>
          <cell r="AC213">
            <v>0.4</v>
          </cell>
          <cell r="AD213">
            <v>300</v>
          </cell>
        </row>
        <row r="214">
          <cell r="B214" t="str">
            <v>サービス業（他に分類されないもの）</v>
          </cell>
          <cell r="C214">
            <v>92.4</v>
          </cell>
          <cell r="D214">
            <v>-0.1</v>
          </cell>
          <cell r="E214">
            <v>100</v>
          </cell>
          <cell r="F214">
            <v>0.3</v>
          </cell>
          <cell r="G214">
            <v>99.5</v>
          </cell>
          <cell r="H214">
            <v>-0.3</v>
          </cell>
          <cell r="I214">
            <v>101.6</v>
          </cell>
          <cell r="J214">
            <v>2.6</v>
          </cell>
          <cell r="K214">
            <v>101.3</v>
          </cell>
          <cell r="L214">
            <v>2.1</v>
          </cell>
          <cell r="M214">
            <v>106.8</v>
          </cell>
          <cell r="N214">
            <v>11.1</v>
          </cell>
          <cell r="O214">
            <v>99.4</v>
          </cell>
          <cell r="P214">
            <v>-5</v>
          </cell>
          <cell r="Q214" t="str">
            <v>-</v>
          </cell>
          <cell r="R214" t="str">
            <v>-</v>
          </cell>
          <cell r="S214">
            <v>3.1</v>
          </cell>
          <cell r="T214">
            <v>0.01</v>
          </cell>
          <cell r="U214">
            <v>2.02</v>
          </cell>
          <cell r="V214">
            <v>-0.19</v>
          </cell>
          <cell r="W214">
            <v>86.9</v>
          </cell>
          <cell r="X214">
            <v>-3.9</v>
          </cell>
          <cell r="Y214">
            <v>94.1</v>
          </cell>
          <cell r="Z214">
            <v>-3.5</v>
          </cell>
          <cell r="AA214">
            <v>105.9</v>
          </cell>
          <cell r="AB214">
            <v>7.3</v>
          </cell>
          <cell r="AC214">
            <v>40.799999999999997</v>
          </cell>
          <cell r="AD214">
            <v>-4.7</v>
          </cell>
        </row>
        <row r="215">
          <cell r="B215" t="str">
            <v>食料品・たばこ</v>
          </cell>
          <cell r="C215">
            <v>103.4</v>
          </cell>
          <cell r="D215">
            <v>-3.1</v>
          </cell>
          <cell r="E215">
            <v>105.4</v>
          </cell>
          <cell r="F215">
            <v>-9.6</v>
          </cell>
          <cell r="G215">
            <v>103.9</v>
          </cell>
          <cell r="H215">
            <v>-9.6999999999999993</v>
          </cell>
          <cell r="I215">
            <v>95.1</v>
          </cell>
          <cell r="J215">
            <v>0.4</v>
          </cell>
          <cell r="K215">
            <v>94.9</v>
          </cell>
          <cell r="L215">
            <v>1.3</v>
          </cell>
          <cell r="M215">
            <v>96.9</v>
          </cell>
          <cell r="N215">
            <v>-8.6999999999999993</v>
          </cell>
          <cell r="O215">
            <v>99.2</v>
          </cell>
          <cell r="P215">
            <v>4.8</v>
          </cell>
          <cell r="Q215" t="str">
            <v>-</v>
          </cell>
          <cell r="R215" t="str">
            <v>-</v>
          </cell>
          <cell r="S215">
            <v>0.9</v>
          </cell>
          <cell r="T215">
            <v>-0.22</v>
          </cell>
          <cell r="U215">
            <v>0.79</v>
          </cell>
          <cell r="V215">
            <v>-0.01</v>
          </cell>
          <cell r="W215">
            <v>97.3</v>
          </cell>
          <cell r="X215">
            <v>-6.7</v>
          </cell>
          <cell r="Y215">
            <v>99.2</v>
          </cell>
          <cell r="Z215">
            <v>-13</v>
          </cell>
          <cell r="AA215">
            <v>122.6</v>
          </cell>
          <cell r="AB215">
            <v>-9.6999999999999993</v>
          </cell>
          <cell r="AC215">
            <v>71.2</v>
          </cell>
          <cell r="AD215">
            <v>47.7</v>
          </cell>
        </row>
        <row r="216">
          <cell r="B216" t="str">
            <v>繊維工業</v>
          </cell>
          <cell r="C216">
            <v>125</v>
          </cell>
          <cell r="D216">
            <v>12.9</v>
          </cell>
          <cell r="E216">
            <v>137.6</v>
          </cell>
          <cell r="F216">
            <v>11.1</v>
          </cell>
          <cell r="G216">
            <v>126</v>
          </cell>
          <cell r="H216">
            <v>5.5</v>
          </cell>
          <cell r="I216">
            <v>91.8</v>
          </cell>
          <cell r="J216">
            <v>8</v>
          </cell>
          <cell r="K216">
            <v>87.5</v>
          </cell>
          <cell r="L216">
            <v>3.9</v>
          </cell>
          <cell r="M216">
            <v>175</v>
          </cell>
          <cell r="N216">
            <v>75</v>
          </cell>
          <cell r="O216">
            <v>99.1</v>
          </cell>
          <cell r="P216">
            <v>-1</v>
          </cell>
          <cell r="Q216" t="str">
            <v>-</v>
          </cell>
          <cell r="R216" t="str">
            <v>-</v>
          </cell>
          <cell r="S216">
            <v>1.7</v>
          </cell>
          <cell r="T216">
            <v>1.26</v>
          </cell>
          <cell r="U216">
            <v>1.67</v>
          </cell>
          <cell r="V216">
            <v>0.99</v>
          </cell>
          <cell r="W216">
            <v>117.6</v>
          </cell>
          <cell r="X216">
            <v>8.6999999999999993</v>
          </cell>
          <cell r="Y216">
            <v>129.4</v>
          </cell>
          <cell r="Z216">
            <v>6.9</v>
          </cell>
          <cell r="AA216">
            <v>372.7</v>
          </cell>
          <cell r="AB216">
            <v>74.5</v>
          </cell>
          <cell r="AC216">
            <v>25.8</v>
          </cell>
          <cell r="AD216">
            <v>88.3</v>
          </cell>
        </row>
        <row r="217">
          <cell r="B217" t="str">
            <v>木材・木製品</v>
          </cell>
          <cell r="C217">
            <v>110.6</v>
          </cell>
          <cell r="D217">
            <v>-27.4</v>
          </cell>
          <cell r="E217">
            <v>101.4</v>
          </cell>
          <cell r="F217">
            <v>-5.2</v>
          </cell>
          <cell r="G217">
            <v>107.1</v>
          </cell>
          <cell r="H217">
            <v>2.7</v>
          </cell>
          <cell r="I217">
            <v>81.900000000000006</v>
          </cell>
          <cell r="J217">
            <v>-6.3</v>
          </cell>
          <cell r="K217">
            <v>88</v>
          </cell>
          <cell r="L217">
            <v>3.9</v>
          </cell>
          <cell r="M217">
            <v>37.6</v>
          </cell>
          <cell r="N217">
            <v>-64.7</v>
          </cell>
          <cell r="O217">
            <v>103.8</v>
          </cell>
          <cell r="P217">
            <v>1.3</v>
          </cell>
          <cell r="Q217" t="str">
            <v>-</v>
          </cell>
          <cell r="R217" t="str">
            <v>-</v>
          </cell>
          <cell r="S217">
            <v>0.08</v>
          </cell>
          <cell r="T217">
            <v>0</v>
          </cell>
          <cell r="U217">
            <v>1.4</v>
          </cell>
          <cell r="V217">
            <v>0.56000000000000005</v>
          </cell>
          <cell r="W217">
            <v>104</v>
          </cell>
          <cell r="X217">
            <v>-30.2</v>
          </cell>
          <cell r="Y217">
            <v>95.4</v>
          </cell>
          <cell r="Z217">
            <v>-8.8000000000000007</v>
          </cell>
          <cell r="AA217">
            <v>53.8</v>
          </cell>
          <cell r="AB217">
            <v>-58.2</v>
          </cell>
          <cell r="AC217">
            <v>93.9</v>
          </cell>
          <cell r="AD217">
            <v>-59.8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</v>
          </cell>
          <cell r="D220">
            <v>-25.6</v>
          </cell>
          <cell r="E220">
            <v>116.5</v>
          </cell>
          <cell r="F220">
            <v>-25.6</v>
          </cell>
          <cell r="G220">
            <v>110.8</v>
          </cell>
          <cell r="H220">
            <v>-24.7</v>
          </cell>
          <cell r="I220">
            <v>94.6</v>
          </cell>
          <cell r="J220">
            <v>14.7</v>
          </cell>
          <cell r="K220">
            <v>95.4</v>
          </cell>
          <cell r="L220">
            <v>9.4</v>
          </cell>
          <cell r="M220">
            <v>85.8</v>
          </cell>
          <cell r="N220">
            <v>254.5</v>
          </cell>
          <cell r="O220">
            <v>107.5</v>
          </cell>
          <cell r="P220">
            <v>-3.3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0.5</v>
          </cell>
          <cell r="V220">
            <v>0.5</v>
          </cell>
          <cell r="W220">
            <v>95</v>
          </cell>
          <cell r="X220">
            <v>-28.4</v>
          </cell>
          <cell r="Y220">
            <v>109.6</v>
          </cell>
          <cell r="Z220">
            <v>-28.4</v>
          </cell>
          <cell r="AA220">
            <v>187.8</v>
          </cell>
          <cell r="AB220">
            <v>-31.2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99.3</v>
          </cell>
          <cell r="D221">
            <v>14.5</v>
          </cell>
          <cell r="E221">
            <v>117.7</v>
          </cell>
          <cell r="F221">
            <v>3.8</v>
          </cell>
          <cell r="G221">
            <v>118.5</v>
          </cell>
          <cell r="H221">
            <v>7.2</v>
          </cell>
          <cell r="I221">
            <v>99.6</v>
          </cell>
          <cell r="J221">
            <v>-2.2999999999999998</v>
          </cell>
          <cell r="K221">
            <v>98</v>
          </cell>
          <cell r="L221">
            <v>-0.9</v>
          </cell>
          <cell r="M221">
            <v>114.2</v>
          </cell>
          <cell r="N221">
            <v>-11.5</v>
          </cell>
          <cell r="O221">
            <v>103.8</v>
          </cell>
          <cell r="P221">
            <v>-6.4</v>
          </cell>
          <cell r="Q221" t="str">
            <v>-</v>
          </cell>
          <cell r="R221" t="str">
            <v>-</v>
          </cell>
          <cell r="S221">
            <v>0</v>
          </cell>
          <cell r="T221">
            <v>-0.9</v>
          </cell>
          <cell r="U221">
            <v>0.59</v>
          </cell>
          <cell r="V221">
            <v>-0.05</v>
          </cell>
          <cell r="W221">
            <v>93.4</v>
          </cell>
          <cell r="X221">
            <v>10.1</v>
          </cell>
          <cell r="Y221">
            <v>110.7</v>
          </cell>
          <cell r="Z221">
            <v>-0.2</v>
          </cell>
          <cell r="AA221">
            <v>112.8</v>
          </cell>
          <cell r="AB221">
            <v>-14.4</v>
          </cell>
          <cell r="AC221">
            <v>20.9</v>
          </cell>
          <cell r="AD221">
            <v>1293.3</v>
          </cell>
        </row>
        <row r="222">
          <cell r="B222" t="str">
            <v>プラスチック製品</v>
          </cell>
          <cell r="C222">
            <v>110.6</v>
          </cell>
          <cell r="D222">
            <v>-3.7</v>
          </cell>
          <cell r="E222">
            <v>121.7</v>
          </cell>
          <cell r="F222">
            <v>-3.7</v>
          </cell>
          <cell r="G222">
            <v>117.3</v>
          </cell>
          <cell r="H222">
            <v>-1.9</v>
          </cell>
          <cell r="I222">
            <v>98.3</v>
          </cell>
          <cell r="J222">
            <v>-0.5</v>
          </cell>
          <cell r="K222">
            <v>97.9</v>
          </cell>
          <cell r="L222">
            <v>1.2</v>
          </cell>
          <cell r="M222">
            <v>104.8</v>
          </cell>
          <cell r="N222">
            <v>-19.3</v>
          </cell>
          <cell r="O222">
            <v>87.9</v>
          </cell>
          <cell r="P222">
            <v>-34.1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1.41</v>
          </cell>
          <cell r="V222">
            <v>1</v>
          </cell>
          <cell r="W222">
            <v>104</v>
          </cell>
          <cell r="X222">
            <v>-7.4</v>
          </cell>
          <cell r="Y222">
            <v>114.5</v>
          </cell>
          <cell r="Z222">
            <v>-7.4</v>
          </cell>
          <cell r="AA222">
            <v>175.3</v>
          </cell>
          <cell r="AB222">
            <v>-16.8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94.3</v>
          </cell>
          <cell r="D223">
            <v>0.5</v>
          </cell>
          <cell r="E223">
            <v>118.5</v>
          </cell>
          <cell r="F223">
            <v>3.2</v>
          </cell>
          <cell r="G223">
            <v>136.30000000000001</v>
          </cell>
          <cell r="H223">
            <v>24.6</v>
          </cell>
          <cell r="I223">
            <v>91.8</v>
          </cell>
          <cell r="J223">
            <v>-2.1</v>
          </cell>
          <cell r="K223">
            <v>85.5</v>
          </cell>
          <cell r="L223">
            <v>-3.8</v>
          </cell>
          <cell r="M223">
            <v>157.9</v>
          </cell>
          <cell r="N223">
            <v>9.4</v>
          </cell>
          <cell r="O223">
            <v>99.8</v>
          </cell>
          <cell r="P223">
            <v>-1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0.65</v>
          </cell>
          <cell r="V223">
            <v>0.25</v>
          </cell>
          <cell r="W223">
            <v>88.7</v>
          </cell>
          <cell r="X223">
            <v>-3.3</v>
          </cell>
          <cell r="Y223">
            <v>111.5</v>
          </cell>
          <cell r="Z223">
            <v>-0.6</v>
          </cell>
          <cell r="AA223">
            <v>17.3</v>
          </cell>
          <cell r="AB223">
            <v>-88.1</v>
          </cell>
          <cell r="AC223">
            <v>7.3</v>
          </cell>
          <cell r="AD223">
            <v>-47.9</v>
          </cell>
        </row>
        <row r="224">
          <cell r="B224" t="str">
            <v>窯業・土石製品</v>
          </cell>
          <cell r="C224">
            <v>108</v>
          </cell>
          <cell r="D224">
            <v>15.1</v>
          </cell>
          <cell r="E224">
            <v>96.4</v>
          </cell>
          <cell r="F224">
            <v>-7.1</v>
          </cell>
          <cell r="G224">
            <v>100.5</v>
          </cell>
          <cell r="H224">
            <v>-5.4</v>
          </cell>
          <cell r="I224">
            <v>85.5</v>
          </cell>
          <cell r="J224">
            <v>-6</v>
          </cell>
          <cell r="K224">
            <v>88.4</v>
          </cell>
          <cell r="L224">
            <v>-2.6</v>
          </cell>
          <cell r="M224">
            <v>45.3</v>
          </cell>
          <cell r="N224">
            <v>-50.9</v>
          </cell>
          <cell r="O224">
            <v>85.6</v>
          </cell>
          <cell r="P224">
            <v>0.2</v>
          </cell>
          <cell r="Q224" t="str">
            <v>-</v>
          </cell>
          <cell r="R224" t="str">
            <v>-</v>
          </cell>
          <cell r="S224">
            <v>0</v>
          </cell>
          <cell r="T224">
            <v>0</v>
          </cell>
          <cell r="U224">
            <v>0.62</v>
          </cell>
          <cell r="V224">
            <v>0.31</v>
          </cell>
          <cell r="W224">
            <v>101.6</v>
          </cell>
          <cell r="X224">
            <v>10.8</v>
          </cell>
          <cell r="Y224">
            <v>90.7</v>
          </cell>
          <cell r="Z224">
            <v>-10.6</v>
          </cell>
          <cell r="AA224">
            <v>47.2</v>
          </cell>
          <cell r="AB224">
            <v>-37.6</v>
          </cell>
          <cell r="AC224">
            <v>112.8</v>
          </cell>
          <cell r="AD224">
            <v>320.89999999999998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88.1</v>
          </cell>
          <cell r="D227">
            <v>2.7</v>
          </cell>
          <cell r="E227">
            <v>98.1</v>
          </cell>
          <cell r="F227">
            <v>2.6</v>
          </cell>
          <cell r="G227">
            <v>97.8</v>
          </cell>
          <cell r="H227">
            <v>3.8</v>
          </cell>
          <cell r="I227">
            <v>90.6</v>
          </cell>
          <cell r="J227">
            <v>-2.1</v>
          </cell>
          <cell r="K227">
            <v>91.7</v>
          </cell>
          <cell r="L227">
            <v>-1</v>
          </cell>
          <cell r="M227">
            <v>76.900000000000006</v>
          </cell>
          <cell r="N227">
            <v>-16</v>
          </cell>
          <cell r="O227">
            <v>152.4</v>
          </cell>
          <cell r="P227">
            <v>-0.5</v>
          </cell>
          <cell r="Q227" t="str">
            <v>-</v>
          </cell>
          <cell r="R227" t="str">
            <v>-</v>
          </cell>
          <cell r="S227">
            <v>0</v>
          </cell>
          <cell r="T227">
            <v>-1.77</v>
          </cell>
          <cell r="U227">
            <v>0.92</v>
          </cell>
          <cell r="V227">
            <v>0.19</v>
          </cell>
          <cell r="W227">
            <v>82.9</v>
          </cell>
          <cell r="X227">
            <v>-1.2</v>
          </cell>
          <cell r="Y227">
            <v>92.3</v>
          </cell>
          <cell r="Z227">
            <v>-1.3</v>
          </cell>
          <cell r="AA227">
            <v>103.4</v>
          </cell>
          <cell r="AB227">
            <v>-15.2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89.5</v>
          </cell>
          <cell r="D230">
            <v>-22.6</v>
          </cell>
          <cell r="E230">
            <v>109.3</v>
          </cell>
          <cell r="F230">
            <v>-1.2</v>
          </cell>
          <cell r="G230">
            <v>107.5</v>
          </cell>
          <cell r="H230">
            <v>-0.2</v>
          </cell>
          <cell r="I230">
            <v>87.3</v>
          </cell>
          <cell r="J230">
            <v>-10.5</v>
          </cell>
          <cell r="K230">
            <v>85.5</v>
          </cell>
          <cell r="L230">
            <v>-11.1</v>
          </cell>
          <cell r="M230">
            <v>118.2</v>
          </cell>
          <cell r="N230">
            <v>0</v>
          </cell>
          <cell r="O230">
            <v>106.5</v>
          </cell>
          <cell r="P230">
            <v>268.5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0.4</v>
          </cell>
          <cell r="V230">
            <v>0.19</v>
          </cell>
          <cell r="W230">
            <v>84.2</v>
          </cell>
          <cell r="X230">
            <v>-25.6</v>
          </cell>
          <cell r="Y230">
            <v>102.8</v>
          </cell>
          <cell r="Z230">
            <v>-4.9000000000000004</v>
          </cell>
          <cell r="AA230">
            <v>128</v>
          </cell>
          <cell r="AB230">
            <v>-9.9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76.099999999999994</v>
          </cell>
          <cell r="D231">
            <v>-11.6</v>
          </cell>
          <cell r="E231">
            <v>86.6</v>
          </cell>
          <cell r="F231">
            <v>-10.7</v>
          </cell>
          <cell r="G231">
            <v>86</v>
          </cell>
          <cell r="H231">
            <v>-8.8000000000000007</v>
          </cell>
          <cell r="I231">
            <v>96.1</v>
          </cell>
          <cell r="J231">
            <v>-7.6</v>
          </cell>
          <cell r="K231">
            <v>96.7</v>
          </cell>
          <cell r="L231">
            <v>-5.3</v>
          </cell>
          <cell r="M231">
            <v>89.4</v>
          </cell>
          <cell r="N231">
            <v>-26.2</v>
          </cell>
          <cell r="O231">
            <v>72.7</v>
          </cell>
          <cell r="P231">
            <v>-5.5</v>
          </cell>
          <cell r="Q231" t="str">
            <v>-</v>
          </cell>
          <cell r="R231" t="str">
            <v>-</v>
          </cell>
          <cell r="S231">
            <v>0.22</v>
          </cell>
          <cell r="T231">
            <v>0.04</v>
          </cell>
          <cell r="U231">
            <v>0.79</v>
          </cell>
          <cell r="V231">
            <v>0.46</v>
          </cell>
          <cell r="W231">
            <v>71.599999999999994</v>
          </cell>
          <cell r="X231">
            <v>-15</v>
          </cell>
          <cell r="Y231">
            <v>81.5</v>
          </cell>
          <cell r="Z231">
            <v>-14</v>
          </cell>
          <cell r="AA231">
            <v>91.2</v>
          </cell>
          <cell r="AB231">
            <v>-23.7</v>
          </cell>
          <cell r="AC231">
            <v>1.4</v>
          </cell>
          <cell r="AD231">
            <v>-77.400000000000006</v>
          </cell>
        </row>
        <row r="232">
          <cell r="B232" t="str">
            <v>電気機械器具</v>
          </cell>
          <cell r="C232">
            <v>164.3</v>
          </cell>
          <cell r="D232">
            <v>16.8</v>
          </cell>
          <cell r="E232">
            <v>116</v>
          </cell>
          <cell r="F232">
            <v>-0.9</v>
          </cell>
          <cell r="G232">
            <v>117</v>
          </cell>
          <cell r="H232">
            <v>1.4</v>
          </cell>
          <cell r="I232">
            <v>86.5</v>
          </cell>
          <cell r="J232">
            <v>-10.8</v>
          </cell>
          <cell r="K232">
            <v>89.1</v>
          </cell>
          <cell r="L232">
            <v>-5.9</v>
          </cell>
          <cell r="M232">
            <v>51.3</v>
          </cell>
          <cell r="N232">
            <v>-60</v>
          </cell>
          <cell r="O232">
            <v>152.69999999999999</v>
          </cell>
          <cell r="P232">
            <v>0</v>
          </cell>
          <cell r="Q232" t="str">
            <v>-</v>
          </cell>
          <cell r="R232" t="str">
            <v>-</v>
          </cell>
          <cell r="S232">
            <v>0.41</v>
          </cell>
          <cell r="T232">
            <v>0</v>
          </cell>
          <cell r="U232">
            <v>0.82</v>
          </cell>
          <cell r="V232">
            <v>0.51</v>
          </cell>
          <cell r="W232">
            <v>154.6</v>
          </cell>
          <cell r="X232">
            <v>12.4</v>
          </cell>
          <cell r="Y232">
            <v>109.1</v>
          </cell>
          <cell r="Z232">
            <v>-4.5999999999999996</v>
          </cell>
          <cell r="AA232">
            <v>91.8</v>
          </cell>
          <cell r="AB232">
            <v>-40.200000000000003</v>
          </cell>
          <cell r="AC232">
            <v>154.19999999999999</v>
          </cell>
          <cell r="AD232">
            <v>61.3</v>
          </cell>
        </row>
        <row r="233">
          <cell r="B233" t="str">
            <v>情報通信機械器具</v>
          </cell>
          <cell r="C233">
            <v>89</v>
          </cell>
          <cell r="D233">
            <v>-0.3</v>
          </cell>
          <cell r="E233">
            <v>101.2</v>
          </cell>
          <cell r="F233">
            <v>2.1</v>
          </cell>
          <cell r="G233">
            <v>98.6</v>
          </cell>
          <cell r="H233">
            <v>4.8</v>
          </cell>
          <cell r="I233">
            <v>103.2</v>
          </cell>
          <cell r="J233">
            <v>1.4</v>
          </cell>
          <cell r="K233">
            <v>104.4</v>
          </cell>
          <cell r="L233">
            <v>3.9</v>
          </cell>
          <cell r="M233">
            <v>83.3</v>
          </cell>
          <cell r="N233">
            <v>-32.700000000000003</v>
          </cell>
          <cell r="O233">
            <v>3.4</v>
          </cell>
          <cell r="P233">
            <v>-8.1</v>
          </cell>
          <cell r="Q233" t="str">
            <v>-</v>
          </cell>
          <cell r="R233" t="str">
            <v>-</v>
          </cell>
          <cell r="S233">
            <v>7.08</v>
          </cell>
          <cell r="T233">
            <v>4.6399999999999997</v>
          </cell>
          <cell r="U233">
            <v>7.96</v>
          </cell>
          <cell r="V233">
            <v>7.15</v>
          </cell>
          <cell r="W233">
            <v>83.7</v>
          </cell>
          <cell r="X233">
            <v>-4.0999999999999996</v>
          </cell>
          <cell r="Y233">
            <v>95.2</v>
          </cell>
          <cell r="Z233">
            <v>-1.8</v>
          </cell>
          <cell r="AA233">
            <v>151.9</v>
          </cell>
          <cell r="AB233">
            <v>-23.5</v>
          </cell>
          <cell r="AC233">
            <v>3.7</v>
          </cell>
          <cell r="AD233">
            <v>-82</v>
          </cell>
        </row>
        <row r="234">
          <cell r="B234" t="str">
            <v>輸送用機械器具</v>
          </cell>
          <cell r="C234">
            <v>89.7</v>
          </cell>
          <cell r="D234">
            <v>13.4</v>
          </cell>
          <cell r="E234">
            <v>117</v>
          </cell>
          <cell r="F234">
            <v>13.3</v>
          </cell>
          <cell r="G234">
            <v>112.2</v>
          </cell>
          <cell r="H234">
            <v>7.3</v>
          </cell>
          <cell r="I234">
            <v>98.5</v>
          </cell>
          <cell r="J234">
            <v>15.3</v>
          </cell>
          <cell r="K234">
            <v>90.8</v>
          </cell>
          <cell r="L234">
            <v>3.7</v>
          </cell>
          <cell r="M234">
            <v>190.2</v>
          </cell>
          <cell r="N234">
            <v>222.4</v>
          </cell>
          <cell r="O234">
            <v>81</v>
          </cell>
          <cell r="P234">
            <v>-2.2000000000000002</v>
          </cell>
          <cell r="Q234" t="str">
            <v>-</v>
          </cell>
          <cell r="R234" t="str">
            <v>-</v>
          </cell>
          <cell r="S234">
            <v>0.61</v>
          </cell>
          <cell r="T234">
            <v>0.52</v>
          </cell>
          <cell r="U234">
            <v>1.41</v>
          </cell>
          <cell r="V234">
            <v>0.9</v>
          </cell>
          <cell r="W234">
            <v>84.4</v>
          </cell>
          <cell r="X234">
            <v>9.1999999999999993</v>
          </cell>
          <cell r="Y234">
            <v>110.1</v>
          </cell>
          <cell r="Z234">
            <v>9</v>
          </cell>
          <cell r="AA234">
            <v>187.8</v>
          </cell>
          <cell r="AB234">
            <v>126.8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107.6</v>
          </cell>
          <cell r="D235">
            <v>5.7</v>
          </cell>
          <cell r="E235">
            <v>125.4</v>
          </cell>
          <cell r="F235">
            <v>5.7</v>
          </cell>
          <cell r="G235">
            <v>121</v>
          </cell>
          <cell r="H235">
            <v>5.0999999999999996</v>
          </cell>
          <cell r="I235">
            <v>107.2</v>
          </cell>
          <cell r="J235">
            <v>5.2</v>
          </cell>
          <cell r="K235">
            <v>99.9</v>
          </cell>
          <cell r="L235">
            <v>3.1</v>
          </cell>
          <cell r="M235">
            <v>200.9</v>
          </cell>
          <cell r="N235">
            <v>21.4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0.42</v>
          </cell>
          <cell r="T235">
            <v>0.42</v>
          </cell>
          <cell r="U235">
            <v>0.63</v>
          </cell>
          <cell r="V235">
            <v>0.4</v>
          </cell>
          <cell r="W235">
            <v>101.2</v>
          </cell>
          <cell r="X235">
            <v>1.7</v>
          </cell>
          <cell r="Y235">
            <v>118</v>
          </cell>
          <cell r="Z235">
            <v>1.8</v>
          </cell>
          <cell r="AA235">
            <v>183.4</v>
          </cell>
          <cell r="AB235">
            <v>11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113.5</v>
          </cell>
          <cell r="D236">
            <v>0.7</v>
          </cell>
          <cell r="E236">
            <v>102.1</v>
          </cell>
          <cell r="F236">
            <v>11.5</v>
          </cell>
          <cell r="G236">
            <v>102</v>
          </cell>
          <cell r="H236">
            <v>15.8</v>
          </cell>
          <cell r="I236">
            <v>96.5</v>
          </cell>
          <cell r="J236">
            <v>-1.8</v>
          </cell>
          <cell r="K236">
            <v>97.5</v>
          </cell>
          <cell r="L236">
            <v>-1</v>
          </cell>
          <cell r="M236">
            <v>85.5</v>
          </cell>
          <cell r="N236">
            <v>-10.4</v>
          </cell>
          <cell r="O236">
            <v>113.6</v>
          </cell>
          <cell r="P236">
            <v>2.1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0.93</v>
          </cell>
          <cell r="V236">
            <v>0.04</v>
          </cell>
          <cell r="W236">
            <v>106.8</v>
          </cell>
          <cell r="X236">
            <v>-3.1</v>
          </cell>
          <cell r="Y236">
            <v>96</v>
          </cell>
          <cell r="Z236">
            <v>7.3</v>
          </cell>
          <cell r="AA236">
            <v>102.8</v>
          </cell>
          <cell r="AB236">
            <v>-20.6</v>
          </cell>
          <cell r="AC236">
            <v>157.1</v>
          </cell>
          <cell r="AD236">
            <v>-22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87.3</v>
          </cell>
          <cell r="D239">
            <v>2</v>
          </cell>
          <cell r="E239">
            <v>109.9</v>
          </cell>
          <cell r="F239">
            <v>3.3</v>
          </cell>
          <cell r="G239">
            <v>114.5</v>
          </cell>
          <cell r="H239">
            <v>8.3000000000000007</v>
          </cell>
          <cell r="I239">
            <v>98.4</v>
          </cell>
          <cell r="J239">
            <v>-1.8</v>
          </cell>
          <cell r="K239">
            <v>96.5</v>
          </cell>
          <cell r="L239">
            <v>-1.5</v>
          </cell>
          <cell r="M239">
            <v>136.4</v>
          </cell>
          <cell r="N239">
            <v>-7.1</v>
          </cell>
          <cell r="O239">
            <v>93.8</v>
          </cell>
          <cell r="P239">
            <v>-7.3</v>
          </cell>
          <cell r="Q239" t="str">
            <v>-</v>
          </cell>
          <cell r="R239" t="str">
            <v>-</v>
          </cell>
          <cell r="S239">
            <v>0.56000000000000005</v>
          </cell>
          <cell r="T239">
            <v>0.56000000000000005</v>
          </cell>
          <cell r="U239">
            <v>0.49</v>
          </cell>
          <cell r="V239">
            <v>-1.78</v>
          </cell>
          <cell r="W239">
            <v>82.1</v>
          </cell>
          <cell r="X239">
            <v>-1.9</v>
          </cell>
          <cell r="Y239">
            <v>103.4</v>
          </cell>
          <cell r="Z239">
            <v>-0.6</v>
          </cell>
          <cell r="AA239">
            <v>42.1</v>
          </cell>
          <cell r="AB239">
            <v>-64</v>
          </cell>
          <cell r="AC239">
            <v>1.8</v>
          </cell>
          <cell r="AD239">
            <v>-60.9</v>
          </cell>
        </row>
        <row r="240">
          <cell r="B240" t="str">
            <v>小売業</v>
          </cell>
          <cell r="C240">
            <v>80.400000000000006</v>
          </cell>
          <cell r="D240">
            <v>-4.5999999999999996</v>
          </cell>
          <cell r="E240">
            <v>90.8</v>
          </cell>
          <cell r="F240">
            <v>1.5</v>
          </cell>
          <cell r="G240">
            <v>87.7</v>
          </cell>
          <cell r="H240">
            <v>2.5</v>
          </cell>
          <cell r="I240">
            <v>103.3</v>
          </cell>
          <cell r="J240">
            <v>-3.4</v>
          </cell>
          <cell r="K240">
            <v>95.6</v>
          </cell>
          <cell r="L240">
            <v>-4.2</v>
          </cell>
          <cell r="M240">
            <v>217.8</v>
          </cell>
          <cell r="N240">
            <v>3.1</v>
          </cell>
          <cell r="O240">
            <v>72</v>
          </cell>
          <cell r="P240">
            <v>-20</v>
          </cell>
          <cell r="Q240" t="str">
            <v>-</v>
          </cell>
          <cell r="R240" t="str">
            <v>-</v>
          </cell>
          <cell r="S240">
            <v>3.01</v>
          </cell>
          <cell r="T240">
            <v>1.81</v>
          </cell>
          <cell r="U240">
            <v>2.99</v>
          </cell>
          <cell r="V240">
            <v>1.82</v>
          </cell>
          <cell r="W240">
            <v>75.599999999999994</v>
          </cell>
          <cell r="X240">
            <v>-8.3000000000000007</v>
          </cell>
          <cell r="Y240">
            <v>85.4</v>
          </cell>
          <cell r="Z240">
            <v>-2.4</v>
          </cell>
          <cell r="AA240">
            <v>131.6</v>
          </cell>
          <cell r="AB240">
            <v>-6.5</v>
          </cell>
          <cell r="AC240">
            <v>17.100000000000001</v>
          </cell>
          <cell r="AD240">
            <v>-67.7</v>
          </cell>
        </row>
        <row r="241">
          <cell r="B241" t="str">
            <v>宿泊業</v>
          </cell>
          <cell r="C241">
            <v>112.6</v>
          </cell>
          <cell r="D241">
            <v>-9.6</v>
          </cell>
          <cell r="E241">
            <v>120.8</v>
          </cell>
          <cell r="F241">
            <v>4</v>
          </cell>
          <cell r="G241">
            <v>123</v>
          </cell>
          <cell r="H241">
            <v>2.9</v>
          </cell>
          <cell r="I241">
            <v>115.9</v>
          </cell>
          <cell r="J241">
            <v>-0.7</v>
          </cell>
          <cell r="K241">
            <v>112.1</v>
          </cell>
          <cell r="L241">
            <v>-0.5</v>
          </cell>
          <cell r="M241">
            <v>175.3</v>
          </cell>
          <cell r="N241">
            <v>-3.1</v>
          </cell>
          <cell r="O241">
            <v>48.5</v>
          </cell>
          <cell r="P241">
            <v>-8.3000000000000007</v>
          </cell>
          <cell r="Q241" t="str">
            <v>-</v>
          </cell>
          <cell r="R241" t="str">
            <v>-</v>
          </cell>
          <cell r="S241">
            <v>3.75</v>
          </cell>
          <cell r="T241">
            <v>1.1000000000000001</v>
          </cell>
          <cell r="U241">
            <v>0</v>
          </cell>
          <cell r="V241">
            <v>-2.65</v>
          </cell>
          <cell r="W241">
            <v>105.9</v>
          </cell>
          <cell r="X241">
            <v>-13</v>
          </cell>
          <cell r="Y241">
            <v>113.6</v>
          </cell>
          <cell r="Z241">
            <v>0.1</v>
          </cell>
          <cell r="AA241">
            <v>88.2</v>
          </cell>
          <cell r="AB241">
            <v>31.4</v>
          </cell>
          <cell r="AC241">
            <v>0</v>
          </cell>
          <cell r="AD241">
            <v>-100</v>
          </cell>
        </row>
        <row r="242">
          <cell r="B242" t="str">
            <v>Ｍ一括分</v>
          </cell>
          <cell r="C242">
            <v>159</v>
          </cell>
          <cell r="D242">
            <v>-22.5</v>
          </cell>
          <cell r="E242">
            <v>130.1</v>
          </cell>
          <cell r="F242">
            <v>-15.6</v>
          </cell>
          <cell r="G242">
            <v>132.4</v>
          </cell>
          <cell r="H242">
            <v>-9.6999999999999993</v>
          </cell>
          <cell r="I242">
            <v>105.8</v>
          </cell>
          <cell r="J242">
            <v>6.3</v>
          </cell>
          <cell r="K242">
            <v>103.1</v>
          </cell>
          <cell r="L242">
            <v>13.9</v>
          </cell>
          <cell r="M242">
            <v>128.30000000000001</v>
          </cell>
          <cell r="N242">
            <v>-26.5</v>
          </cell>
          <cell r="O242">
            <v>152.5</v>
          </cell>
          <cell r="P242">
            <v>75.099999999999994</v>
          </cell>
          <cell r="Q242" t="str">
            <v>-</v>
          </cell>
          <cell r="R242" t="str">
            <v>-</v>
          </cell>
          <cell r="S242">
            <v>9.74</v>
          </cell>
          <cell r="T242">
            <v>9.74</v>
          </cell>
          <cell r="U242">
            <v>7.45</v>
          </cell>
          <cell r="V242">
            <v>3.76</v>
          </cell>
          <cell r="W242">
            <v>149.6</v>
          </cell>
          <cell r="X242">
            <v>-25.4</v>
          </cell>
          <cell r="Y242">
            <v>122.4</v>
          </cell>
          <cell r="Z242">
            <v>-18.8</v>
          </cell>
          <cell r="AA242">
            <v>118.9</v>
          </cell>
          <cell r="AB242">
            <v>-37.9</v>
          </cell>
          <cell r="AC242">
            <v>250.4</v>
          </cell>
          <cell r="AD242">
            <v>-38</v>
          </cell>
        </row>
        <row r="243">
          <cell r="B243" t="str">
            <v>医療業</v>
          </cell>
          <cell r="C243">
            <v>89.5</v>
          </cell>
          <cell r="D243">
            <v>-3.1</v>
          </cell>
          <cell r="E243">
            <v>100.3</v>
          </cell>
          <cell r="F243">
            <v>-2.6</v>
          </cell>
          <cell r="G243">
            <v>97.3</v>
          </cell>
          <cell r="H243">
            <v>1.7</v>
          </cell>
          <cell r="I243">
            <v>98</v>
          </cell>
          <cell r="J243">
            <v>-2.8</v>
          </cell>
          <cell r="K243">
            <v>97.6</v>
          </cell>
          <cell r="L243">
            <v>-1.2</v>
          </cell>
          <cell r="M243">
            <v>109.6</v>
          </cell>
          <cell r="N243">
            <v>-31.3</v>
          </cell>
          <cell r="O243">
            <v>78.900000000000006</v>
          </cell>
          <cell r="P243">
            <v>2.2999999999999998</v>
          </cell>
          <cell r="Q243" t="str">
            <v>-</v>
          </cell>
          <cell r="R243" t="str">
            <v>-</v>
          </cell>
          <cell r="S243">
            <v>0.36</v>
          </cell>
          <cell r="T243">
            <v>-1.36</v>
          </cell>
          <cell r="U243">
            <v>1.0900000000000001</v>
          </cell>
          <cell r="V243">
            <v>0.24</v>
          </cell>
          <cell r="W243">
            <v>84.2</v>
          </cell>
          <cell r="X243">
            <v>-6.8</v>
          </cell>
          <cell r="Y243">
            <v>94.4</v>
          </cell>
          <cell r="Z243">
            <v>-6.3</v>
          </cell>
          <cell r="AA243">
            <v>189.3</v>
          </cell>
          <cell r="AB243">
            <v>-41.3</v>
          </cell>
          <cell r="AC243">
            <v>16.5</v>
          </cell>
          <cell r="AD243">
            <v>-7.3</v>
          </cell>
        </row>
        <row r="244">
          <cell r="B244" t="str">
            <v>Ｐ一括分</v>
          </cell>
          <cell r="C244">
            <v>78.8</v>
          </cell>
          <cell r="D244">
            <v>-9.8000000000000007</v>
          </cell>
          <cell r="E244">
            <v>100.2</v>
          </cell>
          <cell r="F244">
            <v>-9.6999999999999993</v>
          </cell>
          <cell r="G244">
            <v>100.9</v>
          </cell>
          <cell r="H244">
            <v>-6.8</v>
          </cell>
          <cell r="I244">
            <v>102</v>
          </cell>
          <cell r="J244">
            <v>7.4</v>
          </cell>
          <cell r="K244">
            <v>102.7</v>
          </cell>
          <cell r="L244">
            <v>8.3000000000000007</v>
          </cell>
          <cell r="M244">
            <v>84.5</v>
          </cell>
          <cell r="N244">
            <v>-16.899999999999999</v>
          </cell>
          <cell r="O244">
            <v>90.7</v>
          </cell>
          <cell r="P244">
            <v>-13.5</v>
          </cell>
          <cell r="Q244" t="str">
            <v>-</v>
          </cell>
          <cell r="R244" t="str">
            <v>-</v>
          </cell>
          <cell r="S244">
            <v>1.1000000000000001</v>
          </cell>
          <cell r="T244">
            <v>0.16</v>
          </cell>
          <cell r="U244">
            <v>0.85</v>
          </cell>
          <cell r="V244">
            <v>-1.02</v>
          </cell>
          <cell r="W244">
            <v>74.099999999999994</v>
          </cell>
          <cell r="X244">
            <v>-13.2</v>
          </cell>
          <cell r="Y244">
            <v>94.3</v>
          </cell>
          <cell r="Z244">
            <v>-13.1</v>
          </cell>
          <cell r="AA244">
            <v>84</v>
          </cell>
          <cell r="AB244">
            <v>-49.4</v>
          </cell>
          <cell r="AC244">
            <v>0.1</v>
          </cell>
          <cell r="AD244">
            <v>0</v>
          </cell>
        </row>
        <row r="245">
          <cell r="B245" t="str">
            <v>職業紹介・派遣業</v>
          </cell>
          <cell r="C245">
            <v>101.8</v>
          </cell>
          <cell r="D245">
            <v>4.9000000000000004</v>
          </cell>
          <cell r="E245">
            <v>104.2</v>
          </cell>
          <cell r="F245">
            <v>6.4</v>
          </cell>
          <cell r="G245">
            <v>104.7</v>
          </cell>
          <cell r="H245">
            <v>4.5999999999999996</v>
          </cell>
          <cell r="I245">
            <v>104.8</v>
          </cell>
          <cell r="J245">
            <v>8.9</v>
          </cell>
          <cell r="K245">
            <v>105.6</v>
          </cell>
          <cell r="L245">
            <v>8.1999999999999993</v>
          </cell>
          <cell r="M245">
            <v>92.6</v>
          </cell>
          <cell r="N245">
            <v>25.6</v>
          </cell>
          <cell r="O245">
            <v>128</v>
          </cell>
          <cell r="P245">
            <v>-4.4000000000000004</v>
          </cell>
          <cell r="Q245" t="str">
            <v>-</v>
          </cell>
          <cell r="R245" t="str">
            <v>-</v>
          </cell>
          <cell r="S245">
            <v>9.84</v>
          </cell>
          <cell r="T245">
            <v>-0.15</v>
          </cell>
          <cell r="U245">
            <v>5.17</v>
          </cell>
          <cell r="V245">
            <v>-1.92</v>
          </cell>
          <cell r="W245">
            <v>95.8</v>
          </cell>
          <cell r="X245">
            <v>1.1000000000000001</v>
          </cell>
          <cell r="Y245">
            <v>98</v>
          </cell>
          <cell r="Z245">
            <v>2.4</v>
          </cell>
          <cell r="AA245">
            <v>98.8</v>
          </cell>
          <cell r="AB245">
            <v>29.2</v>
          </cell>
          <cell r="AC245">
            <v>25.3</v>
          </cell>
          <cell r="AD245">
            <v>-63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91.5</v>
          </cell>
          <cell r="D247">
            <v>-1.3</v>
          </cell>
          <cell r="E247">
            <v>99.7</v>
          </cell>
          <cell r="F247">
            <v>-1.4</v>
          </cell>
          <cell r="G247">
            <v>99</v>
          </cell>
          <cell r="H247">
            <v>-1.7</v>
          </cell>
          <cell r="I247">
            <v>101.2</v>
          </cell>
          <cell r="J247">
            <v>0.9</v>
          </cell>
          <cell r="K247">
            <v>100.5</v>
          </cell>
          <cell r="L247">
            <v>0.3</v>
          </cell>
          <cell r="M247">
            <v>112.4</v>
          </cell>
          <cell r="N247">
            <v>9.1999999999999993</v>
          </cell>
          <cell r="O247">
            <v>92.6</v>
          </cell>
          <cell r="P247">
            <v>-5.0999999999999996</v>
          </cell>
          <cell r="Q247" t="str">
            <v>-</v>
          </cell>
          <cell r="R247" t="str">
            <v>-</v>
          </cell>
          <cell r="S247">
            <v>1.04</v>
          </cell>
          <cell r="T247">
            <v>0.09</v>
          </cell>
          <cell r="U247">
            <v>1.05</v>
          </cell>
          <cell r="V247">
            <v>0.35</v>
          </cell>
          <cell r="W247">
            <v>86.1</v>
          </cell>
          <cell r="X247">
            <v>-5</v>
          </cell>
          <cell r="Y247">
            <v>93.8</v>
          </cell>
          <cell r="Z247">
            <v>-5.0999999999999996</v>
          </cell>
          <cell r="AA247">
            <v>108.1</v>
          </cell>
          <cell r="AB247">
            <v>2.2999999999999998</v>
          </cell>
          <cell r="AC247">
            <v>43.5</v>
          </cell>
          <cell r="AD247">
            <v>-0.2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98.9</v>
          </cell>
          <cell r="D262">
            <v>-1.5</v>
          </cell>
          <cell r="E262">
            <v>102.1</v>
          </cell>
          <cell r="F262">
            <v>-1.2</v>
          </cell>
          <cell r="G262">
            <v>102.5</v>
          </cell>
          <cell r="H262">
            <v>4.8</v>
          </cell>
          <cell r="I262">
            <v>96.7</v>
          </cell>
          <cell r="J262">
            <v>-2.7</v>
          </cell>
          <cell r="K262">
            <v>97.2</v>
          </cell>
          <cell r="L262">
            <v>-1.4</v>
          </cell>
          <cell r="M262">
            <v>81.8</v>
          </cell>
          <cell r="N262">
            <v>-40</v>
          </cell>
          <cell r="O262">
            <v>102</v>
          </cell>
          <cell r="P262">
            <v>5.5</v>
          </cell>
          <cell r="Q262" t="str">
            <v>-</v>
          </cell>
          <cell r="R262" t="str">
            <v>-</v>
          </cell>
          <cell r="S262">
            <v>2.4500000000000002</v>
          </cell>
          <cell r="T262">
            <v>-0.64</v>
          </cell>
          <cell r="U262">
            <v>3.18</v>
          </cell>
          <cell r="V262">
            <v>0.91</v>
          </cell>
          <cell r="W262">
            <v>93</v>
          </cell>
          <cell r="X262">
            <v>-5.2</v>
          </cell>
          <cell r="Y262">
            <v>96</v>
          </cell>
          <cell r="Z262">
            <v>-5</v>
          </cell>
          <cell r="AA262">
            <v>86.6</v>
          </cell>
          <cell r="AB262">
            <v>-73.400000000000006</v>
          </cell>
          <cell r="AC262">
            <v>15.8</v>
          </cell>
          <cell r="AD262">
            <v>-37.799999999999997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100.4</v>
          </cell>
          <cell r="D264">
            <v>-33.299999999999997</v>
          </cell>
          <cell r="E264">
            <v>100.3</v>
          </cell>
          <cell r="F264">
            <v>-32.9</v>
          </cell>
          <cell r="G264">
            <v>97.4</v>
          </cell>
          <cell r="H264">
            <v>-30.8</v>
          </cell>
          <cell r="I264">
            <v>101.1</v>
          </cell>
          <cell r="J264">
            <v>-24.2</v>
          </cell>
          <cell r="K264">
            <v>100.2</v>
          </cell>
          <cell r="L264">
            <v>-21.2</v>
          </cell>
          <cell r="M264">
            <v>188.9</v>
          </cell>
          <cell r="N264">
            <v>-76.099999999999994</v>
          </cell>
          <cell r="O264">
            <v>45.6</v>
          </cell>
          <cell r="P264">
            <v>-2.4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5.56</v>
          </cell>
          <cell r="V264">
            <v>5.56</v>
          </cell>
          <cell r="W264">
            <v>94.4</v>
          </cell>
          <cell r="X264">
            <v>-35.799999999999997</v>
          </cell>
          <cell r="Y264">
            <v>94.4</v>
          </cell>
          <cell r="Z264">
            <v>-35.299999999999997</v>
          </cell>
          <cell r="AA264">
            <v>391.8</v>
          </cell>
          <cell r="AB264">
            <v>-61.9</v>
          </cell>
          <cell r="AC264">
            <v>17.8</v>
          </cell>
          <cell r="AD264">
            <v>-49.9</v>
          </cell>
        </row>
        <row r="265">
          <cell r="B265" t="str">
            <v>製造業</v>
          </cell>
          <cell r="C265">
            <v>94.7</v>
          </cell>
          <cell r="D265">
            <v>-6.1</v>
          </cell>
          <cell r="E265">
            <v>94.7</v>
          </cell>
          <cell r="F265">
            <v>-7.1</v>
          </cell>
          <cell r="G265">
            <v>95.9</v>
          </cell>
          <cell r="H265">
            <v>-4.8</v>
          </cell>
          <cell r="I265">
            <v>86.1</v>
          </cell>
          <cell r="J265">
            <v>-6.9</v>
          </cell>
          <cell r="K265">
            <v>87.5</v>
          </cell>
          <cell r="L265">
            <v>-5.0999999999999996</v>
          </cell>
          <cell r="M265">
            <v>53.8</v>
          </cell>
          <cell r="N265">
            <v>-45.2</v>
          </cell>
          <cell r="O265">
            <v>76.900000000000006</v>
          </cell>
          <cell r="P265">
            <v>-4.0999999999999996</v>
          </cell>
          <cell r="Q265" t="str">
            <v>-</v>
          </cell>
          <cell r="R265" t="str">
            <v>-</v>
          </cell>
          <cell r="S265">
            <v>2.81</v>
          </cell>
          <cell r="T265">
            <v>1.21</v>
          </cell>
          <cell r="U265">
            <v>3</v>
          </cell>
          <cell r="V265">
            <v>0.3</v>
          </cell>
          <cell r="W265">
            <v>89.1</v>
          </cell>
          <cell r="X265">
            <v>-9.6</v>
          </cell>
          <cell r="Y265">
            <v>89.1</v>
          </cell>
          <cell r="Z265">
            <v>-10.5</v>
          </cell>
          <cell r="AA265">
            <v>58.2</v>
          </cell>
          <cell r="AB265">
            <v>-57.8</v>
          </cell>
          <cell r="AC265">
            <v>94</v>
          </cell>
          <cell r="AD265">
            <v>23.8</v>
          </cell>
        </row>
        <row r="266">
          <cell r="B266" t="str">
            <v>電気・ガス・熱供給・水道業</v>
          </cell>
          <cell r="C266">
            <v>77</v>
          </cell>
          <cell r="D266">
            <v>-14.3</v>
          </cell>
          <cell r="E266">
            <v>85.1</v>
          </cell>
          <cell r="F266">
            <v>-14.3</v>
          </cell>
          <cell r="G266">
            <v>85.3</v>
          </cell>
          <cell r="H266">
            <v>-13.3</v>
          </cell>
          <cell r="I266">
            <v>97.4</v>
          </cell>
          <cell r="J266">
            <v>-1.5</v>
          </cell>
          <cell r="K266">
            <v>97.8</v>
          </cell>
          <cell r="L266">
            <v>-1.1000000000000001</v>
          </cell>
          <cell r="M266">
            <v>0</v>
          </cell>
          <cell r="N266">
            <v>-100</v>
          </cell>
          <cell r="O266">
            <v>70.5</v>
          </cell>
          <cell r="P266">
            <v>-23.7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72.400000000000006</v>
          </cell>
          <cell r="X266">
            <v>-17.5</v>
          </cell>
          <cell r="Y266">
            <v>80.099999999999994</v>
          </cell>
          <cell r="Z266">
            <v>-17.5</v>
          </cell>
          <cell r="AA266">
            <v>15.1</v>
          </cell>
          <cell r="AB266">
            <v>-95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84.9</v>
          </cell>
          <cell r="D267">
            <v>-22</v>
          </cell>
          <cell r="E267">
            <v>85.8</v>
          </cell>
          <cell r="F267">
            <v>-21.2</v>
          </cell>
          <cell r="G267">
            <v>87.4</v>
          </cell>
          <cell r="H267">
            <v>-9.3000000000000007</v>
          </cell>
          <cell r="I267">
            <v>80.7</v>
          </cell>
          <cell r="J267">
            <v>-15.9</v>
          </cell>
          <cell r="K267">
            <v>81.2</v>
          </cell>
          <cell r="L267">
            <v>-9.8000000000000007</v>
          </cell>
          <cell r="M267">
            <v>50</v>
          </cell>
          <cell r="N267">
            <v>-89.6</v>
          </cell>
          <cell r="O267">
            <v>13.2</v>
          </cell>
          <cell r="P267">
            <v>-17</v>
          </cell>
          <cell r="Q267" t="str">
            <v>-</v>
          </cell>
          <cell r="R267" t="str">
            <v>-</v>
          </cell>
          <cell r="S267">
            <v>0</v>
          </cell>
          <cell r="T267">
            <v>-19.079999999999998</v>
          </cell>
          <cell r="U267">
            <v>0</v>
          </cell>
          <cell r="V267">
            <v>0</v>
          </cell>
          <cell r="W267">
            <v>79.900000000000006</v>
          </cell>
          <cell r="X267">
            <v>-24.9</v>
          </cell>
          <cell r="Y267">
            <v>80.7</v>
          </cell>
          <cell r="Z267">
            <v>-24.2</v>
          </cell>
          <cell r="AA267">
            <v>25.9</v>
          </cell>
          <cell r="AB267">
            <v>-95.7</v>
          </cell>
          <cell r="AC267">
            <v>13.1</v>
          </cell>
          <cell r="AD267">
            <v>-61.8</v>
          </cell>
        </row>
        <row r="268">
          <cell r="B268" t="str">
            <v>運輸業，郵便業</v>
          </cell>
          <cell r="C268">
            <v>84.6</v>
          </cell>
          <cell r="D268">
            <v>-15.1</v>
          </cell>
          <cell r="E268">
            <v>87</v>
          </cell>
          <cell r="F268">
            <v>-15.1</v>
          </cell>
          <cell r="G268">
            <v>94.2</v>
          </cell>
          <cell r="H268">
            <v>-14.2</v>
          </cell>
          <cell r="I268">
            <v>59.9</v>
          </cell>
          <cell r="J268">
            <v>-34.6</v>
          </cell>
          <cell r="K268">
            <v>63.1</v>
          </cell>
          <cell r="L268">
            <v>-33</v>
          </cell>
          <cell r="M268">
            <v>0</v>
          </cell>
          <cell r="N268">
            <v>-100</v>
          </cell>
          <cell r="O268">
            <v>81.5</v>
          </cell>
          <cell r="P268">
            <v>131.5</v>
          </cell>
          <cell r="Q268" t="str">
            <v>-</v>
          </cell>
          <cell r="R268" t="str">
            <v>-</v>
          </cell>
          <cell r="S268">
            <v>0</v>
          </cell>
          <cell r="T268">
            <v>-4.22</v>
          </cell>
          <cell r="U268">
            <v>1.56</v>
          </cell>
          <cell r="V268">
            <v>0.45</v>
          </cell>
          <cell r="W268">
            <v>79.599999999999994</v>
          </cell>
          <cell r="X268">
            <v>-18.3</v>
          </cell>
          <cell r="Y268">
            <v>81.8</v>
          </cell>
          <cell r="Z268">
            <v>-18.399999999999999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109.9</v>
          </cell>
          <cell r="D269">
            <v>15.6</v>
          </cell>
          <cell r="E269">
            <v>110.8</v>
          </cell>
          <cell r="F269">
            <v>16</v>
          </cell>
          <cell r="G269">
            <v>110.8</v>
          </cell>
          <cell r="H269">
            <v>16.3</v>
          </cell>
          <cell r="I269">
            <v>96.7</v>
          </cell>
          <cell r="J269">
            <v>5.2</v>
          </cell>
          <cell r="K269">
            <v>96.8</v>
          </cell>
          <cell r="L269">
            <v>6.1</v>
          </cell>
          <cell r="M269">
            <v>100</v>
          </cell>
          <cell r="N269">
            <v>-23.1</v>
          </cell>
          <cell r="O269">
            <v>136.4</v>
          </cell>
          <cell r="P269">
            <v>9.6999999999999993</v>
          </cell>
          <cell r="Q269" t="str">
            <v>-</v>
          </cell>
          <cell r="R269" t="str">
            <v>-</v>
          </cell>
          <cell r="S269">
            <v>3.56</v>
          </cell>
          <cell r="T269">
            <v>0.87</v>
          </cell>
          <cell r="U269">
            <v>0.93</v>
          </cell>
          <cell r="V269">
            <v>-0.17</v>
          </cell>
          <cell r="W269">
            <v>103.4</v>
          </cell>
          <cell r="X269">
            <v>11.2</v>
          </cell>
          <cell r="Y269">
            <v>104.2</v>
          </cell>
          <cell r="Z269">
            <v>11.6</v>
          </cell>
          <cell r="AA269">
            <v>113.5</v>
          </cell>
          <cell r="AB269">
            <v>9</v>
          </cell>
          <cell r="AC269">
            <v>56.1</v>
          </cell>
          <cell r="AD269">
            <v>-25.4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133.80000000000001</v>
          </cell>
          <cell r="D271">
            <v>-19.100000000000001</v>
          </cell>
          <cell r="E271">
            <v>135.1</v>
          </cell>
          <cell r="F271">
            <v>-19.100000000000001</v>
          </cell>
          <cell r="G271">
            <v>139.6</v>
          </cell>
          <cell r="H271">
            <v>-19.100000000000001</v>
          </cell>
          <cell r="I271">
            <v>95.9</v>
          </cell>
          <cell r="J271">
            <v>-12.1</v>
          </cell>
          <cell r="K271">
            <v>98.4</v>
          </cell>
          <cell r="L271">
            <v>-12.1</v>
          </cell>
          <cell r="M271">
            <v>0</v>
          </cell>
          <cell r="N271">
            <v>0</v>
          </cell>
          <cell r="O271">
            <v>91.5</v>
          </cell>
          <cell r="P271">
            <v>77.7</v>
          </cell>
          <cell r="Q271" t="str">
            <v>-</v>
          </cell>
          <cell r="R271" t="str">
            <v>-</v>
          </cell>
          <cell r="S271">
            <v>6.61</v>
          </cell>
          <cell r="T271">
            <v>6.61</v>
          </cell>
          <cell r="U271">
            <v>3.3</v>
          </cell>
          <cell r="V271">
            <v>3.3</v>
          </cell>
          <cell r="W271">
            <v>125.9</v>
          </cell>
          <cell r="X271">
            <v>-22.1</v>
          </cell>
          <cell r="Y271">
            <v>127.1</v>
          </cell>
          <cell r="Z271">
            <v>-22.1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60.4</v>
          </cell>
          <cell r="D272">
            <v>-44.2</v>
          </cell>
          <cell r="E272">
            <v>65</v>
          </cell>
          <cell r="F272">
            <v>-44.2</v>
          </cell>
          <cell r="G272">
            <v>67.7</v>
          </cell>
          <cell r="H272">
            <v>-42.8</v>
          </cell>
          <cell r="I272">
            <v>68</v>
          </cell>
          <cell r="J272">
            <v>-33.700000000000003</v>
          </cell>
          <cell r="K272">
            <v>71.900000000000006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25.4</v>
          </cell>
          <cell r="P272">
            <v>-53</v>
          </cell>
          <cell r="Q272" t="str">
            <v>-</v>
          </cell>
          <cell r="R272" t="str">
            <v>-</v>
          </cell>
          <cell r="S272">
            <v>0</v>
          </cell>
          <cell r="T272">
            <v>-3.05</v>
          </cell>
          <cell r="U272">
            <v>3.13</v>
          </cell>
          <cell r="V272">
            <v>0.59</v>
          </cell>
          <cell r="W272">
            <v>56.8</v>
          </cell>
          <cell r="X272">
            <v>-46.3</v>
          </cell>
          <cell r="Y272">
            <v>61.1</v>
          </cell>
          <cell r="Z272">
            <v>-46.3</v>
          </cell>
          <cell r="AA272">
            <v>1.5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105.4</v>
          </cell>
          <cell r="D273">
            <v>-4.4000000000000004</v>
          </cell>
          <cell r="E273">
            <v>105.6</v>
          </cell>
          <cell r="F273">
            <v>-3.1</v>
          </cell>
          <cell r="G273">
            <v>104.6</v>
          </cell>
          <cell r="H273">
            <v>-3.1</v>
          </cell>
          <cell r="I273">
            <v>105.1</v>
          </cell>
          <cell r="J273">
            <v>-4.9000000000000004</v>
          </cell>
          <cell r="K273">
            <v>104</v>
          </cell>
          <cell r="L273">
            <v>-4.0999999999999996</v>
          </cell>
          <cell r="M273">
            <v>169.2</v>
          </cell>
          <cell r="N273">
            <v>-26.7</v>
          </cell>
          <cell r="O273">
            <v>101.9</v>
          </cell>
          <cell r="P273">
            <v>2</v>
          </cell>
          <cell r="Q273" t="str">
            <v>-</v>
          </cell>
          <cell r="R273" t="str">
            <v>-</v>
          </cell>
          <cell r="S273">
            <v>3.17</v>
          </cell>
          <cell r="T273">
            <v>0.5</v>
          </cell>
          <cell r="U273">
            <v>2.33</v>
          </cell>
          <cell r="V273">
            <v>-0.76</v>
          </cell>
          <cell r="W273">
            <v>99.2</v>
          </cell>
          <cell r="X273">
            <v>-8</v>
          </cell>
          <cell r="Y273">
            <v>99.3</v>
          </cell>
          <cell r="Z273">
            <v>-6.8</v>
          </cell>
          <cell r="AA273">
            <v>161.30000000000001</v>
          </cell>
          <cell r="AB273">
            <v>-0.1</v>
          </cell>
          <cell r="AC273">
            <v>0</v>
          </cell>
          <cell r="AD273">
            <v>-100</v>
          </cell>
        </row>
        <row r="274">
          <cell r="B274" t="str">
            <v>生活関連サービス業，娯楽業</v>
          </cell>
          <cell r="C274">
            <v>87.4</v>
          </cell>
          <cell r="D274">
            <v>-6.2</v>
          </cell>
          <cell r="E274">
            <v>87.5</v>
          </cell>
          <cell r="F274">
            <v>-3.8</v>
          </cell>
          <cell r="G274">
            <v>91</v>
          </cell>
          <cell r="H274">
            <v>-4.7</v>
          </cell>
          <cell r="I274">
            <v>100</v>
          </cell>
          <cell r="J274">
            <v>-3.6</v>
          </cell>
          <cell r="K274">
            <v>94.8</v>
          </cell>
          <cell r="L274">
            <v>-6.3</v>
          </cell>
          <cell r="M274">
            <v>1233.3</v>
          </cell>
          <cell r="N274">
            <v>94.7</v>
          </cell>
          <cell r="O274">
            <v>48.6</v>
          </cell>
          <cell r="P274">
            <v>-31.1</v>
          </cell>
          <cell r="Q274" t="str">
            <v>-</v>
          </cell>
          <cell r="R274" t="str">
            <v>-</v>
          </cell>
          <cell r="S274">
            <v>3.99</v>
          </cell>
          <cell r="T274">
            <v>-31.08</v>
          </cell>
          <cell r="U274">
            <v>2.77</v>
          </cell>
          <cell r="V274">
            <v>1.73</v>
          </cell>
          <cell r="W274">
            <v>82.2</v>
          </cell>
          <cell r="X274">
            <v>-9.8000000000000007</v>
          </cell>
          <cell r="Y274">
            <v>82.3</v>
          </cell>
          <cell r="Z274">
            <v>-7.5</v>
          </cell>
          <cell r="AA274">
            <v>25.1</v>
          </cell>
          <cell r="AB274">
            <v>84.6</v>
          </cell>
          <cell r="AC274">
            <v>0</v>
          </cell>
          <cell r="AD274">
            <v>-100</v>
          </cell>
        </row>
        <row r="275">
          <cell r="B275" t="str">
            <v>教育，学習支援業</v>
          </cell>
          <cell r="C275">
            <v>88.6</v>
          </cell>
          <cell r="D275">
            <v>-0.1</v>
          </cell>
          <cell r="E275">
            <v>90.7</v>
          </cell>
          <cell r="F275">
            <v>-0.2</v>
          </cell>
          <cell r="G275">
            <v>91</v>
          </cell>
          <cell r="H275">
            <v>0</v>
          </cell>
          <cell r="I275">
            <v>94.9</v>
          </cell>
          <cell r="J275">
            <v>-9.4</v>
          </cell>
          <cell r="K275">
            <v>95.7</v>
          </cell>
          <cell r="L275">
            <v>-9</v>
          </cell>
          <cell r="M275">
            <v>40</v>
          </cell>
          <cell r="N275">
            <v>-50</v>
          </cell>
          <cell r="O275">
            <v>100.6</v>
          </cell>
          <cell r="P275">
            <v>14.8</v>
          </cell>
          <cell r="Q275" t="str">
            <v>-</v>
          </cell>
          <cell r="R275" t="str">
            <v>-</v>
          </cell>
          <cell r="S275">
            <v>0.47</v>
          </cell>
          <cell r="T275">
            <v>0.08</v>
          </cell>
          <cell r="U275">
            <v>0.17</v>
          </cell>
          <cell r="V275">
            <v>-0.28999999999999998</v>
          </cell>
          <cell r="W275">
            <v>83.3</v>
          </cell>
          <cell r="X275">
            <v>-3.9</v>
          </cell>
          <cell r="Y275">
            <v>85.3</v>
          </cell>
          <cell r="Z275">
            <v>-4</v>
          </cell>
          <cell r="AA275">
            <v>52.5</v>
          </cell>
          <cell r="AB275">
            <v>-28.7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81.7</v>
          </cell>
          <cell r="D276">
            <v>-12.6</v>
          </cell>
          <cell r="E276">
            <v>89.2</v>
          </cell>
          <cell r="F276">
            <v>-12.5</v>
          </cell>
          <cell r="G276">
            <v>88.1</v>
          </cell>
          <cell r="H276">
            <v>3.9</v>
          </cell>
          <cell r="I276">
            <v>96</v>
          </cell>
          <cell r="J276">
            <v>-4.8</v>
          </cell>
          <cell r="K276">
            <v>95.5</v>
          </cell>
          <cell r="L276">
            <v>-3.6</v>
          </cell>
          <cell r="M276">
            <v>150</v>
          </cell>
          <cell r="N276">
            <v>-44.4</v>
          </cell>
          <cell r="O276">
            <v>107.3</v>
          </cell>
          <cell r="P276">
            <v>6.9</v>
          </cell>
          <cell r="Q276" t="str">
            <v>-</v>
          </cell>
          <cell r="R276" t="str">
            <v>-</v>
          </cell>
          <cell r="S276">
            <v>1.1399999999999999</v>
          </cell>
          <cell r="T276">
            <v>0.46</v>
          </cell>
          <cell r="U276">
            <v>3.97</v>
          </cell>
          <cell r="V276">
            <v>2.63</v>
          </cell>
          <cell r="W276">
            <v>76.900000000000006</v>
          </cell>
          <cell r="X276">
            <v>-15.9</v>
          </cell>
          <cell r="Y276">
            <v>83.9</v>
          </cell>
          <cell r="Z276">
            <v>-15.8</v>
          </cell>
          <cell r="AA276">
            <v>155.4</v>
          </cell>
          <cell r="AB276">
            <v>-85.9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71</v>
          </cell>
          <cell r="D277">
            <v>-13.1</v>
          </cell>
          <cell r="E277">
            <v>76.7</v>
          </cell>
          <cell r="F277">
            <v>-13.1</v>
          </cell>
          <cell r="G277">
            <v>79.900000000000006</v>
          </cell>
          <cell r="H277">
            <v>-10.3</v>
          </cell>
          <cell r="I277">
            <v>82.8</v>
          </cell>
          <cell r="J277">
            <v>-4.2</v>
          </cell>
          <cell r="K277">
            <v>86.3</v>
          </cell>
          <cell r="L277">
            <v>-1.5</v>
          </cell>
          <cell r="M277">
            <v>0</v>
          </cell>
          <cell r="N277">
            <v>-100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66.8</v>
          </cell>
          <cell r="X277">
            <v>-16.399999999999999</v>
          </cell>
          <cell r="Y277">
            <v>72.2</v>
          </cell>
          <cell r="Z277">
            <v>-16.3</v>
          </cell>
          <cell r="AA277">
            <v>12.8</v>
          </cell>
          <cell r="AB277">
            <v>-82.2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110.4</v>
          </cell>
          <cell r="D278">
            <v>4.9000000000000004</v>
          </cell>
          <cell r="E278">
            <v>112.6</v>
          </cell>
          <cell r="F278">
            <v>4.9000000000000004</v>
          </cell>
          <cell r="G278">
            <v>113.8</v>
          </cell>
          <cell r="H278">
            <v>7.7</v>
          </cell>
          <cell r="I278">
            <v>99.6</v>
          </cell>
          <cell r="J278">
            <v>-1.2</v>
          </cell>
          <cell r="K278">
            <v>100.3</v>
          </cell>
          <cell r="L278">
            <v>0.6</v>
          </cell>
          <cell r="M278">
            <v>74.2</v>
          </cell>
          <cell r="N278">
            <v>-42.5</v>
          </cell>
          <cell r="O278">
            <v>94.4</v>
          </cell>
          <cell r="P278">
            <v>3.3</v>
          </cell>
          <cell r="Q278" t="str">
            <v>-</v>
          </cell>
          <cell r="R278" t="str">
            <v>-</v>
          </cell>
          <cell r="S278">
            <v>2.68</v>
          </cell>
          <cell r="T278">
            <v>-0.8</v>
          </cell>
          <cell r="U278">
            <v>10.28</v>
          </cell>
          <cell r="V278">
            <v>2.92</v>
          </cell>
          <cell r="W278">
            <v>103.9</v>
          </cell>
          <cell r="X278">
            <v>1.1000000000000001</v>
          </cell>
          <cell r="Y278">
            <v>105.9</v>
          </cell>
          <cell r="Z278">
            <v>1</v>
          </cell>
          <cell r="AA278">
            <v>78.3</v>
          </cell>
          <cell r="AB278">
            <v>-47.3</v>
          </cell>
          <cell r="AC278">
            <v>1.2</v>
          </cell>
          <cell r="AD278">
            <v>-77.400000000000006</v>
          </cell>
        </row>
        <row r="279">
          <cell r="B279" t="str">
            <v>食料品・たばこ</v>
          </cell>
          <cell r="C279">
            <v>89.7</v>
          </cell>
          <cell r="D279">
            <v>-3.5</v>
          </cell>
          <cell r="E279">
            <v>89.3</v>
          </cell>
          <cell r="F279">
            <v>-5.3</v>
          </cell>
          <cell r="G279">
            <v>91.3</v>
          </cell>
          <cell r="H279">
            <v>-4.0999999999999996</v>
          </cell>
          <cell r="I279">
            <v>78.900000000000006</v>
          </cell>
          <cell r="J279">
            <v>-8.3000000000000007</v>
          </cell>
          <cell r="K279">
            <v>80.599999999999994</v>
          </cell>
          <cell r="L279">
            <v>-8.4</v>
          </cell>
          <cell r="M279">
            <v>54.5</v>
          </cell>
          <cell r="N279">
            <v>-4.5999999999999996</v>
          </cell>
          <cell r="O279">
            <v>68</v>
          </cell>
          <cell r="P279">
            <v>-33.200000000000003</v>
          </cell>
          <cell r="Q279" t="str">
            <v>-</v>
          </cell>
          <cell r="R279" t="str">
            <v>-</v>
          </cell>
          <cell r="S279">
            <v>3.93</v>
          </cell>
          <cell r="T279">
            <v>2.8</v>
          </cell>
          <cell r="U279">
            <v>4.68</v>
          </cell>
          <cell r="V279">
            <v>2.17</v>
          </cell>
          <cell r="W279">
            <v>84.4</v>
          </cell>
          <cell r="X279">
            <v>-7.2</v>
          </cell>
          <cell r="Y279">
            <v>84</v>
          </cell>
          <cell r="Z279">
            <v>-8.9</v>
          </cell>
          <cell r="AA279">
            <v>40.799999999999997</v>
          </cell>
          <cell r="AB279">
            <v>-43.4</v>
          </cell>
          <cell r="AC279">
            <v>57.7</v>
          </cell>
          <cell r="AD279">
            <v>68.2</v>
          </cell>
        </row>
        <row r="280">
          <cell r="B280" t="str">
            <v>繊維工業</v>
          </cell>
          <cell r="C280">
            <v>122.1</v>
          </cell>
          <cell r="D280">
            <v>94.7</v>
          </cell>
          <cell r="E280">
            <v>115.3</v>
          </cell>
          <cell r="F280">
            <v>77.099999999999994</v>
          </cell>
          <cell r="G280">
            <v>115.6</v>
          </cell>
          <cell r="H280">
            <v>75.400000000000006</v>
          </cell>
          <cell r="I280">
            <v>95.3</v>
          </cell>
          <cell r="J280">
            <v>71.400000000000006</v>
          </cell>
          <cell r="K280">
            <v>95.2</v>
          </cell>
          <cell r="L280">
            <v>69.7</v>
          </cell>
          <cell r="M280">
            <v>110</v>
          </cell>
          <cell r="N280">
            <v>0</v>
          </cell>
          <cell r="O280">
            <v>75</v>
          </cell>
          <cell r="P280">
            <v>59.9</v>
          </cell>
          <cell r="Q280" t="str">
            <v>-</v>
          </cell>
          <cell r="R280" t="str">
            <v>-</v>
          </cell>
          <cell r="S280">
            <v>5.84</v>
          </cell>
          <cell r="T280">
            <v>-4.75</v>
          </cell>
          <cell r="U280">
            <v>0</v>
          </cell>
          <cell r="V280">
            <v>-7.06</v>
          </cell>
          <cell r="W280">
            <v>114.9</v>
          </cell>
          <cell r="X280">
            <v>87.4</v>
          </cell>
          <cell r="Y280">
            <v>108.5</v>
          </cell>
          <cell r="Z280">
            <v>70.599999999999994</v>
          </cell>
          <cell r="AA280">
            <v>87.8</v>
          </cell>
          <cell r="AB280">
            <v>0</v>
          </cell>
          <cell r="AC280">
            <v>99.4</v>
          </cell>
          <cell r="AD280">
            <v>0</v>
          </cell>
        </row>
        <row r="281">
          <cell r="B281" t="str">
            <v>木材・木製品</v>
          </cell>
          <cell r="C281">
            <v>147.5</v>
          </cell>
          <cell r="D281">
            <v>-6.2</v>
          </cell>
          <cell r="E281">
            <v>153.6</v>
          </cell>
          <cell r="F281">
            <v>-6.2</v>
          </cell>
          <cell r="G281">
            <v>149.30000000000001</v>
          </cell>
          <cell r="H281">
            <v>-11.2</v>
          </cell>
          <cell r="I281">
            <v>126</v>
          </cell>
          <cell r="J281">
            <v>15.4</v>
          </cell>
          <cell r="K281">
            <v>128.6</v>
          </cell>
          <cell r="L281">
            <v>16.3</v>
          </cell>
          <cell r="M281">
            <v>0</v>
          </cell>
          <cell r="N281">
            <v>-100</v>
          </cell>
          <cell r="O281">
            <v>89.6</v>
          </cell>
          <cell r="P281">
            <v>108.9</v>
          </cell>
          <cell r="Q281" t="str">
            <v>-</v>
          </cell>
          <cell r="R281" t="str">
            <v>-</v>
          </cell>
          <cell r="S281">
            <v>5.3</v>
          </cell>
          <cell r="T281">
            <v>-11.09</v>
          </cell>
          <cell r="U281">
            <v>0</v>
          </cell>
          <cell r="V281">
            <v>-8.1999999999999993</v>
          </cell>
          <cell r="W281">
            <v>138.80000000000001</v>
          </cell>
          <cell r="X281">
            <v>-9.6999999999999993</v>
          </cell>
          <cell r="Y281">
            <v>144.5</v>
          </cell>
          <cell r="Z281">
            <v>-9.6999999999999993</v>
          </cell>
          <cell r="AA281">
            <v>310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86.4</v>
          </cell>
          <cell r="D284">
            <v>-8.1999999999999993</v>
          </cell>
          <cell r="E284">
            <v>103.1</v>
          </cell>
          <cell r="F284">
            <v>-8.1999999999999993</v>
          </cell>
          <cell r="G284">
            <v>106.4</v>
          </cell>
          <cell r="H284">
            <v>-7.7</v>
          </cell>
          <cell r="I284">
            <v>88</v>
          </cell>
          <cell r="J284">
            <v>-7.7</v>
          </cell>
          <cell r="K284">
            <v>90.7</v>
          </cell>
          <cell r="L284">
            <v>-7.1</v>
          </cell>
          <cell r="M284">
            <v>0</v>
          </cell>
          <cell r="N284">
            <v>-100</v>
          </cell>
          <cell r="O284">
            <v>81.3</v>
          </cell>
          <cell r="P284">
            <v>10.8</v>
          </cell>
          <cell r="Q284" t="str">
            <v>-</v>
          </cell>
          <cell r="R284" t="str">
            <v>-</v>
          </cell>
          <cell r="S284">
            <v>0</v>
          </cell>
          <cell r="T284">
            <v>-4.4400000000000004</v>
          </cell>
          <cell r="U284">
            <v>0</v>
          </cell>
          <cell r="V284">
            <v>0</v>
          </cell>
          <cell r="W284">
            <v>81.3</v>
          </cell>
          <cell r="X284">
            <v>-11.6</v>
          </cell>
          <cell r="Y284">
            <v>97</v>
          </cell>
          <cell r="Z284">
            <v>-11.7</v>
          </cell>
          <cell r="AA284">
            <v>3</v>
          </cell>
          <cell r="AB284">
            <v>-85.4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97.5</v>
          </cell>
          <cell r="D285">
            <v>91.9</v>
          </cell>
          <cell r="E285">
            <v>88.8</v>
          </cell>
          <cell r="F285">
            <v>55</v>
          </cell>
          <cell r="G285">
            <v>92</v>
          </cell>
          <cell r="H285">
            <v>58.1</v>
          </cell>
          <cell r="I285">
            <v>86</v>
          </cell>
          <cell r="J285">
            <v>-0.5</v>
          </cell>
          <cell r="K285">
            <v>87.1</v>
          </cell>
          <cell r="L285">
            <v>1.4</v>
          </cell>
          <cell r="M285">
            <v>0</v>
          </cell>
          <cell r="N285">
            <v>-100</v>
          </cell>
          <cell r="O285">
            <v>120.5</v>
          </cell>
          <cell r="P285">
            <v>27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14.29</v>
          </cell>
          <cell r="V285">
            <v>14.29</v>
          </cell>
          <cell r="W285">
            <v>91.7</v>
          </cell>
          <cell r="X285">
            <v>84.5</v>
          </cell>
          <cell r="Y285">
            <v>83.5</v>
          </cell>
          <cell r="Z285">
            <v>49.1</v>
          </cell>
          <cell r="AA285">
            <v>23.5</v>
          </cell>
          <cell r="AB285">
            <v>-39.4</v>
          </cell>
          <cell r="AC285">
            <v>33</v>
          </cell>
          <cell r="AD285">
            <v>0</v>
          </cell>
        </row>
        <row r="286">
          <cell r="B286" t="str">
            <v>プラスチック製品</v>
          </cell>
          <cell r="C286">
            <v>110</v>
          </cell>
          <cell r="D286">
            <v>-31.6</v>
          </cell>
          <cell r="E286">
            <v>117.1</v>
          </cell>
          <cell r="F286">
            <v>-31.6</v>
          </cell>
          <cell r="G286">
            <v>117.8</v>
          </cell>
          <cell r="H286">
            <v>-26.6</v>
          </cell>
          <cell r="I286">
            <v>140.30000000000001</v>
          </cell>
          <cell r="J286">
            <v>-19.600000000000001</v>
          </cell>
          <cell r="K286">
            <v>141.19999999999999</v>
          </cell>
          <cell r="L286">
            <v>-16.3</v>
          </cell>
          <cell r="M286">
            <v>0</v>
          </cell>
          <cell r="N286">
            <v>-100</v>
          </cell>
          <cell r="O286">
            <v>759.8</v>
          </cell>
          <cell r="P286">
            <v>898.4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103.5</v>
          </cell>
          <cell r="X286">
            <v>-34.200000000000003</v>
          </cell>
          <cell r="Y286">
            <v>110.2</v>
          </cell>
          <cell r="Z286">
            <v>-34.200000000000003</v>
          </cell>
          <cell r="AA286">
            <v>9.6</v>
          </cell>
          <cell r="AB286">
            <v>-99.4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-7.4</v>
          </cell>
          <cell r="E287">
            <v>116.2</v>
          </cell>
          <cell r="F287">
            <v>-12.6</v>
          </cell>
          <cell r="G287">
            <v>113.9</v>
          </cell>
          <cell r="H287">
            <v>-14.1</v>
          </cell>
          <cell r="I287">
            <v>97.3</v>
          </cell>
          <cell r="J287">
            <v>-12.6</v>
          </cell>
          <cell r="K287">
            <v>95.1</v>
          </cell>
          <cell r="L287">
            <v>-14.3</v>
          </cell>
          <cell r="M287">
            <v>337.5</v>
          </cell>
          <cell r="N287">
            <v>170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110</v>
          </cell>
          <cell r="X287">
            <v>-10.9</v>
          </cell>
          <cell r="Y287">
            <v>109.3</v>
          </cell>
          <cell r="Z287">
            <v>-15.9</v>
          </cell>
          <cell r="AA287">
            <v>325.2</v>
          </cell>
          <cell r="AB287">
            <v>148.1</v>
          </cell>
          <cell r="AC287">
            <v>61.5</v>
          </cell>
          <cell r="AD287">
            <v>78.8</v>
          </cell>
        </row>
        <row r="288">
          <cell r="B288" t="str">
            <v>窯業・土石製品</v>
          </cell>
          <cell r="C288">
            <v>127.6</v>
          </cell>
          <cell r="D288">
            <v>11.8</v>
          </cell>
          <cell r="E288">
            <v>118.3</v>
          </cell>
          <cell r="F288">
            <v>4.7</v>
          </cell>
          <cell r="G288">
            <v>120.2</v>
          </cell>
          <cell r="H288">
            <v>4.7</v>
          </cell>
          <cell r="I288">
            <v>103.9</v>
          </cell>
          <cell r="J288">
            <v>-1.8</v>
          </cell>
          <cell r="K288">
            <v>105.1</v>
          </cell>
          <cell r="L288">
            <v>-2</v>
          </cell>
          <cell r="M288">
            <v>56.5</v>
          </cell>
          <cell r="N288">
            <v>0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-1.89</v>
          </cell>
          <cell r="W288">
            <v>120</v>
          </cell>
          <cell r="X288">
            <v>7.6</v>
          </cell>
          <cell r="Y288">
            <v>111.3</v>
          </cell>
          <cell r="Z288">
            <v>0.7</v>
          </cell>
          <cell r="AA288">
            <v>55.2</v>
          </cell>
          <cell r="AB288">
            <v>8</v>
          </cell>
          <cell r="AC288">
            <v>172</v>
          </cell>
          <cell r="AD288">
            <v>146.4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128.69999999999999</v>
          </cell>
          <cell r="D291">
            <v>-9.6999999999999993</v>
          </cell>
          <cell r="E291">
            <v>131.9</v>
          </cell>
          <cell r="F291">
            <v>-10</v>
          </cell>
          <cell r="G291">
            <v>122.8</v>
          </cell>
          <cell r="H291">
            <v>5.5</v>
          </cell>
          <cell r="I291">
            <v>117.1</v>
          </cell>
          <cell r="J291">
            <v>-19.399999999999999</v>
          </cell>
          <cell r="K291">
            <v>108.1</v>
          </cell>
          <cell r="L291">
            <v>-8.4</v>
          </cell>
          <cell r="M291">
            <v>3300</v>
          </cell>
          <cell r="N291">
            <v>-66.599999999999994</v>
          </cell>
          <cell r="O291">
            <v>159.4</v>
          </cell>
          <cell r="P291">
            <v>3.6</v>
          </cell>
          <cell r="Q291" t="str">
            <v>-</v>
          </cell>
          <cell r="R291" t="str">
            <v>-</v>
          </cell>
          <cell r="S291">
            <v>6.6</v>
          </cell>
          <cell r="T291">
            <v>3.3</v>
          </cell>
          <cell r="U291">
            <v>2.54</v>
          </cell>
          <cell r="V291">
            <v>-4.0599999999999996</v>
          </cell>
          <cell r="W291">
            <v>121.1</v>
          </cell>
          <cell r="X291">
            <v>-13.1</v>
          </cell>
          <cell r="Y291">
            <v>124.1</v>
          </cell>
          <cell r="Z291">
            <v>-13.3</v>
          </cell>
          <cell r="AA291">
            <v>694.1</v>
          </cell>
          <cell r="AB291">
            <v>-65.400000000000006</v>
          </cell>
          <cell r="AC291">
            <v>1.9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87.2</v>
          </cell>
          <cell r="D294">
            <v>-26.4</v>
          </cell>
          <cell r="E294">
            <v>95.2</v>
          </cell>
          <cell r="F294">
            <v>-7.9</v>
          </cell>
          <cell r="G294">
            <v>94.6</v>
          </cell>
          <cell r="H294">
            <v>-8.5</v>
          </cell>
          <cell r="I294">
            <v>86.8</v>
          </cell>
          <cell r="J294">
            <v>31.1</v>
          </cell>
          <cell r="K294">
            <v>86.3</v>
          </cell>
          <cell r="L294">
            <v>30.4</v>
          </cell>
          <cell r="M294">
            <v>0</v>
          </cell>
          <cell r="N294">
            <v>0</v>
          </cell>
          <cell r="O294">
            <v>37.9</v>
          </cell>
          <cell r="P294">
            <v>213.2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82</v>
          </cell>
          <cell r="X294">
            <v>-29.1</v>
          </cell>
          <cell r="Y294">
            <v>89.6</v>
          </cell>
          <cell r="Z294">
            <v>-11.4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85.7</v>
          </cell>
          <cell r="D295">
            <v>-14.3</v>
          </cell>
          <cell r="E295">
            <v>89.2</v>
          </cell>
          <cell r="F295">
            <v>-14.6</v>
          </cell>
          <cell r="G295">
            <v>91.2</v>
          </cell>
          <cell r="H295">
            <v>-14</v>
          </cell>
          <cell r="I295">
            <v>82.5</v>
          </cell>
          <cell r="J295">
            <v>-15.3</v>
          </cell>
          <cell r="K295">
            <v>84.2</v>
          </cell>
          <cell r="L295">
            <v>-14.7</v>
          </cell>
          <cell r="M295">
            <v>0</v>
          </cell>
          <cell r="N295">
            <v>-100</v>
          </cell>
          <cell r="O295">
            <v>301.5</v>
          </cell>
          <cell r="P295">
            <v>61.4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3.76</v>
          </cell>
          <cell r="V295">
            <v>2.2000000000000002</v>
          </cell>
          <cell r="W295">
            <v>80.599999999999994</v>
          </cell>
          <cell r="X295">
            <v>-17.600000000000001</v>
          </cell>
          <cell r="Y295">
            <v>83.9</v>
          </cell>
          <cell r="Z295">
            <v>-17.8</v>
          </cell>
          <cell r="AA295">
            <v>1.8</v>
          </cell>
          <cell r="AB295">
            <v>-94.6</v>
          </cell>
          <cell r="AC295">
            <v>1.9</v>
          </cell>
          <cell r="AD295">
            <v>0</v>
          </cell>
        </row>
        <row r="296">
          <cell r="B296" t="str">
            <v>電気機械器具</v>
          </cell>
          <cell r="C296">
            <v>94.8</v>
          </cell>
          <cell r="D296">
            <v>12.2</v>
          </cell>
          <cell r="E296">
            <v>95</v>
          </cell>
          <cell r="F296">
            <v>12.3</v>
          </cell>
          <cell r="G296">
            <v>95.2</v>
          </cell>
          <cell r="H296">
            <v>14.1</v>
          </cell>
          <cell r="I296">
            <v>84.4</v>
          </cell>
          <cell r="J296">
            <v>3.7</v>
          </cell>
          <cell r="K296">
            <v>84.6</v>
          </cell>
          <cell r="L296">
            <v>5.4</v>
          </cell>
          <cell r="M296">
            <v>0</v>
          </cell>
          <cell r="N296">
            <v>-100</v>
          </cell>
          <cell r="O296">
            <v>6</v>
          </cell>
          <cell r="P296">
            <v>-18.899999999999999</v>
          </cell>
          <cell r="Q296" t="str">
            <v>-</v>
          </cell>
          <cell r="R296" t="str">
            <v>-</v>
          </cell>
          <cell r="S296">
            <v>0</v>
          </cell>
          <cell r="T296">
            <v>-2.17</v>
          </cell>
          <cell r="U296">
            <v>0</v>
          </cell>
          <cell r="V296">
            <v>-2.17</v>
          </cell>
          <cell r="W296">
            <v>89.2</v>
          </cell>
          <cell r="X296">
            <v>8</v>
          </cell>
          <cell r="Y296">
            <v>89.4</v>
          </cell>
          <cell r="Z296">
            <v>8.1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112.5</v>
          </cell>
          <cell r="D297">
            <v>7.9</v>
          </cell>
          <cell r="E297">
            <v>127.4</v>
          </cell>
          <cell r="F297">
            <v>7.9</v>
          </cell>
          <cell r="G297">
            <v>124.6</v>
          </cell>
          <cell r="H297">
            <v>18.2</v>
          </cell>
          <cell r="I297">
            <v>127.7</v>
          </cell>
          <cell r="J297">
            <v>8.8000000000000007</v>
          </cell>
          <cell r="K297">
            <v>126.3</v>
          </cell>
          <cell r="L297">
            <v>14.2</v>
          </cell>
          <cell r="M297">
            <v>217.6</v>
          </cell>
          <cell r="N297">
            <v>-59.3</v>
          </cell>
          <cell r="O297">
            <v>24.1</v>
          </cell>
          <cell r="P297">
            <v>-36.4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-9.09</v>
          </cell>
          <cell r="W297">
            <v>105.8</v>
          </cell>
          <cell r="X297">
            <v>3.7</v>
          </cell>
          <cell r="Y297">
            <v>119.8</v>
          </cell>
          <cell r="Z297">
            <v>3.8</v>
          </cell>
          <cell r="AA297">
            <v>316.7</v>
          </cell>
          <cell r="AB297">
            <v>-73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100.8</v>
          </cell>
          <cell r="D298">
            <v>11.1</v>
          </cell>
          <cell r="E298">
            <v>105</v>
          </cell>
          <cell r="F298">
            <v>11.2</v>
          </cell>
          <cell r="G298">
            <v>107</v>
          </cell>
          <cell r="H298">
            <v>11.2</v>
          </cell>
          <cell r="I298">
            <v>105.9</v>
          </cell>
          <cell r="J298">
            <v>23</v>
          </cell>
          <cell r="K298">
            <v>108</v>
          </cell>
          <cell r="L298">
            <v>23</v>
          </cell>
          <cell r="M298">
            <v>0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94.8</v>
          </cell>
          <cell r="X298">
            <v>6.9</v>
          </cell>
          <cell r="Y298">
            <v>98.8</v>
          </cell>
          <cell r="Z298">
            <v>7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109.9</v>
          </cell>
          <cell r="D299">
            <v>14.5</v>
          </cell>
          <cell r="E299">
            <v>112.2</v>
          </cell>
          <cell r="F299">
            <v>14.5</v>
          </cell>
          <cell r="G299">
            <v>114.7</v>
          </cell>
          <cell r="H299">
            <v>14.8</v>
          </cell>
          <cell r="I299">
            <v>87.5</v>
          </cell>
          <cell r="J299">
            <v>36.1</v>
          </cell>
          <cell r="K299">
            <v>88.7</v>
          </cell>
          <cell r="L299">
            <v>36.299999999999997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-2.78</v>
          </cell>
          <cell r="W299">
            <v>103.4</v>
          </cell>
          <cell r="X299">
            <v>10.199999999999999</v>
          </cell>
          <cell r="Y299">
            <v>105.6</v>
          </cell>
          <cell r="Z299">
            <v>10.199999999999999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181.2</v>
          </cell>
          <cell r="D300">
            <v>-13.5</v>
          </cell>
          <cell r="E300">
            <v>101.4</v>
          </cell>
          <cell r="F300">
            <v>3.3</v>
          </cell>
          <cell r="G300">
            <v>99.6</v>
          </cell>
          <cell r="H300">
            <v>1.3</v>
          </cell>
          <cell r="I300">
            <v>84.3</v>
          </cell>
          <cell r="J300">
            <v>-26.1</v>
          </cell>
          <cell r="K300">
            <v>83.4</v>
          </cell>
          <cell r="L300">
            <v>-27</v>
          </cell>
          <cell r="M300">
            <v>100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170.5</v>
          </cell>
          <cell r="X300">
            <v>-16.8</v>
          </cell>
          <cell r="Y300">
            <v>95.4</v>
          </cell>
          <cell r="Z300">
            <v>-0.6</v>
          </cell>
          <cell r="AA300">
            <v>155</v>
          </cell>
          <cell r="AB300">
            <v>0</v>
          </cell>
          <cell r="AC300">
            <v>364.6</v>
          </cell>
          <cell r="AD300">
            <v>-26.3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233.3</v>
          </cell>
          <cell r="D303">
            <v>90.6</v>
          </cell>
          <cell r="E303">
            <v>241.9</v>
          </cell>
          <cell r="F303">
            <v>93.2</v>
          </cell>
          <cell r="G303">
            <v>247.7</v>
          </cell>
          <cell r="H303">
            <v>100.2</v>
          </cell>
          <cell r="I303">
            <v>153.9</v>
          </cell>
          <cell r="J303">
            <v>29</v>
          </cell>
          <cell r="K303">
            <v>156.5</v>
          </cell>
          <cell r="L303">
            <v>33.299999999999997</v>
          </cell>
          <cell r="M303">
            <v>22.2</v>
          </cell>
          <cell r="N303">
            <v>-89.8</v>
          </cell>
          <cell r="O303">
            <v>167.5</v>
          </cell>
          <cell r="P303">
            <v>34.5</v>
          </cell>
          <cell r="Q303" t="str">
            <v>-</v>
          </cell>
          <cell r="R303" t="str">
            <v>-</v>
          </cell>
          <cell r="S303">
            <v>3.78</v>
          </cell>
          <cell r="T303">
            <v>2.2200000000000002</v>
          </cell>
          <cell r="U303">
            <v>0</v>
          </cell>
          <cell r="V303">
            <v>0</v>
          </cell>
          <cell r="W303">
            <v>219.5</v>
          </cell>
          <cell r="X303">
            <v>83.5</v>
          </cell>
          <cell r="Y303">
            <v>227.6</v>
          </cell>
          <cell r="Z303">
            <v>85.9</v>
          </cell>
          <cell r="AA303">
            <v>20</v>
          </cell>
          <cell r="AB303">
            <v>-89.1</v>
          </cell>
          <cell r="AC303">
            <v>5</v>
          </cell>
          <cell r="AD303">
            <v>-70.2</v>
          </cell>
        </row>
        <row r="304">
          <cell r="B304" t="str">
            <v>小売業</v>
          </cell>
          <cell r="C304">
            <v>100.7</v>
          </cell>
          <cell r="D304">
            <v>7.8</v>
          </cell>
          <cell r="E304">
            <v>101.4</v>
          </cell>
          <cell r="F304">
            <v>8.1999999999999993</v>
          </cell>
          <cell r="G304">
            <v>101</v>
          </cell>
          <cell r="H304">
            <v>7.9</v>
          </cell>
          <cell r="I304">
            <v>92.3</v>
          </cell>
          <cell r="J304">
            <v>2.6</v>
          </cell>
          <cell r="K304">
            <v>92.1</v>
          </cell>
          <cell r="L304">
            <v>3.1</v>
          </cell>
          <cell r="M304">
            <v>105</v>
          </cell>
          <cell r="N304">
            <v>-16</v>
          </cell>
          <cell r="O304">
            <v>135.4</v>
          </cell>
          <cell r="P304">
            <v>7.9</v>
          </cell>
          <cell r="Q304" t="str">
            <v>-</v>
          </cell>
          <cell r="R304" t="str">
            <v>-</v>
          </cell>
          <cell r="S304">
            <v>3.54</v>
          </cell>
          <cell r="T304">
            <v>0.76</v>
          </cell>
          <cell r="U304">
            <v>1.01</v>
          </cell>
          <cell r="V304">
            <v>-0.18</v>
          </cell>
          <cell r="W304">
            <v>94.7</v>
          </cell>
          <cell r="X304">
            <v>3.7</v>
          </cell>
          <cell r="Y304">
            <v>95.4</v>
          </cell>
          <cell r="Z304">
            <v>4.0999999999999996</v>
          </cell>
          <cell r="AA304">
            <v>125.9</v>
          </cell>
          <cell r="AB304">
            <v>32.799999999999997</v>
          </cell>
          <cell r="AC304">
            <v>62.3</v>
          </cell>
          <cell r="AD304">
            <v>-20.5</v>
          </cell>
        </row>
        <row r="305">
          <cell r="B305" t="str">
            <v>宿泊業</v>
          </cell>
          <cell r="C305">
            <v>152.4</v>
          </cell>
          <cell r="D305">
            <v>-7.6</v>
          </cell>
          <cell r="E305">
            <v>153.4</v>
          </cell>
          <cell r="F305">
            <v>-3.5</v>
          </cell>
          <cell r="G305">
            <v>150.6</v>
          </cell>
          <cell r="H305">
            <v>-5</v>
          </cell>
          <cell r="I305">
            <v>167.5</v>
          </cell>
          <cell r="J305">
            <v>-4.3</v>
          </cell>
          <cell r="K305">
            <v>162.6</v>
          </cell>
          <cell r="L305">
            <v>-5.6</v>
          </cell>
          <cell r="M305">
            <v>391.7</v>
          </cell>
          <cell r="N305">
            <v>38.299999999999997</v>
          </cell>
          <cell r="O305">
            <v>104.3</v>
          </cell>
          <cell r="P305">
            <v>14.9</v>
          </cell>
          <cell r="Q305" t="str">
            <v>-</v>
          </cell>
          <cell r="R305" t="str">
            <v>-</v>
          </cell>
          <cell r="S305">
            <v>5.4</v>
          </cell>
          <cell r="T305">
            <v>1.1299999999999999</v>
          </cell>
          <cell r="U305">
            <v>1.63</v>
          </cell>
          <cell r="V305">
            <v>-1.59</v>
          </cell>
          <cell r="W305">
            <v>143.4</v>
          </cell>
          <cell r="X305">
            <v>-11.1</v>
          </cell>
          <cell r="Y305">
            <v>144.30000000000001</v>
          </cell>
          <cell r="Z305">
            <v>-7.1</v>
          </cell>
          <cell r="AA305">
            <v>289.3</v>
          </cell>
          <cell r="AB305">
            <v>63.3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91.3</v>
          </cell>
          <cell r="D306">
            <v>-4.5</v>
          </cell>
          <cell r="E306">
            <v>91.3</v>
          </cell>
          <cell r="F306">
            <v>-4.5</v>
          </cell>
          <cell r="G306">
            <v>90.9</v>
          </cell>
          <cell r="H306">
            <v>-3.8</v>
          </cell>
          <cell r="I306">
            <v>87.7</v>
          </cell>
          <cell r="J306">
            <v>-6.8</v>
          </cell>
          <cell r="K306">
            <v>87.6</v>
          </cell>
          <cell r="L306">
            <v>-5</v>
          </cell>
          <cell r="M306">
            <v>92.9</v>
          </cell>
          <cell r="N306">
            <v>-53.6</v>
          </cell>
          <cell r="O306">
            <v>101.3</v>
          </cell>
          <cell r="P306">
            <v>-1.9</v>
          </cell>
          <cell r="Q306" t="str">
            <v>-</v>
          </cell>
          <cell r="R306" t="str">
            <v>-</v>
          </cell>
          <cell r="S306">
            <v>2.4</v>
          </cell>
          <cell r="T306">
            <v>0.21</v>
          </cell>
          <cell r="U306">
            <v>2.57</v>
          </cell>
          <cell r="V306">
            <v>-0.49</v>
          </cell>
          <cell r="W306">
            <v>85.9</v>
          </cell>
          <cell r="X306">
            <v>-8.1</v>
          </cell>
          <cell r="Y306">
            <v>85.9</v>
          </cell>
          <cell r="Z306">
            <v>-8.1</v>
          </cell>
          <cell r="AA306">
            <v>113.6</v>
          </cell>
          <cell r="AB306">
            <v>-27.9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77.7</v>
          </cell>
          <cell r="D307">
            <v>-6.7</v>
          </cell>
          <cell r="E307">
            <v>85.7</v>
          </cell>
          <cell r="F307">
            <v>-6.4</v>
          </cell>
          <cell r="G307">
            <v>83.9</v>
          </cell>
          <cell r="H307">
            <v>18</v>
          </cell>
          <cell r="I307">
            <v>102.7</v>
          </cell>
          <cell r="J307">
            <v>0.2</v>
          </cell>
          <cell r="K307">
            <v>102</v>
          </cell>
          <cell r="L307">
            <v>1.4</v>
          </cell>
          <cell r="M307">
            <v>144.4</v>
          </cell>
          <cell r="N307">
            <v>-33.4</v>
          </cell>
          <cell r="O307">
            <v>72.599999999999994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2.08</v>
          </cell>
          <cell r="T307">
            <v>1.43</v>
          </cell>
          <cell r="U307">
            <v>4.08</v>
          </cell>
          <cell r="V307">
            <v>3.87</v>
          </cell>
          <cell r="W307">
            <v>73.099999999999994</v>
          </cell>
          <cell r="X307">
            <v>-10.199999999999999</v>
          </cell>
          <cell r="Y307">
            <v>80.599999999999994</v>
          </cell>
          <cell r="Z307">
            <v>-9.9</v>
          </cell>
          <cell r="AA307">
            <v>153</v>
          </cell>
          <cell r="AB307">
            <v>-82.7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90.3</v>
          </cell>
          <cell r="D308">
            <v>-7.5</v>
          </cell>
          <cell r="E308">
            <v>96.8</v>
          </cell>
          <cell r="F308">
            <v>-7.4</v>
          </cell>
          <cell r="G308">
            <v>96.4</v>
          </cell>
          <cell r="H308">
            <v>-7</v>
          </cell>
          <cell r="I308">
            <v>88.9</v>
          </cell>
          <cell r="J308">
            <v>-3.8</v>
          </cell>
          <cell r="K308">
            <v>88.8</v>
          </cell>
          <cell r="L308">
            <v>-3.4</v>
          </cell>
          <cell r="M308">
            <v>150</v>
          </cell>
          <cell r="N308">
            <v>-50</v>
          </cell>
          <cell r="O308">
            <v>156.80000000000001</v>
          </cell>
          <cell r="P308">
            <v>52.7</v>
          </cell>
          <cell r="Q308" t="str">
            <v>-</v>
          </cell>
          <cell r="R308" t="str">
            <v>-</v>
          </cell>
          <cell r="S308">
            <v>0.23</v>
          </cell>
          <cell r="T308">
            <v>-0.49</v>
          </cell>
          <cell r="U308">
            <v>3.87</v>
          </cell>
          <cell r="V308">
            <v>0.56999999999999995</v>
          </cell>
          <cell r="W308">
            <v>84.9</v>
          </cell>
          <cell r="X308">
            <v>-11</v>
          </cell>
          <cell r="Y308">
            <v>91.1</v>
          </cell>
          <cell r="Z308">
            <v>-10.9</v>
          </cell>
          <cell r="AA308">
            <v>337.2</v>
          </cell>
          <cell r="AB308">
            <v>-46.3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105.7</v>
          </cell>
          <cell r="D309">
            <v>-1.2</v>
          </cell>
          <cell r="E309">
            <v>105.9</v>
          </cell>
          <cell r="F309">
            <v>-0.9</v>
          </cell>
          <cell r="G309">
            <v>106.9</v>
          </cell>
          <cell r="H309">
            <v>0.2</v>
          </cell>
          <cell r="I309">
            <v>93.6</v>
          </cell>
          <cell r="J309">
            <v>-4.5</v>
          </cell>
          <cell r="K309">
            <v>93.8</v>
          </cell>
          <cell r="L309">
            <v>-4.3</v>
          </cell>
          <cell r="M309">
            <v>81.5</v>
          </cell>
          <cell r="N309">
            <v>-15.4</v>
          </cell>
          <cell r="O309">
            <v>99.6</v>
          </cell>
          <cell r="P309">
            <v>-7.4</v>
          </cell>
          <cell r="Q309" t="str">
            <v>-</v>
          </cell>
          <cell r="R309" t="str">
            <v>-</v>
          </cell>
          <cell r="S309">
            <v>8.81</v>
          </cell>
          <cell r="T309">
            <v>2.68</v>
          </cell>
          <cell r="U309">
            <v>10.6</v>
          </cell>
          <cell r="V309">
            <v>4.47</v>
          </cell>
          <cell r="W309">
            <v>99.4</v>
          </cell>
          <cell r="X309">
            <v>-5</v>
          </cell>
          <cell r="Y309">
            <v>99.6</v>
          </cell>
          <cell r="Z309">
            <v>-4.7</v>
          </cell>
          <cell r="AA309">
            <v>79.7</v>
          </cell>
          <cell r="AB309">
            <v>-28.3</v>
          </cell>
          <cell r="AC309">
            <v>40.6</v>
          </cell>
          <cell r="AD309">
            <v>-74.8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111.3</v>
          </cell>
          <cell r="D311">
            <v>6.8</v>
          </cell>
          <cell r="E311">
            <v>114</v>
          </cell>
          <cell r="F311">
            <v>6.8</v>
          </cell>
          <cell r="G311">
            <v>115.3</v>
          </cell>
          <cell r="H311">
            <v>9.9</v>
          </cell>
          <cell r="I311">
            <v>100.7</v>
          </cell>
          <cell r="J311">
            <v>-0.2</v>
          </cell>
          <cell r="K311">
            <v>101.7</v>
          </cell>
          <cell r="L311">
            <v>2.1</v>
          </cell>
          <cell r="M311">
            <v>74.2</v>
          </cell>
          <cell r="N311">
            <v>-45.2</v>
          </cell>
          <cell r="O311">
            <v>93.3</v>
          </cell>
          <cell r="P311">
            <v>5.3</v>
          </cell>
          <cell r="Q311" t="str">
            <v>-</v>
          </cell>
          <cell r="R311" t="str">
            <v>-</v>
          </cell>
          <cell r="S311">
            <v>1.69</v>
          </cell>
          <cell r="T311">
            <v>-1.29</v>
          </cell>
          <cell r="U311">
            <v>10.23</v>
          </cell>
          <cell r="V311">
            <v>2.63</v>
          </cell>
          <cell r="W311">
            <v>104.7</v>
          </cell>
          <cell r="X311">
            <v>2.7</v>
          </cell>
          <cell r="Y311">
            <v>107.2</v>
          </cell>
          <cell r="Z311">
            <v>2.8</v>
          </cell>
          <cell r="AA311">
            <v>78</v>
          </cell>
          <cell r="AB311">
            <v>-50.3</v>
          </cell>
          <cell r="AC311">
            <v>0.1</v>
          </cell>
          <cell r="AD311">
            <v>-80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93.8</v>
          </cell>
          <cell r="D518">
            <v>3.2</v>
          </cell>
          <cell r="E518">
            <v>103.9</v>
          </cell>
          <cell r="F518">
            <v>3</v>
          </cell>
          <cell r="G518">
            <v>103.9</v>
          </cell>
          <cell r="H518">
            <v>3.5</v>
          </cell>
          <cell r="I518">
            <v>95</v>
          </cell>
          <cell r="J518">
            <v>-2</v>
          </cell>
          <cell r="K518">
            <v>94.4</v>
          </cell>
          <cell r="L518">
            <v>-2.4</v>
          </cell>
          <cell r="M518">
            <v>103.6</v>
          </cell>
          <cell r="N518">
            <v>4.5</v>
          </cell>
          <cell r="O518">
            <v>97.4</v>
          </cell>
          <cell r="P518">
            <v>-1.7</v>
          </cell>
          <cell r="Q518" t="str">
            <v>-</v>
          </cell>
          <cell r="R518" t="str">
            <v>-</v>
          </cell>
          <cell r="S518">
            <v>1.43</v>
          </cell>
          <cell r="T518">
            <v>0.36</v>
          </cell>
          <cell r="U518">
            <v>1.26</v>
          </cell>
          <cell r="V518">
            <v>-0.19</v>
          </cell>
          <cell r="W518">
            <v>88.2</v>
          </cell>
          <cell r="X518">
            <v>-0.8</v>
          </cell>
          <cell r="Y518">
            <v>97.7</v>
          </cell>
          <cell r="Z518">
            <v>-0.9</v>
          </cell>
          <cell r="AA518">
            <v>104</v>
          </cell>
          <cell r="AB518">
            <v>-5.0999999999999996</v>
          </cell>
          <cell r="AC518">
            <v>40.799999999999997</v>
          </cell>
          <cell r="AD518">
            <v>5.7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92.1</v>
          </cell>
          <cell r="D520">
            <v>-2.5</v>
          </cell>
          <cell r="E520">
            <v>92.6</v>
          </cell>
          <cell r="F520">
            <v>3.6</v>
          </cell>
          <cell r="G520">
            <v>95.3</v>
          </cell>
          <cell r="H520">
            <v>4.5999999999999996</v>
          </cell>
          <cell r="I520">
            <v>90.5</v>
          </cell>
          <cell r="J520">
            <v>-7.7</v>
          </cell>
          <cell r="K520">
            <v>90.4</v>
          </cell>
          <cell r="L520">
            <v>-8.5</v>
          </cell>
          <cell r="M520">
            <v>93.3</v>
          </cell>
          <cell r="N520">
            <v>12.3</v>
          </cell>
          <cell r="O520">
            <v>93.5</v>
          </cell>
          <cell r="P520">
            <v>1.1000000000000001</v>
          </cell>
          <cell r="Q520" t="str">
            <v>-</v>
          </cell>
          <cell r="R520" t="str">
            <v>-</v>
          </cell>
          <cell r="S520">
            <v>0.87</v>
          </cell>
          <cell r="T520">
            <v>0.52</v>
          </cell>
          <cell r="U520">
            <v>1.06</v>
          </cell>
          <cell r="V520">
            <v>0.39</v>
          </cell>
          <cell r="W520">
            <v>86.6</v>
          </cell>
          <cell r="X520">
            <v>-6.3</v>
          </cell>
          <cell r="Y520">
            <v>87.1</v>
          </cell>
          <cell r="Z520">
            <v>-0.3</v>
          </cell>
          <cell r="AA520">
            <v>46.9</v>
          </cell>
          <cell r="AB520">
            <v>-21.3</v>
          </cell>
          <cell r="AC520">
            <v>74.599999999999994</v>
          </cell>
          <cell r="AD520">
            <v>-24.3</v>
          </cell>
        </row>
        <row r="521">
          <cell r="B521" t="str">
            <v>製造業</v>
          </cell>
          <cell r="C521">
            <v>100.4</v>
          </cell>
          <cell r="D521">
            <v>-2.6</v>
          </cell>
          <cell r="E521">
            <v>109.1</v>
          </cell>
          <cell r="F521">
            <v>-2.2999999999999998</v>
          </cell>
          <cell r="G521">
            <v>108.9</v>
          </cell>
          <cell r="H521">
            <v>-1.1000000000000001</v>
          </cell>
          <cell r="I521">
            <v>94.9</v>
          </cell>
          <cell r="J521">
            <v>-0.6</v>
          </cell>
          <cell r="K521">
            <v>93.5</v>
          </cell>
          <cell r="L521">
            <v>-0.7</v>
          </cell>
          <cell r="M521">
            <v>111.4</v>
          </cell>
          <cell r="N521">
            <v>0</v>
          </cell>
          <cell r="O521">
            <v>94.5</v>
          </cell>
          <cell r="P521">
            <v>1.7</v>
          </cell>
          <cell r="Q521" t="str">
            <v>-</v>
          </cell>
          <cell r="R521" t="str">
            <v>-</v>
          </cell>
          <cell r="S521">
            <v>0.82</v>
          </cell>
          <cell r="T521">
            <v>0.31</v>
          </cell>
          <cell r="U521">
            <v>0.76</v>
          </cell>
          <cell r="V521">
            <v>-0.48</v>
          </cell>
          <cell r="W521">
            <v>94.4</v>
          </cell>
          <cell r="X521">
            <v>-6.3</v>
          </cell>
          <cell r="Y521">
            <v>102.6</v>
          </cell>
          <cell r="Z521">
            <v>-6</v>
          </cell>
          <cell r="AA521">
            <v>111.4</v>
          </cell>
          <cell r="AB521">
            <v>-13.5</v>
          </cell>
          <cell r="AC521">
            <v>57.5</v>
          </cell>
          <cell r="AD521">
            <v>-5</v>
          </cell>
        </row>
        <row r="522">
          <cell r="B522" t="str">
            <v>電気・ガス・熱供給・水道業</v>
          </cell>
          <cell r="C522">
            <v>108.8</v>
          </cell>
          <cell r="D522">
            <v>22</v>
          </cell>
          <cell r="E522">
            <v>137.9</v>
          </cell>
          <cell r="F522">
            <v>21.9</v>
          </cell>
          <cell r="G522">
            <v>112</v>
          </cell>
          <cell r="H522">
            <v>-0.8</v>
          </cell>
          <cell r="I522">
            <v>121.2</v>
          </cell>
          <cell r="J522">
            <v>28.7</v>
          </cell>
          <cell r="K522">
            <v>106.1</v>
          </cell>
          <cell r="L522">
            <v>8.5</v>
          </cell>
          <cell r="M522">
            <v>315.60000000000002</v>
          </cell>
          <cell r="N522">
            <v>561.6</v>
          </cell>
          <cell r="O522">
            <v>150.5</v>
          </cell>
          <cell r="P522">
            <v>-27</v>
          </cell>
          <cell r="Q522" t="str">
            <v>-</v>
          </cell>
          <cell r="R522" t="str">
            <v>-</v>
          </cell>
          <cell r="S522">
            <v>9.17</v>
          </cell>
          <cell r="T522">
            <v>6.45</v>
          </cell>
          <cell r="U522">
            <v>7.64</v>
          </cell>
          <cell r="V522">
            <v>4.1500000000000004</v>
          </cell>
          <cell r="W522">
            <v>102.4</v>
          </cell>
          <cell r="X522">
            <v>17.399999999999999</v>
          </cell>
          <cell r="Y522">
            <v>129.69999999999999</v>
          </cell>
          <cell r="Z522">
            <v>17.3</v>
          </cell>
          <cell r="AA522">
            <v>452.5</v>
          </cell>
          <cell r="AB522">
            <v>291.8</v>
          </cell>
          <cell r="AC522">
            <v>0</v>
          </cell>
          <cell r="AD522">
            <v>0</v>
          </cell>
        </row>
        <row r="523">
          <cell r="B523" t="str">
            <v>情報通信業</v>
          </cell>
          <cell r="C523">
            <v>107</v>
          </cell>
          <cell r="D523">
            <v>-5.7</v>
          </cell>
          <cell r="E523">
            <v>131</v>
          </cell>
          <cell r="F523">
            <v>-2.2999999999999998</v>
          </cell>
          <cell r="G523">
            <v>128.80000000000001</v>
          </cell>
          <cell r="H523">
            <v>-1.1000000000000001</v>
          </cell>
          <cell r="I523">
            <v>100.7</v>
          </cell>
          <cell r="J523">
            <v>1.7</v>
          </cell>
          <cell r="K523">
            <v>102</v>
          </cell>
          <cell r="L523">
            <v>0.4</v>
          </cell>
          <cell r="M523">
            <v>87.1</v>
          </cell>
          <cell r="N523">
            <v>23.5</v>
          </cell>
          <cell r="O523">
            <v>103.4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0.83</v>
          </cell>
          <cell r="T523">
            <v>0.41</v>
          </cell>
          <cell r="U523">
            <v>2.3199999999999998</v>
          </cell>
          <cell r="V523">
            <v>-0.06</v>
          </cell>
          <cell r="W523">
            <v>100.7</v>
          </cell>
          <cell r="X523">
            <v>-9.1999999999999993</v>
          </cell>
          <cell r="Y523">
            <v>123.2</v>
          </cell>
          <cell r="Z523">
            <v>-6</v>
          </cell>
          <cell r="AA523">
            <v>160.30000000000001</v>
          </cell>
          <cell r="AB523">
            <v>-13.5</v>
          </cell>
          <cell r="AC523">
            <v>0.3</v>
          </cell>
          <cell r="AD523">
            <v>-98.7</v>
          </cell>
        </row>
        <row r="524">
          <cell r="B524" t="str">
            <v>運輸業，郵便業</v>
          </cell>
          <cell r="C524">
            <v>79.099999999999994</v>
          </cell>
          <cell r="D524">
            <v>-11</v>
          </cell>
          <cell r="E524">
            <v>88.3</v>
          </cell>
          <cell r="F524">
            <v>-2.4</v>
          </cell>
          <cell r="G524">
            <v>93.6</v>
          </cell>
          <cell r="H524">
            <v>-0.3</v>
          </cell>
          <cell r="I524">
            <v>87.2</v>
          </cell>
          <cell r="J524">
            <v>-6.1</v>
          </cell>
          <cell r="K524">
            <v>92.2</v>
          </cell>
          <cell r="L524">
            <v>-4.9000000000000004</v>
          </cell>
          <cell r="M524">
            <v>68.099999999999994</v>
          </cell>
          <cell r="N524">
            <v>-12.2</v>
          </cell>
          <cell r="O524">
            <v>112.9</v>
          </cell>
          <cell r="P524">
            <v>-4.5999999999999996</v>
          </cell>
          <cell r="Q524" t="str">
            <v>-</v>
          </cell>
          <cell r="R524" t="str">
            <v>-</v>
          </cell>
          <cell r="S524">
            <v>0.86</v>
          </cell>
          <cell r="T524">
            <v>0.62</v>
          </cell>
          <cell r="U524">
            <v>0.7</v>
          </cell>
          <cell r="V524">
            <v>-0.48</v>
          </cell>
          <cell r="W524">
            <v>74.400000000000006</v>
          </cell>
          <cell r="X524">
            <v>-14.4</v>
          </cell>
          <cell r="Y524">
            <v>83.1</v>
          </cell>
          <cell r="Z524">
            <v>-6.1</v>
          </cell>
          <cell r="AA524">
            <v>66.099999999999994</v>
          </cell>
          <cell r="AB524">
            <v>-13</v>
          </cell>
          <cell r="AC524">
            <v>9.8000000000000007</v>
          </cell>
          <cell r="AD524">
            <v>-86.2</v>
          </cell>
        </row>
        <row r="525">
          <cell r="B525" t="str">
            <v>卸売業，小売業</v>
          </cell>
          <cell r="C525">
            <v>101.1</v>
          </cell>
          <cell r="D525">
            <v>9.4</v>
          </cell>
          <cell r="E525">
            <v>108.2</v>
          </cell>
          <cell r="F525">
            <v>8.6999999999999993</v>
          </cell>
          <cell r="G525">
            <v>107</v>
          </cell>
          <cell r="H525">
            <v>8.3000000000000007</v>
          </cell>
          <cell r="I525">
            <v>98.8</v>
          </cell>
          <cell r="J525">
            <v>2.9</v>
          </cell>
          <cell r="K525">
            <v>96.8</v>
          </cell>
          <cell r="L525">
            <v>1.5</v>
          </cell>
          <cell r="M525">
            <v>128.19999999999999</v>
          </cell>
          <cell r="N525">
            <v>21.5</v>
          </cell>
          <cell r="O525">
            <v>88.1</v>
          </cell>
          <cell r="P525">
            <v>-8.1</v>
          </cell>
          <cell r="Q525" t="str">
            <v>-</v>
          </cell>
          <cell r="R525" t="str">
            <v>-</v>
          </cell>
          <cell r="S525">
            <v>1.48</v>
          </cell>
          <cell r="T525">
            <v>-0.18</v>
          </cell>
          <cell r="U525">
            <v>1.86</v>
          </cell>
          <cell r="V525">
            <v>-1.58</v>
          </cell>
          <cell r="W525">
            <v>95.1</v>
          </cell>
          <cell r="X525">
            <v>5.3</v>
          </cell>
          <cell r="Y525">
            <v>101.8</v>
          </cell>
          <cell r="Z525">
            <v>4.5999999999999996</v>
          </cell>
          <cell r="AA525">
            <v>128.6</v>
          </cell>
          <cell r="AB525">
            <v>15.4</v>
          </cell>
          <cell r="AC525">
            <v>51.2</v>
          </cell>
          <cell r="AD525">
            <v>20.8</v>
          </cell>
        </row>
        <row r="526">
          <cell r="B526" t="str">
            <v>金融業，保険業</v>
          </cell>
          <cell r="C526">
            <v>97</v>
          </cell>
          <cell r="D526">
            <v>14.1</v>
          </cell>
          <cell r="E526">
            <v>121.2</v>
          </cell>
          <cell r="F526">
            <v>14.2</v>
          </cell>
          <cell r="G526">
            <v>121.7</v>
          </cell>
          <cell r="H526">
            <v>14.2</v>
          </cell>
          <cell r="I526">
            <v>108.4</v>
          </cell>
          <cell r="J526">
            <v>14.6</v>
          </cell>
          <cell r="K526">
            <v>107.4</v>
          </cell>
          <cell r="L526">
            <v>14</v>
          </cell>
          <cell r="M526">
            <v>134.5</v>
          </cell>
          <cell r="N526">
            <v>29.8</v>
          </cell>
          <cell r="O526">
            <v>83.6</v>
          </cell>
          <cell r="P526">
            <v>-7.1</v>
          </cell>
          <cell r="Q526" t="str">
            <v>-</v>
          </cell>
          <cell r="R526" t="str">
            <v>-</v>
          </cell>
          <cell r="S526">
            <v>0.53</v>
          </cell>
          <cell r="T526">
            <v>0.12</v>
          </cell>
          <cell r="U526">
            <v>0</v>
          </cell>
          <cell r="V526">
            <v>-1.08</v>
          </cell>
          <cell r="W526">
            <v>91.3</v>
          </cell>
          <cell r="X526">
            <v>9.9</v>
          </cell>
          <cell r="Y526">
            <v>114</v>
          </cell>
          <cell r="Z526">
            <v>9.9</v>
          </cell>
          <cell r="AA526">
            <v>108.4</v>
          </cell>
          <cell r="AB526">
            <v>14.3</v>
          </cell>
          <cell r="AC526">
            <v>0.4</v>
          </cell>
          <cell r="AD526">
            <v>-20</v>
          </cell>
        </row>
        <row r="527">
          <cell r="B527" t="str">
            <v>不動産業，物品賃貸業</v>
          </cell>
          <cell r="C527">
            <v>82.2</v>
          </cell>
          <cell r="D527">
            <v>-3.9</v>
          </cell>
          <cell r="E527">
            <v>97.8</v>
          </cell>
          <cell r="F527">
            <v>-4.2</v>
          </cell>
          <cell r="G527">
            <v>102.2</v>
          </cell>
          <cell r="H527">
            <v>0.3</v>
          </cell>
          <cell r="I527">
            <v>99.3</v>
          </cell>
          <cell r="J527">
            <v>1</v>
          </cell>
          <cell r="K527">
            <v>101.4</v>
          </cell>
          <cell r="L527">
            <v>0.9</v>
          </cell>
          <cell r="M527">
            <v>64.400000000000006</v>
          </cell>
          <cell r="N527">
            <v>7.3</v>
          </cell>
          <cell r="O527">
            <v>82.4</v>
          </cell>
          <cell r="P527">
            <v>-5.2</v>
          </cell>
          <cell r="Q527" t="str">
            <v>-</v>
          </cell>
          <cell r="R527" t="str">
            <v>-</v>
          </cell>
          <cell r="S527">
            <v>6.23</v>
          </cell>
          <cell r="T527">
            <v>6.23</v>
          </cell>
          <cell r="U527">
            <v>6.23</v>
          </cell>
          <cell r="V527">
            <v>3.14</v>
          </cell>
          <cell r="W527">
            <v>77.3</v>
          </cell>
          <cell r="X527">
            <v>-7.5</v>
          </cell>
          <cell r="Y527">
            <v>92</v>
          </cell>
          <cell r="Z527">
            <v>-7.8</v>
          </cell>
          <cell r="AA527">
            <v>25.4</v>
          </cell>
          <cell r="AB527">
            <v>-75.900000000000006</v>
          </cell>
          <cell r="AC527">
            <v>1.1000000000000001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102.8</v>
          </cell>
          <cell r="D528">
            <v>26.4</v>
          </cell>
          <cell r="E528">
            <v>104.2</v>
          </cell>
          <cell r="F528">
            <v>3.9</v>
          </cell>
          <cell r="G528">
            <v>104.3</v>
          </cell>
          <cell r="H528">
            <v>2.2999999999999998</v>
          </cell>
          <cell r="I528">
            <v>93.7</v>
          </cell>
          <cell r="J528">
            <v>-2.7</v>
          </cell>
          <cell r="K528">
            <v>95.3</v>
          </cell>
          <cell r="L528">
            <v>-4.2</v>
          </cell>
          <cell r="M528">
            <v>68.8</v>
          </cell>
          <cell r="N528">
            <v>53.6</v>
          </cell>
          <cell r="O528">
            <v>115.3</v>
          </cell>
          <cell r="P528">
            <v>14.4</v>
          </cell>
          <cell r="Q528" t="str">
            <v>-</v>
          </cell>
          <cell r="R528" t="str">
            <v>-</v>
          </cell>
          <cell r="S528">
            <v>0.04</v>
          </cell>
          <cell r="T528">
            <v>-1.78</v>
          </cell>
          <cell r="U528">
            <v>1.0900000000000001</v>
          </cell>
          <cell r="V528">
            <v>-0.24</v>
          </cell>
          <cell r="W528">
            <v>96.7</v>
          </cell>
          <cell r="X528">
            <v>21.6</v>
          </cell>
          <cell r="Y528">
            <v>98</v>
          </cell>
          <cell r="Z528">
            <v>0</v>
          </cell>
          <cell r="AA528">
            <v>102.4</v>
          </cell>
          <cell r="AB528">
            <v>62.3</v>
          </cell>
          <cell r="AC528">
            <v>81.400000000000006</v>
          </cell>
          <cell r="AD528">
            <v>730.6</v>
          </cell>
        </row>
        <row r="529">
          <cell r="B529" t="str">
            <v>宿泊業，飲食サービス業</v>
          </cell>
          <cell r="C529">
            <v>100.7</v>
          </cell>
          <cell r="D529">
            <v>-9.8000000000000007</v>
          </cell>
          <cell r="E529">
            <v>95</v>
          </cell>
          <cell r="F529">
            <v>-6.9</v>
          </cell>
          <cell r="G529">
            <v>86.7</v>
          </cell>
          <cell r="H529">
            <v>-18.3</v>
          </cell>
          <cell r="I529">
            <v>99.8</v>
          </cell>
          <cell r="J529">
            <v>-8.8000000000000007</v>
          </cell>
          <cell r="K529">
            <v>98</v>
          </cell>
          <cell r="L529">
            <v>-13.2</v>
          </cell>
          <cell r="M529">
            <v>124.1</v>
          </cell>
          <cell r="N529">
            <v>106.1</v>
          </cell>
          <cell r="O529">
            <v>84.8</v>
          </cell>
          <cell r="P529">
            <v>-19.5</v>
          </cell>
          <cell r="Q529" t="str">
            <v>-</v>
          </cell>
          <cell r="R529" t="str">
            <v>-</v>
          </cell>
          <cell r="S529">
            <v>21.48</v>
          </cell>
          <cell r="T529">
            <v>20.92</v>
          </cell>
          <cell r="U529">
            <v>10.48</v>
          </cell>
          <cell r="V529">
            <v>9.7799999999999994</v>
          </cell>
          <cell r="W529">
            <v>94.7</v>
          </cell>
          <cell r="X529">
            <v>-13.2</v>
          </cell>
          <cell r="Y529">
            <v>89.4</v>
          </cell>
          <cell r="Z529">
            <v>-10.3</v>
          </cell>
          <cell r="AA529">
            <v>214.5</v>
          </cell>
          <cell r="AB529">
            <v>414.4</v>
          </cell>
          <cell r="AC529">
            <v>129.4</v>
          </cell>
          <cell r="AD529">
            <v>-27.2</v>
          </cell>
        </row>
        <row r="530">
          <cell r="B530" t="str">
            <v>生活関連サービス業，娯楽業</v>
          </cell>
          <cell r="C530">
            <v>96.8</v>
          </cell>
          <cell r="D530">
            <v>13</v>
          </cell>
          <cell r="E530">
            <v>104.6</v>
          </cell>
          <cell r="F530">
            <v>19.399999999999999</v>
          </cell>
          <cell r="G530">
            <v>100.3</v>
          </cell>
          <cell r="H530">
            <v>11.8</v>
          </cell>
          <cell r="I530">
            <v>96.6</v>
          </cell>
          <cell r="J530">
            <v>-3.9</v>
          </cell>
          <cell r="K530">
            <v>95.5</v>
          </cell>
          <cell r="L530">
            <v>-6.2</v>
          </cell>
          <cell r="M530">
            <v>107</v>
          </cell>
          <cell r="N530">
            <v>20.8</v>
          </cell>
          <cell r="O530">
            <v>140.69999999999999</v>
          </cell>
          <cell r="P530">
            <v>22.7</v>
          </cell>
          <cell r="Q530" t="str">
            <v>-</v>
          </cell>
          <cell r="R530" t="str">
            <v>-</v>
          </cell>
          <cell r="S530">
            <v>0</v>
          </cell>
          <cell r="T530">
            <v>-2.57</v>
          </cell>
          <cell r="U530">
            <v>1.62</v>
          </cell>
          <cell r="V530">
            <v>0.65</v>
          </cell>
          <cell r="W530">
            <v>91.1</v>
          </cell>
          <cell r="X530">
            <v>8.6999999999999993</v>
          </cell>
          <cell r="Y530">
            <v>98.4</v>
          </cell>
          <cell r="Z530">
            <v>15</v>
          </cell>
          <cell r="AA530">
            <v>157.69999999999999</v>
          </cell>
          <cell r="AB530">
            <v>158.9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90.2</v>
          </cell>
          <cell r="D531">
            <v>15.1</v>
          </cell>
          <cell r="E531">
            <v>107</v>
          </cell>
          <cell r="F531">
            <v>10.5</v>
          </cell>
          <cell r="G531">
            <v>108.3</v>
          </cell>
          <cell r="H531">
            <v>13.2</v>
          </cell>
          <cell r="I531">
            <v>75.3</v>
          </cell>
          <cell r="J531">
            <v>-18.899999999999999</v>
          </cell>
          <cell r="K531">
            <v>71.3</v>
          </cell>
          <cell r="L531">
            <v>-18.2</v>
          </cell>
          <cell r="M531">
            <v>143.19999999999999</v>
          </cell>
          <cell r="N531">
            <v>-24.1</v>
          </cell>
          <cell r="O531">
            <v>113.5</v>
          </cell>
          <cell r="P531">
            <v>-0.1</v>
          </cell>
          <cell r="Q531" t="str">
            <v>-</v>
          </cell>
          <cell r="R531" t="str">
            <v>-</v>
          </cell>
          <cell r="S531">
            <v>0.45</v>
          </cell>
          <cell r="T531">
            <v>-0.44</v>
          </cell>
          <cell r="U531">
            <v>7.0000000000000007E-2</v>
          </cell>
          <cell r="V531">
            <v>0.01</v>
          </cell>
          <cell r="W531">
            <v>84.9</v>
          </cell>
          <cell r="X531">
            <v>10.8</v>
          </cell>
          <cell r="Y531">
            <v>100.7</v>
          </cell>
          <cell r="Z531">
            <v>6.4</v>
          </cell>
          <cell r="AA531">
            <v>39.799999999999997</v>
          </cell>
          <cell r="AB531">
            <v>-73.599999999999994</v>
          </cell>
          <cell r="AC531">
            <v>16.7</v>
          </cell>
          <cell r="AD531">
            <v>1184.5999999999999</v>
          </cell>
        </row>
        <row r="532">
          <cell r="B532" t="str">
            <v>医療，福祉</v>
          </cell>
          <cell r="C532">
            <v>86.2</v>
          </cell>
          <cell r="D532">
            <v>-1.6</v>
          </cell>
          <cell r="E532">
            <v>99.5</v>
          </cell>
          <cell r="F532">
            <v>-2.9</v>
          </cell>
          <cell r="G532">
            <v>98.1</v>
          </cell>
          <cell r="H532">
            <v>-1.2</v>
          </cell>
          <cell r="I532">
            <v>99.4</v>
          </cell>
          <cell r="J532">
            <v>-0.5</v>
          </cell>
          <cell r="K532">
            <v>99</v>
          </cell>
          <cell r="L532">
            <v>-0.5</v>
          </cell>
          <cell r="M532">
            <v>109.8</v>
          </cell>
          <cell r="N532">
            <v>0</v>
          </cell>
          <cell r="O532">
            <v>96.9</v>
          </cell>
          <cell r="P532">
            <v>0.4</v>
          </cell>
          <cell r="Q532" t="str">
            <v>-</v>
          </cell>
          <cell r="R532" t="str">
            <v>-</v>
          </cell>
          <cell r="S532">
            <v>1.08</v>
          </cell>
          <cell r="T532">
            <v>-0.06</v>
          </cell>
          <cell r="U532">
            <v>0.94</v>
          </cell>
          <cell r="V532">
            <v>-0.11</v>
          </cell>
          <cell r="W532">
            <v>81.099999999999994</v>
          </cell>
          <cell r="X532">
            <v>-5.3</v>
          </cell>
          <cell r="Y532">
            <v>93.6</v>
          </cell>
          <cell r="Z532">
            <v>-6.6</v>
          </cell>
          <cell r="AA532">
            <v>136.6</v>
          </cell>
          <cell r="AB532">
            <v>-28.6</v>
          </cell>
          <cell r="AC532">
            <v>24.2</v>
          </cell>
          <cell r="AD532">
            <v>35.200000000000003</v>
          </cell>
        </row>
        <row r="533">
          <cell r="B533" t="str">
            <v>複合サービス事業</v>
          </cell>
          <cell r="C533">
            <v>79.2</v>
          </cell>
          <cell r="D533">
            <v>-1.6</v>
          </cell>
          <cell r="E533">
            <v>96.1</v>
          </cell>
          <cell r="F533">
            <v>-1.6</v>
          </cell>
          <cell r="G533">
            <v>98.7</v>
          </cell>
          <cell r="H533">
            <v>-0.3</v>
          </cell>
          <cell r="I533">
            <v>97.2</v>
          </cell>
          <cell r="J533">
            <v>-5</v>
          </cell>
          <cell r="K533">
            <v>99.4</v>
          </cell>
          <cell r="L533">
            <v>-3.7</v>
          </cell>
          <cell r="M533">
            <v>57.5</v>
          </cell>
          <cell r="N533">
            <v>-33.299999999999997</v>
          </cell>
          <cell r="O533">
            <v>100.5</v>
          </cell>
          <cell r="P533">
            <v>8.5</v>
          </cell>
          <cell r="Q533" t="str">
            <v>-</v>
          </cell>
          <cell r="R533" t="str">
            <v>-</v>
          </cell>
          <cell r="S533">
            <v>1.07</v>
          </cell>
          <cell r="T533">
            <v>0.67</v>
          </cell>
          <cell r="U533">
            <v>1.49</v>
          </cell>
          <cell r="V533">
            <v>0.55000000000000004</v>
          </cell>
          <cell r="W533">
            <v>74.5</v>
          </cell>
          <cell r="X533">
            <v>-5.3</v>
          </cell>
          <cell r="Y533">
            <v>90.4</v>
          </cell>
          <cell r="Z533">
            <v>-5.3</v>
          </cell>
          <cell r="AA533">
            <v>54</v>
          </cell>
          <cell r="AB533">
            <v>-30.1</v>
          </cell>
          <cell r="AC533">
            <v>0.3</v>
          </cell>
          <cell r="AD533">
            <v>200</v>
          </cell>
        </row>
        <row r="534">
          <cell r="B534" t="str">
            <v>サービス業（他に分類されないもの）</v>
          </cell>
          <cell r="C534">
            <v>96.8</v>
          </cell>
          <cell r="D534">
            <v>18.8</v>
          </cell>
          <cell r="E534">
            <v>99</v>
          </cell>
          <cell r="F534">
            <v>11.7</v>
          </cell>
          <cell r="G534">
            <v>101.4</v>
          </cell>
          <cell r="H534">
            <v>10.7</v>
          </cell>
          <cell r="I534">
            <v>99.9</v>
          </cell>
          <cell r="J534">
            <v>6.4</v>
          </cell>
          <cell r="K534">
            <v>100.9</v>
          </cell>
          <cell r="L534">
            <v>4.7</v>
          </cell>
          <cell r="M534">
            <v>86.2</v>
          </cell>
          <cell r="N534">
            <v>40.799999999999997</v>
          </cell>
          <cell r="O534">
            <v>92.2</v>
          </cell>
          <cell r="P534">
            <v>-7.2</v>
          </cell>
          <cell r="Q534" t="str">
            <v>-</v>
          </cell>
          <cell r="R534" t="str">
            <v>-</v>
          </cell>
          <cell r="S534">
            <v>2.21</v>
          </cell>
          <cell r="T534">
            <v>-0.2</v>
          </cell>
          <cell r="U534">
            <v>1.51</v>
          </cell>
          <cell r="V534">
            <v>-0.32</v>
          </cell>
          <cell r="W534">
            <v>91.1</v>
          </cell>
          <cell r="X534">
            <v>14.3</v>
          </cell>
          <cell r="Y534">
            <v>93.1</v>
          </cell>
          <cell r="Z534">
            <v>7.5</v>
          </cell>
          <cell r="AA534">
            <v>75</v>
          </cell>
          <cell r="AB534">
            <v>28.4</v>
          </cell>
          <cell r="AC534">
            <v>82.3</v>
          </cell>
          <cell r="AD534">
            <v>133.80000000000001</v>
          </cell>
        </row>
        <row r="535">
          <cell r="B535" t="str">
            <v>食料品・たばこ</v>
          </cell>
          <cell r="C535">
            <v>97.5</v>
          </cell>
          <cell r="D535">
            <v>-10.5</v>
          </cell>
          <cell r="E535">
            <v>101</v>
          </cell>
          <cell r="F535">
            <v>-10.6</v>
          </cell>
          <cell r="G535">
            <v>99.9</v>
          </cell>
          <cell r="H535">
            <v>-11</v>
          </cell>
          <cell r="I535">
            <v>94.5</v>
          </cell>
          <cell r="J535">
            <v>0.6</v>
          </cell>
          <cell r="K535">
            <v>94.5</v>
          </cell>
          <cell r="L535">
            <v>1.5</v>
          </cell>
          <cell r="M535">
            <v>94.6</v>
          </cell>
          <cell r="N535">
            <v>-8.9</v>
          </cell>
          <cell r="O535">
            <v>98</v>
          </cell>
          <cell r="P535">
            <v>-0.6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0.7</v>
          </cell>
          <cell r="U535">
            <v>0.64</v>
          </cell>
          <cell r="V535">
            <v>-1.54</v>
          </cell>
          <cell r="W535">
            <v>91.7</v>
          </cell>
          <cell r="X535">
            <v>-13.9</v>
          </cell>
          <cell r="Y535">
            <v>95</v>
          </cell>
          <cell r="Z535">
            <v>-14</v>
          </cell>
          <cell r="AA535">
            <v>114</v>
          </cell>
          <cell r="AB535">
            <v>-5.9</v>
          </cell>
          <cell r="AC535">
            <v>60.9</v>
          </cell>
          <cell r="AD535">
            <v>-9.9</v>
          </cell>
        </row>
        <row r="536">
          <cell r="B536" t="str">
            <v>繊維工業</v>
          </cell>
          <cell r="C536">
            <v>124.2</v>
          </cell>
          <cell r="D536">
            <v>10.3</v>
          </cell>
          <cell r="E536">
            <v>135</v>
          </cell>
          <cell r="F536">
            <v>9</v>
          </cell>
          <cell r="G536">
            <v>124.2</v>
          </cell>
          <cell r="H536">
            <v>3.8</v>
          </cell>
          <cell r="I536">
            <v>92.1</v>
          </cell>
          <cell r="J536">
            <v>8.5</v>
          </cell>
          <cell r="K536">
            <v>87.5</v>
          </cell>
          <cell r="L536">
            <v>3.9</v>
          </cell>
          <cell r="M536">
            <v>180</v>
          </cell>
          <cell r="N536">
            <v>82.2</v>
          </cell>
          <cell r="O536">
            <v>97.5</v>
          </cell>
          <cell r="P536">
            <v>13.5</v>
          </cell>
          <cell r="Q536" t="str">
            <v>-</v>
          </cell>
          <cell r="R536" t="str">
            <v>-</v>
          </cell>
          <cell r="S536">
            <v>2.0099999999999998</v>
          </cell>
          <cell r="T536">
            <v>1.57</v>
          </cell>
          <cell r="U536">
            <v>1.46</v>
          </cell>
          <cell r="V536">
            <v>0.78</v>
          </cell>
          <cell r="W536">
            <v>116.8</v>
          </cell>
          <cell r="X536">
            <v>6.1</v>
          </cell>
          <cell r="Y536">
            <v>127</v>
          </cell>
          <cell r="Z536">
            <v>4.9000000000000004</v>
          </cell>
          <cell r="AA536">
            <v>350</v>
          </cell>
          <cell r="AB536">
            <v>67.900000000000006</v>
          </cell>
          <cell r="AC536">
            <v>29.1</v>
          </cell>
          <cell r="AD536">
            <v>65.3</v>
          </cell>
        </row>
        <row r="537">
          <cell r="B537" t="str">
            <v>木材・木製品</v>
          </cell>
          <cell r="C537">
            <v>112.8</v>
          </cell>
          <cell r="D537">
            <v>-12.3</v>
          </cell>
          <cell r="E537">
            <v>114.3</v>
          </cell>
          <cell r="F537">
            <v>10.1</v>
          </cell>
          <cell r="G537">
            <v>122.4</v>
          </cell>
          <cell r="H537">
            <v>14.6</v>
          </cell>
          <cell r="I537">
            <v>89.1</v>
          </cell>
          <cell r="J537">
            <v>-0.1</v>
          </cell>
          <cell r="K537">
            <v>92.4</v>
          </cell>
          <cell r="L537">
            <v>2.8</v>
          </cell>
          <cell r="M537">
            <v>54.8</v>
          </cell>
          <cell r="N537">
            <v>-32.6</v>
          </cell>
          <cell r="O537">
            <v>85.8</v>
          </cell>
          <cell r="P537">
            <v>-7.8</v>
          </cell>
          <cell r="Q537" t="str">
            <v>-</v>
          </cell>
          <cell r="R537" t="str">
            <v>-</v>
          </cell>
          <cell r="S537">
            <v>0.05</v>
          </cell>
          <cell r="T537">
            <v>0.01</v>
          </cell>
          <cell r="U537">
            <v>0.81</v>
          </cell>
          <cell r="V537">
            <v>-2.1</v>
          </cell>
          <cell r="W537">
            <v>106.1</v>
          </cell>
          <cell r="X537">
            <v>-15.6</v>
          </cell>
          <cell r="Y537">
            <v>107.5</v>
          </cell>
          <cell r="Z537">
            <v>5.9</v>
          </cell>
          <cell r="AA537">
            <v>39.200000000000003</v>
          </cell>
          <cell r="AB537">
            <v>-48.4</v>
          </cell>
          <cell r="AC537">
            <v>77.5</v>
          </cell>
          <cell r="AD537">
            <v>-62.3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67.599999999999994</v>
          </cell>
          <cell r="D539">
            <v>2.9</v>
          </cell>
          <cell r="E539">
            <v>89.5</v>
          </cell>
          <cell r="F539">
            <v>2.9</v>
          </cell>
          <cell r="G539">
            <v>96.1</v>
          </cell>
          <cell r="H539">
            <v>9.1</v>
          </cell>
          <cell r="I539">
            <v>98.5</v>
          </cell>
          <cell r="J539">
            <v>-3.2</v>
          </cell>
          <cell r="K539">
            <v>103.5</v>
          </cell>
          <cell r="L539">
            <v>-0.2</v>
          </cell>
          <cell r="M539">
            <v>57.8</v>
          </cell>
          <cell r="N539">
            <v>-33</v>
          </cell>
          <cell r="O539">
            <v>117.7</v>
          </cell>
          <cell r="P539">
            <v>1.6</v>
          </cell>
          <cell r="Q539" t="str">
            <v>-</v>
          </cell>
          <cell r="R539" t="str">
            <v>-</v>
          </cell>
          <cell r="S539">
            <v>3.66</v>
          </cell>
          <cell r="T539">
            <v>3.04</v>
          </cell>
          <cell r="U539">
            <v>0.63</v>
          </cell>
          <cell r="V539">
            <v>-0.24</v>
          </cell>
          <cell r="W539">
            <v>63.6</v>
          </cell>
          <cell r="X539">
            <v>-0.9</v>
          </cell>
          <cell r="Y539">
            <v>84.2</v>
          </cell>
          <cell r="Z539">
            <v>-0.9</v>
          </cell>
          <cell r="AA539">
            <v>47.2</v>
          </cell>
          <cell r="AB539">
            <v>-41.3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-13.7</v>
          </cell>
          <cell r="E540">
            <v>119.3</v>
          </cell>
          <cell r="F540">
            <v>-13.7</v>
          </cell>
          <cell r="G540">
            <v>115.5</v>
          </cell>
          <cell r="H540">
            <v>-12.3</v>
          </cell>
          <cell r="I540">
            <v>107.7</v>
          </cell>
          <cell r="J540">
            <v>23.1</v>
          </cell>
          <cell r="K540">
            <v>108</v>
          </cell>
          <cell r="L540">
            <v>21.2</v>
          </cell>
          <cell r="M540">
            <v>101.4</v>
          </cell>
          <cell r="N540">
            <v>89.9</v>
          </cell>
          <cell r="O540">
            <v>103.3</v>
          </cell>
          <cell r="P540">
            <v>6.5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0.24</v>
          </cell>
          <cell r="V540">
            <v>0.24</v>
          </cell>
          <cell r="W540">
            <v>102.5</v>
          </cell>
          <cell r="X540">
            <v>-17</v>
          </cell>
          <cell r="Y540">
            <v>112.2</v>
          </cell>
          <cell r="Z540">
            <v>-17</v>
          </cell>
          <cell r="AA540">
            <v>197.9</v>
          </cell>
          <cell r="AB540">
            <v>-27.3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98.4</v>
          </cell>
          <cell r="D541">
            <v>13.1</v>
          </cell>
          <cell r="E541">
            <v>116.7</v>
          </cell>
          <cell r="F541">
            <v>3</v>
          </cell>
          <cell r="G541">
            <v>117.5</v>
          </cell>
          <cell r="H541">
            <v>6.3</v>
          </cell>
          <cell r="I541">
            <v>99.3</v>
          </cell>
          <cell r="J541">
            <v>-2.2000000000000002</v>
          </cell>
          <cell r="K541">
            <v>97.5</v>
          </cell>
          <cell r="L541">
            <v>-1.4</v>
          </cell>
          <cell r="M541">
            <v>116.4</v>
          </cell>
          <cell r="N541">
            <v>-7.5</v>
          </cell>
          <cell r="O541">
            <v>104.2</v>
          </cell>
          <cell r="P541">
            <v>-1.4</v>
          </cell>
          <cell r="Q541" t="str">
            <v>-</v>
          </cell>
          <cell r="R541" t="str">
            <v>-</v>
          </cell>
          <cell r="S541">
            <v>0</v>
          </cell>
          <cell r="T541">
            <v>-0.9</v>
          </cell>
          <cell r="U541">
            <v>0.56000000000000005</v>
          </cell>
          <cell r="V541">
            <v>-0.08</v>
          </cell>
          <cell r="W541">
            <v>92.6</v>
          </cell>
          <cell r="X541">
            <v>8.9</v>
          </cell>
          <cell r="Y541">
            <v>109.8</v>
          </cell>
          <cell r="Z541">
            <v>-0.9</v>
          </cell>
          <cell r="AA541">
            <v>111.3</v>
          </cell>
          <cell r="AB541">
            <v>-15</v>
          </cell>
          <cell r="AC541">
            <v>20.100000000000001</v>
          </cell>
          <cell r="AD541">
            <v>1240</v>
          </cell>
        </row>
        <row r="542">
          <cell r="B542" t="str">
            <v>プラスチック製品</v>
          </cell>
          <cell r="C542">
            <v>110.6</v>
          </cell>
          <cell r="D542">
            <v>-3.7</v>
          </cell>
          <cell r="E542">
            <v>121.7</v>
          </cell>
          <cell r="F542">
            <v>-3.7</v>
          </cell>
          <cell r="G542">
            <v>117.3</v>
          </cell>
          <cell r="H542">
            <v>-1.9</v>
          </cell>
          <cell r="I542">
            <v>98.3</v>
          </cell>
          <cell r="J542">
            <v>-0.5</v>
          </cell>
          <cell r="K542">
            <v>97.9</v>
          </cell>
          <cell r="L542">
            <v>1.2</v>
          </cell>
          <cell r="M542">
            <v>104.8</v>
          </cell>
          <cell r="N542">
            <v>-19.3</v>
          </cell>
          <cell r="O542">
            <v>103.4</v>
          </cell>
          <cell r="P542">
            <v>-34.1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1.41</v>
          </cell>
          <cell r="V542">
            <v>1</v>
          </cell>
          <cell r="W542">
            <v>104</v>
          </cell>
          <cell r="X542">
            <v>-7.4</v>
          </cell>
          <cell r="Y542">
            <v>114.5</v>
          </cell>
          <cell r="Z542">
            <v>-7.4</v>
          </cell>
          <cell r="AA542">
            <v>175.3</v>
          </cell>
          <cell r="AB542">
            <v>-16.8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94.7</v>
          </cell>
          <cell r="D543">
            <v>0.6</v>
          </cell>
          <cell r="E543">
            <v>118.8</v>
          </cell>
          <cell r="F543">
            <v>3.2</v>
          </cell>
          <cell r="G543">
            <v>136.6</v>
          </cell>
          <cell r="H543">
            <v>24.5</v>
          </cell>
          <cell r="I543">
            <v>92</v>
          </cell>
          <cell r="J543">
            <v>-2</v>
          </cell>
          <cell r="K543">
            <v>85.7</v>
          </cell>
          <cell r="L543">
            <v>-3.8</v>
          </cell>
          <cell r="M543">
            <v>159</v>
          </cell>
          <cell r="N543">
            <v>9.4</v>
          </cell>
          <cell r="O543">
            <v>98.7</v>
          </cell>
          <cell r="P543">
            <v>-1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0.65</v>
          </cell>
          <cell r="V543">
            <v>0.25</v>
          </cell>
          <cell r="W543">
            <v>89.1</v>
          </cell>
          <cell r="X543">
            <v>-3.2</v>
          </cell>
          <cell r="Y543">
            <v>111.8</v>
          </cell>
          <cell r="Z543">
            <v>-0.6</v>
          </cell>
          <cell r="AA543">
            <v>17.399999999999999</v>
          </cell>
          <cell r="AB543">
            <v>-88.1</v>
          </cell>
          <cell r="AC543">
            <v>7.3</v>
          </cell>
          <cell r="AD543">
            <v>-48.2</v>
          </cell>
        </row>
        <row r="544">
          <cell r="B544" t="str">
            <v>窯業・土石製品</v>
          </cell>
          <cell r="C544">
            <v>102.6</v>
          </cell>
          <cell r="D544">
            <v>-5.7</v>
          </cell>
          <cell r="E544">
            <v>111.5</v>
          </cell>
          <cell r="F544">
            <v>-9.9</v>
          </cell>
          <cell r="G544">
            <v>113.1</v>
          </cell>
          <cell r="H544">
            <v>-9.1999999999999993</v>
          </cell>
          <cell r="I544">
            <v>80.099999999999994</v>
          </cell>
          <cell r="J544">
            <v>-10</v>
          </cell>
          <cell r="K544">
            <v>80.5</v>
          </cell>
          <cell r="L544">
            <v>-9.1999999999999993</v>
          </cell>
          <cell r="M544">
            <v>71.8</v>
          </cell>
          <cell r="N544">
            <v>-26.1</v>
          </cell>
          <cell r="O544">
            <v>110.8</v>
          </cell>
          <cell r="P544">
            <v>3.9</v>
          </cell>
          <cell r="Q544" t="str">
            <v>-</v>
          </cell>
          <cell r="R544" t="str">
            <v>-</v>
          </cell>
          <cell r="S544">
            <v>0</v>
          </cell>
          <cell r="T544">
            <v>0</v>
          </cell>
          <cell r="U544">
            <v>0.11</v>
          </cell>
          <cell r="V544">
            <v>0.05</v>
          </cell>
          <cell r="W544">
            <v>96.5</v>
          </cell>
          <cell r="X544">
            <v>-9.3000000000000007</v>
          </cell>
          <cell r="Y544">
            <v>104.9</v>
          </cell>
          <cell r="Z544">
            <v>-13.3</v>
          </cell>
          <cell r="AA544">
            <v>81.7</v>
          </cell>
          <cell r="AB544">
            <v>-25.3</v>
          </cell>
          <cell r="AC544">
            <v>29.6</v>
          </cell>
          <cell r="AD544">
            <v>305.5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89.5</v>
          </cell>
          <cell r="D547">
            <v>2.5</v>
          </cell>
          <cell r="E547">
            <v>99.7</v>
          </cell>
          <cell r="F547">
            <v>2.4</v>
          </cell>
          <cell r="G547">
            <v>101.7</v>
          </cell>
          <cell r="H547">
            <v>7.2</v>
          </cell>
          <cell r="I547">
            <v>92.6</v>
          </cell>
          <cell r="J547">
            <v>0.8</v>
          </cell>
          <cell r="K547">
            <v>92.6</v>
          </cell>
          <cell r="L547">
            <v>0.7</v>
          </cell>
          <cell r="M547">
            <v>92.3</v>
          </cell>
          <cell r="N547">
            <v>0.9</v>
          </cell>
          <cell r="O547">
            <v>244.6</v>
          </cell>
          <cell r="P547">
            <v>-1.1000000000000001</v>
          </cell>
          <cell r="Q547" t="str">
            <v>-</v>
          </cell>
          <cell r="R547" t="str">
            <v>-</v>
          </cell>
          <cell r="S547">
            <v>0</v>
          </cell>
          <cell r="T547">
            <v>-1.08</v>
          </cell>
          <cell r="U547">
            <v>0.56999999999999995</v>
          </cell>
          <cell r="V547">
            <v>0.13</v>
          </cell>
          <cell r="W547">
            <v>84.2</v>
          </cell>
          <cell r="X547">
            <v>-1.3</v>
          </cell>
          <cell r="Y547">
            <v>93.8</v>
          </cell>
          <cell r="Z547">
            <v>-1.5</v>
          </cell>
          <cell r="AA547">
            <v>64</v>
          </cell>
          <cell r="AB547">
            <v>-55.1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89.5</v>
          </cell>
          <cell r="D550">
            <v>-22.6</v>
          </cell>
          <cell r="E550">
            <v>109.3</v>
          </cell>
          <cell r="F550">
            <v>-1.2</v>
          </cell>
          <cell r="G550">
            <v>107.5</v>
          </cell>
          <cell r="H550">
            <v>-0.2</v>
          </cell>
          <cell r="I550">
            <v>87.3</v>
          </cell>
          <cell r="J550">
            <v>-10.5</v>
          </cell>
          <cell r="K550">
            <v>85.5</v>
          </cell>
          <cell r="L550">
            <v>-11.1</v>
          </cell>
          <cell r="M550">
            <v>118.2</v>
          </cell>
          <cell r="N550">
            <v>0</v>
          </cell>
          <cell r="O550">
            <v>106.7</v>
          </cell>
          <cell r="P550">
            <v>269.2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0.4</v>
          </cell>
          <cell r="V550">
            <v>0.19</v>
          </cell>
          <cell r="W550">
            <v>84.2</v>
          </cell>
          <cell r="X550">
            <v>-25.6</v>
          </cell>
          <cell r="Y550">
            <v>102.8</v>
          </cell>
          <cell r="Z550">
            <v>-4.9000000000000004</v>
          </cell>
          <cell r="AA550">
            <v>128</v>
          </cell>
          <cell r="AB550">
            <v>-9.9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</v>
          </cell>
          <cell r="D551">
            <v>-11.7</v>
          </cell>
          <cell r="E551">
            <v>86.8</v>
          </cell>
          <cell r="F551">
            <v>-10.7</v>
          </cell>
          <cell r="G551">
            <v>86</v>
          </cell>
          <cell r="H551">
            <v>-8.8000000000000007</v>
          </cell>
          <cell r="I551">
            <v>95.9</v>
          </cell>
          <cell r="J551">
            <v>-7.6</v>
          </cell>
          <cell r="K551">
            <v>96.4</v>
          </cell>
          <cell r="L551">
            <v>-5.3</v>
          </cell>
          <cell r="M551">
            <v>90.6</v>
          </cell>
          <cell r="N551">
            <v>-26.2</v>
          </cell>
          <cell r="O551">
            <v>71.3</v>
          </cell>
          <cell r="P551">
            <v>-5.6</v>
          </cell>
          <cell r="Q551" t="str">
            <v>-</v>
          </cell>
          <cell r="R551" t="str">
            <v>-</v>
          </cell>
          <cell r="S551">
            <v>0.22</v>
          </cell>
          <cell r="T551">
            <v>0.04</v>
          </cell>
          <cell r="U551">
            <v>0.79</v>
          </cell>
          <cell r="V551">
            <v>0.46</v>
          </cell>
          <cell r="W551">
            <v>71.5</v>
          </cell>
          <cell r="X551">
            <v>-15.1</v>
          </cell>
          <cell r="Y551">
            <v>81.7</v>
          </cell>
          <cell r="Z551">
            <v>-14</v>
          </cell>
          <cell r="AA551">
            <v>92.7</v>
          </cell>
          <cell r="AB551">
            <v>-23.7</v>
          </cell>
          <cell r="AC551">
            <v>1.4</v>
          </cell>
          <cell r="AD551">
            <v>-77</v>
          </cell>
        </row>
        <row r="552">
          <cell r="B552" t="str">
            <v>電気機械器具</v>
          </cell>
          <cell r="C552">
            <v>194.3</v>
          </cell>
          <cell r="D552">
            <v>26.6</v>
          </cell>
          <cell r="E552">
            <v>129.80000000000001</v>
          </cell>
          <cell r="F552">
            <v>4.3</v>
          </cell>
          <cell r="G552">
            <v>129.80000000000001</v>
          </cell>
          <cell r="H552">
            <v>6.6</v>
          </cell>
          <cell r="I552">
            <v>93.4</v>
          </cell>
          <cell r="J552">
            <v>-10</v>
          </cell>
          <cell r="K552">
            <v>93.7</v>
          </cell>
          <cell r="L552">
            <v>-6.3</v>
          </cell>
          <cell r="M552">
            <v>90</v>
          </cell>
          <cell r="N552">
            <v>-46</v>
          </cell>
          <cell r="O552">
            <v>150.4</v>
          </cell>
          <cell r="P552">
            <v>27.8</v>
          </cell>
          <cell r="Q552" t="str">
            <v>-</v>
          </cell>
          <cell r="R552" t="str">
            <v>-</v>
          </cell>
          <cell r="S552">
            <v>0.32</v>
          </cell>
          <cell r="T552">
            <v>-0.09</v>
          </cell>
          <cell r="U552">
            <v>0.64</v>
          </cell>
          <cell r="V552">
            <v>0.33</v>
          </cell>
          <cell r="W552">
            <v>182.8</v>
          </cell>
          <cell r="X552">
            <v>21.9</v>
          </cell>
          <cell r="Y552">
            <v>122.1</v>
          </cell>
          <cell r="Z552">
            <v>0.3</v>
          </cell>
          <cell r="AA552">
            <v>129.6</v>
          </cell>
          <cell r="AB552">
            <v>-34.9</v>
          </cell>
          <cell r="AC552">
            <v>225.4</v>
          </cell>
          <cell r="AD552">
            <v>83</v>
          </cell>
        </row>
        <row r="553">
          <cell r="B553" t="str">
            <v>情報通信機械器具</v>
          </cell>
          <cell r="C553">
            <v>89</v>
          </cell>
          <cell r="D553">
            <v>-0.3</v>
          </cell>
          <cell r="E553">
            <v>101.2</v>
          </cell>
          <cell r="F553">
            <v>2.1</v>
          </cell>
          <cell r="G553">
            <v>98.6</v>
          </cell>
          <cell r="H553">
            <v>4.8</v>
          </cell>
          <cell r="I553">
            <v>103.2</v>
          </cell>
          <cell r="J553">
            <v>1.4</v>
          </cell>
          <cell r="K553">
            <v>104.4</v>
          </cell>
          <cell r="L553">
            <v>3.9</v>
          </cell>
          <cell r="M553">
            <v>83.3</v>
          </cell>
          <cell r="N553">
            <v>-32.700000000000003</v>
          </cell>
          <cell r="O553">
            <v>3.4</v>
          </cell>
          <cell r="P553">
            <v>-8.1</v>
          </cell>
          <cell r="Q553" t="str">
            <v>-</v>
          </cell>
          <cell r="R553" t="str">
            <v>-</v>
          </cell>
          <cell r="S553">
            <v>7.08</v>
          </cell>
          <cell r="T553">
            <v>4.6399999999999997</v>
          </cell>
          <cell r="U553">
            <v>7.96</v>
          </cell>
          <cell r="V553">
            <v>7.15</v>
          </cell>
          <cell r="W553">
            <v>83.7</v>
          </cell>
          <cell r="X553">
            <v>-4.0999999999999996</v>
          </cell>
          <cell r="Y553">
            <v>95.2</v>
          </cell>
          <cell r="Z553">
            <v>-1.8</v>
          </cell>
          <cell r="AA553">
            <v>151.9</v>
          </cell>
          <cell r="AB553">
            <v>-23.5</v>
          </cell>
          <cell r="AC553">
            <v>3.7</v>
          </cell>
          <cell r="AD553">
            <v>-82</v>
          </cell>
        </row>
        <row r="554">
          <cell r="B554" t="str">
            <v>輸送用機械器具</v>
          </cell>
          <cell r="C554">
            <v>88.8</v>
          </cell>
          <cell r="D554">
            <v>12.3</v>
          </cell>
          <cell r="E554">
            <v>115.7</v>
          </cell>
          <cell r="F554">
            <v>12</v>
          </cell>
          <cell r="G554">
            <v>111.4</v>
          </cell>
          <cell r="H554">
            <v>6.5</v>
          </cell>
          <cell r="I554">
            <v>97.5</v>
          </cell>
          <cell r="J554">
            <v>14.2</v>
          </cell>
          <cell r="K554">
            <v>90.3</v>
          </cell>
          <cell r="L554">
            <v>3.1</v>
          </cell>
          <cell r="M554">
            <v>182.8</v>
          </cell>
          <cell r="N554">
            <v>209.8</v>
          </cell>
          <cell r="O554">
            <v>84.4</v>
          </cell>
          <cell r="P554">
            <v>2.6</v>
          </cell>
          <cell r="Q554" t="str">
            <v>-</v>
          </cell>
          <cell r="R554" t="str">
            <v>-</v>
          </cell>
          <cell r="S554">
            <v>0.57999999999999996</v>
          </cell>
          <cell r="T554">
            <v>0.49</v>
          </cell>
          <cell r="U554">
            <v>1.35</v>
          </cell>
          <cell r="V554">
            <v>0.84</v>
          </cell>
          <cell r="W554">
            <v>83.5</v>
          </cell>
          <cell r="X554">
            <v>8</v>
          </cell>
          <cell r="Y554">
            <v>108.8</v>
          </cell>
          <cell r="Z554">
            <v>7.7</v>
          </cell>
          <cell r="AA554">
            <v>180.5</v>
          </cell>
          <cell r="AB554">
            <v>118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108.2</v>
          </cell>
          <cell r="D555">
            <v>20.100000000000001</v>
          </cell>
          <cell r="E555">
            <v>126.2</v>
          </cell>
          <cell r="F555">
            <v>21.9</v>
          </cell>
          <cell r="G555">
            <v>121.6</v>
          </cell>
          <cell r="H555">
            <v>21.8</v>
          </cell>
          <cell r="I555">
            <v>106.7</v>
          </cell>
          <cell r="J555">
            <v>1.5</v>
          </cell>
          <cell r="K555">
            <v>99.3</v>
          </cell>
          <cell r="L555">
            <v>-0.1</v>
          </cell>
          <cell r="M555">
            <v>202.6</v>
          </cell>
          <cell r="N555">
            <v>13.6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0.42</v>
          </cell>
          <cell r="T555">
            <v>0.42</v>
          </cell>
          <cell r="U555">
            <v>0.63</v>
          </cell>
          <cell r="V555">
            <v>0.5</v>
          </cell>
          <cell r="W555">
            <v>101.8</v>
          </cell>
          <cell r="X555">
            <v>15.6</v>
          </cell>
          <cell r="Y555">
            <v>118.7</v>
          </cell>
          <cell r="Z555">
            <v>17.3</v>
          </cell>
          <cell r="AA555">
            <v>188.6</v>
          </cell>
          <cell r="AB555">
            <v>23.2</v>
          </cell>
          <cell r="AC555">
            <v>0</v>
          </cell>
          <cell r="AD555">
            <v>-100</v>
          </cell>
        </row>
        <row r="556">
          <cell r="B556" t="str">
            <v>Ｅ一括分１</v>
          </cell>
          <cell r="C556">
            <v>124.4</v>
          </cell>
          <cell r="D556">
            <v>-1</v>
          </cell>
          <cell r="E556">
            <v>118</v>
          </cell>
          <cell r="F556">
            <v>8.6</v>
          </cell>
          <cell r="G556">
            <v>109.8</v>
          </cell>
          <cell r="H556">
            <v>4</v>
          </cell>
          <cell r="I556">
            <v>104.8</v>
          </cell>
          <cell r="J556">
            <v>-4.3</v>
          </cell>
          <cell r="K556">
            <v>98.6</v>
          </cell>
          <cell r="L556">
            <v>-7.5</v>
          </cell>
          <cell r="M556">
            <v>217.6</v>
          </cell>
          <cell r="N556">
            <v>33.1</v>
          </cell>
          <cell r="O556">
            <v>131.80000000000001</v>
          </cell>
          <cell r="P556">
            <v>12.5</v>
          </cell>
          <cell r="Q556" t="str">
            <v>-</v>
          </cell>
          <cell r="R556" t="str">
            <v>-</v>
          </cell>
          <cell r="S556">
            <v>0</v>
          </cell>
          <cell r="T556">
            <v>-0.24</v>
          </cell>
          <cell r="U556">
            <v>0.64</v>
          </cell>
          <cell r="V556">
            <v>-1.68</v>
          </cell>
          <cell r="W556">
            <v>117</v>
          </cell>
          <cell r="X556">
            <v>-4.8</v>
          </cell>
          <cell r="Y556">
            <v>111</v>
          </cell>
          <cell r="Z556">
            <v>4.4000000000000004</v>
          </cell>
          <cell r="AA556">
            <v>261.2</v>
          </cell>
          <cell r="AB556">
            <v>60.3</v>
          </cell>
          <cell r="AC556">
            <v>154.6</v>
          </cell>
          <cell r="AD556">
            <v>-30.8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102.3</v>
          </cell>
          <cell r="D559">
            <v>7.6</v>
          </cell>
          <cell r="E559">
            <v>103.7</v>
          </cell>
          <cell r="F559">
            <v>-1.1000000000000001</v>
          </cell>
          <cell r="G559">
            <v>102.4</v>
          </cell>
          <cell r="H559">
            <v>-0.2</v>
          </cell>
          <cell r="I559">
            <v>96.1</v>
          </cell>
          <cell r="J559">
            <v>-1.8</v>
          </cell>
          <cell r="K559">
            <v>94.7</v>
          </cell>
          <cell r="L559">
            <v>-2.1</v>
          </cell>
          <cell r="M559">
            <v>120.4</v>
          </cell>
          <cell r="N559">
            <v>0.8</v>
          </cell>
          <cell r="O559">
            <v>105.5</v>
          </cell>
          <cell r="P559">
            <v>7</v>
          </cell>
          <cell r="Q559" t="str">
            <v>-</v>
          </cell>
          <cell r="R559" t="str">
            <v>-</v>
          </cell>
          <cell r="S559">
            <v>1.28</v>
          </cell>
          <cell r="T559">
            <v>0.31</v>
          </cell>
          <cell r="U559">
            <v>1.3</v>
          </cell>
          <cell r="V559">
            <v>-5.45</v>
          </cell>
          <cell r="W559">
            <v>96.2</v>
          </cell>
          <cell r="X559">
            <v>3.4</v>
          </cell>
          <cell r="Y559">
            <v>97.6</v>
          </cell>
          <cell r="Z559">
            <v>-4.8</v>
          </cell>
          <cell r="AA559">
            <v>141.9</v>
          </cell>
          <cell r="AB559">
            <v>-16.8</v>
          </cell>
          <cell r="AC559">
            <v>62</v>
          </cell>
          <cell r="AD559">
            <v>195.2</v>
          </cell>
        </row>
        <row r="560">
          <cell r="B560" t="str">
            <v>小売業</v>
          </cell>
          <cell r="C560">
            <v>100.2</v>
          </cell>
          <cell r="D560">
            <v>9.4</v>
          </cell>
          <cell r="E560">
            <v>112.1</v>
          </cell>
          <cell r="F560">
            <v>16</v>
          </cell>
          <cell r="G560">
            <v>111</v>
          </cell>
          <cell r="H560">
            <v>14.2</v>
          </cell>
          <cell r="I560">
            <v>100.8</v>
          </cell>
          <cell r="J560">
            <v>6.4</v>
          </cell>
          <cell r="K560">
            <v>98.3</v>
          </cell>
          <cell r="L560">
            <v>4</v>
          </cell>
          <cell r="M560">
            <v>132.30000000000001</v>
          </cell>
          <cell r="N560">
            <v>36.700000000000003</v>
          </cell>
          <cell r="O560">
            <v>77.099999999999994</v>
          </cell>
          <cell r="P560">
            <v>-17.3</v>
          </cell>
          <cell r="Q560" t="str">
            <v>-</v>
          </cell>
          <cell r="R560" t="str">
            <v>-</v>
          </cell>
          <cell r="S560">
            <v>1.64</v>
          </cell>
          <cell r="T560">
            <v>-0.48</v>
          </cell>
          <cell r="U560">
            <v>2.29</v>
          </cell>
          <cell r="V560">
            <v>1.03</v>
          </cell>
          <cell r="W560">
            <v>94.3</v>
          </cell>
          <cell r="X560">
            <v>5.4</v>
          </cell>
          <cell r="Y560">
            <v>105.5</v>
          </cell>
          <cell r="Z560">
            <v>11.8</v>
          </cell>
          <cell r="AA560">
            <v>125.9</v>
          </cell>
          <cell r="AB560">
            <v>40.5</v>
          </cell>
          <cell r="AC560">
            <v>8.5</v>
          </cell>
          <cell r="AD560">
            <v>-83.9</v>
          </cell>
        </row>
        <row r="561">
          <cell r="B561" t="str">
            <v>宿泊業</v>
          </cell>
          <cell r="C561">
            <v>112.9</v>
          </cell>
          <cell r="D561">
            <v>-14.3</v>
          </cell>
          <cell r="E561">
            <v>112.8</v>
          </cell>
          <cell r="F561">
            <v>2.7</v>
          </cell>
          <cell r="G561">
            <v>114.8</v>
          </cell>
          <cell r="H561">
            <v>2.8</v>
          </cell>
          <cell r="I561">
            <v>105</v>
          </cell>
          <cell r="J561">
            <v>3</v>
          </cell>
          <cell r="K561">
            <v>102.7</v>
          </cell>
          <cell r="L561">
            <v>3.5</v>
          </cell>
          <cell r="M561">
            <v>152.1</v>
          </cell>
          <cell r="N561">
            <v>-3.4</v>
          </cell>
          <cell r="O561">
            <v>58.9</v>
          </cell>
          <cell r="P561">
            <v>-31.7</v>
          </cell>
          <cell r="Q561" t="str">
            <v>-</v>
          </cell>
          <cell r="R561" t="str">
            <v>-</v>
          </cell>
          <cell r="S561">
            <v>2.65</v>
          </cell>
          <cell r="T561">
            <v>1.24</v>
          </cell>
          <cell r="U561">
            <v>0</v>
          </cell>
          <cell r="V561">
            <v>-1.41</v>
          </cell>
          <cell r="W561">
            <v>106.2</v>
          </cell>
          <cell r="X561">
            <v>-17.5</v>
          </cell>
          <cell r="Y561">
            <v>106.1</v>
          </cell>
          <cell r="Z561">
            <v>-1.1000000000000001</v>
          </cell>
          <cell r="AA561">
            <v>76.7</v>
          </cell>
          <cell r="AB561">
            <v>0.8</v>
          </cell>
          <cell r="AC561">
            <v>19.100000000000001</v>
          </cell>
          <cell r="AD561">
            <v>-73.2</v>
          </cell>
        </row>
        <row r="562">
          <cell r="B562" t="str">
            <v>Ｍ一括分</v>
          </cell>
          <cell r="C562">
            <v>91.1</v>
          </cell>
          <cell r="D562">
            <v>-5.6</v>
          </cell>
          <cell r="E562">
            <v>82.7</v>
          </cell>
          <cell r="F562">
            <v>-12</v>
          </cell>
          <cell r="G562">
            <v>70.400000000000006</v>
          </cell>
          <cell r="H562">
            <v>-29.5</v>
          </cell>
          <cell r="I562">
            <v>95.1</v>
          </cell>
          <cell r="J562">
            <v>-15.3</v>
          </cell>
          <cell r="K562">
            <v>94.7</v>
          </cell>
          <cell r="L562">
            <v>-21.7</v>
          </cell>
          <cell r="M562">
            <v>99.3</v>
          </cell>
          <cell r="N562">
            <v>359.7</v>
          </cell>
          <cell r="O562">
            <v>115.2</v>
          </cell>
          <cell r="P562">
            <v>-11.5</v>
          </cell>
          <cell r="Q562" t="str">
            <v>-</v>
          </cell>
          <cell r="R562" t="str">
            <v>-</v>
          </cell>
          <cell r="S562">
            <v>32.29</v>
          </cell>
          <cell r="T562">
            <v>32.29</v>
          </cell>
          <cell r="U562">
            <v>16.5</v>
          </cell>
          <cell r="V562">
            <v>16.260000000000002</v>
          </cell>
          <cell r="W562">
            <v>85.7</v>
          </cell>
          <cell r="X562">
            <v>-9.1</v>
          </cell>
          <cell r="Y562">
            <v>77.8</v>
          </cell>
          <cell r="Z562">
            <v>-15.3</v>
          </cell>
          <cell r="AA562">
            <v>227.4</v>
          </cell>
          <cell r="AB562">
            <v>839.7</v>
          </cell>
          <cell r="AC562">
            <v>170</v>
          </cell>
          <cell r="AD562">
            <v>74.900000000000006</v>
          </cell>
        </row>
        <row r="563">
          <cell r="B563" t="str">
            <v>医療業</v>
          </cell>
          <cell r="C563">
            <v>90.6</v>
          </cell>
          <cell r="D563">
            <v>3.9</v>
          </cell>
          <cell r="E563">
            <v>100.1</v>
          </cell>
          <cell r="F563">
            <v>1.7</v>
          </cell>
          <cell r="G563">
            <v>98.1</v>
          </cell>
          <cell r="H563">
            <v>5.5</v>
          </cell>
          <cell r="I563">
            <v>96.9</v>
          </cell>
          <cell r="J563">
            <v>-3.9</v>
          </cell>
          <cell r="K563">
            <v>96.5</v>
          </cell>
          <cell r="L563">
            <v>-3.2</v>
          </cell>
          <cell r="M563">
            <v>107.7</v>
          </cell>
          <cell r="N563">
            <v>-20</v>
          </cell>
          <cell r="O563">
            <v>84.5</v>
          </cell>
          <cell r="P563">
            <v>2.8</v>
          </cell>
          <cell r="Q563" t="str">
            <v>-</v>
          </cell>
          <cell r="R563" t="str">
            <v>-</v>
          </cell>
          <cell r="S563">
            <v>0.27</v>
          </cell>
          <cell r="T563">
            <v>-1.01</v>
          </cell>
          <cell r="U563">
            <v>0.8</v>
          </cell>
          <cell r="V563">
            <v>0.17</v>
          </cell>
          <cell r="W563">
            <v>85.2</v>
          </cell>
          <cell r="X563">
            <v>0</v>
          </cell>
          <cell r="Y563">
            <v>94.2</v>
          </cell>
          <cell r="Z563">
            <v>-2.1</v>
          </cell>
          <cell r="AA563">
            <v>159.69999999999999</v>
          </cell>
          <cell r="AB563">
            <v>-38.5</v>
          </cell>
          <cell r="AC563">
            <v>44.9</v>
          </cell>
          <cell r="AD563">
            <v>32.4</v>
          </cell>
        </row>
        <row r="564">
          <cell r="B564" t="str">
            <v>Ｐ一括分</v>
          </cell>
          <cell r="C564">
            <v>85.3</v>
          </cell>
          <cell r="D564">
            <v>-8.1</v>
          </cell>
          <cell r="E564">
            <v>103.7</v>
          </cell>
          <cell r="F564">
            <v>-8.1</v>
          </cell>
          <cell r="G564">
            <v>103.2</v>
          </cell>
          <cell r="H564">
            <v>-7.9</v>
          </cell>
          <cell r="I564">
            <v>102.1</v>
          </cell>
          <cell r="J564">
            <v>2.6</v>
          </cell>
          <cell r="K564">
            <v>101.8</v>
          </cell>
          <cell r="L564">
            <v>1.9</v>
          </cell>
          <cell r="M564">
            <v>110</v>
          </cell>
          <cell r="N564">
            <v>27.9</v>
          </cell>
          <cell r="O564">
            <v>112.8</v>
          </cell>
          <cell r="P564">
            <v>-1.6</v>
          </cell>
          <cell r="Q564" t="str">
            <v>-</v>
          </cell>
          <cell r="R564" t="str">
            <v>-</v>
          </cell>
          <cell r="S564">
            <v>1.81</v>
          </cell>
          <cell r="T564">
            <v>0.78</v>
          </cell>
          <cell r="U564">
            <v>1.07</v>
          </cell>
          <cell r="V564">
            <v>-0.34</v>
          </cell>
          <cell r="W564">
            <v>80.2</v>
          </cell>
          <cell r="X564">
            <v>-11.6</v>
          </cell>
          <cell r="Y564">
            <v>97.6</v>
          </cell>
          <cell r="Z564">
            <v>-11.5</v>
          </cell>
          <cell r="AA564">
            <v>115.6</v>
          </cell>
          <cell r="AB564">
            <v>-11.5</v>
          </cell>
          <cell r="AC564">
            <v>2</v>
          </cell>
          <cell r="AD564">
            <v>5.3</v>
          </cell>
        </row>
        <row r="565">
          <cell r="B565" t="str">
            <v>職業紹介・派遣業</v>
          </cell>
          <cell r="C565">
            <v>100.4</v>
          </cell>
          <cell r="D565">
            <v>4.8</v>
          </cell>
          <cell r="E565">
            <v>102.6</v>
          </cell>
          <cell r="F565">
            <v>6.1</v>
          </cell>
          <cell r="G565">
            <v>102.3</v>
          </cell>
          <cell r="H565">
            <v>4.9000000000000004</v>
          </cell>
          <cell r="I565">
            <v>105.3</v>
          </cell>
          <cell r="J565">
            <v>8.6</v>
          </cell>
          <cell r="K565">
            <v>105.7</v>
          </cell>
          <cell r="L565">
            <v>7.5</v>
          </cell>
          <cell r="M565">
            <v>98.9</v>
          </cell>
          <cell r="N565">
            <v>29.5</v>
          </cell>
          <cell r="O565">
            <v>117.9</v>
          </cell>
          <cell r="P565">
            <v>-12.9</v>
          </cell>
          <cell r="Q565" t="str">
            <v>-</v>
          </cell>
          <cell r="R565" t="str">
            <v>-</v>
          </cell>
          <cell r="S565">
            <v>9.84</v>
          </cell>
          <cell r="T565">
            <v>0.27</v>
          </cell>
          <cell r="U565">
            <v>5.17</v>
          </cell>
          <cell r="V565">
            <v>-1.76</v>
          </cell>
          <cell r="W565">
            <v>94.4</v>
          </cell>
          <cell r="X565">
            <v>0.9</v>
          </cell>
          <cell r="Y565">
            <v>96.5</v>
          </cell>
          <cell r="Z565">
            <v>2.1</v>
          </cell>
          <cell r="AA565">
            <v>105.6</v>
          </cell>
          <cell r="AB565">
            <v>20.100000000000001</v>
          </cell>
          <cell r="AC565">
            <v>26.5</v>
          </cell>
          <cell r="AD565">
            <v>-59.4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97.4</v>
          </cell>
          <cell r="D567">
            <v>20.7</v>
          </cell>
          <cell r="E567">
            <v>99.2</v>
          </cell>
          <cell r="F567">
            <v>12.5</v>
          </cell>
          <cell r="G567">
            <v>102</v>
          </cell>
          <cell r="H567">
            <v>11.5</v>
          </cell>
          <cell r="I567">
            <v>99.3</v>
          </cell>
          <cell r="J567">
            <v>5.9</v>
          </cell>
          <cell r="K567">
            <v>100.5</v>
          </cell>
          <cell r="L567">
            <v>4.3</v>
          </cell>
          <cell r="M567">
            <v>85</v>
          </cell>
          <cell r="N567">
            <v>41.7</v>
          </cell>
          <cell r="O567">
            <v>88.4</v>
          </cell>
          <cell r="P567">
            <v>-6</v>
          </cell>
          <cell r="Q567" t="str">
            <v>-</v>
          </cell>
          <cell r="R567" t="str">
            <v>-</v>
          </cell>
          <cell r="S567">
            <v>0.82</v>
          </cell>
          <cell r="T567">
            <v>-0.15</v>
          </cell>
          <cell r="U567">
            <v>0.84</v>
          </cell>
          <cell r="V567">
            <v>0.05</v>
          </cell>
          <cell r="W567">
            <v>91.6</v>
          </cell>
          <cell r="X567">
            <v>16.100000000000001</v>
          </cell>
          <cell r="Y567">
            <v>93.3</v>
          </cell>
          <cell r="Z567">
            <v>8.1999999999999993</v>
          </cell>
          <cell r="AA567">
            <v>71.2</v>
          </cell>
          <cell r="AB567">
            <v>30.6</v>
          </cell>
          <cell r="AC567">
            <v>86.4</v>
          </cell>
          <cell r="AD567">
            <v>140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140.80000000000001</v>
          </cell>
          <cell r="D569">
            <v>53.2</v>
          </cell>
          <cell r="E569">
            <v>115.8</v>
          </cell>
          <cell r="F569">
            <v>11.2</v>
          </cell>
          <cell r="G569">
            <v>134</v>
          </cell>
          <cell r="H569">
            <v>4.3</v>
          </cell>
          <cell r="I569">
            <v>90.4</v>
          </cell>
          <cell r="J569">
            <v>8.6999999999999993</v>
          </cell>
          <cell r="K569">
            <v>94</v>
          </cell>
          <cell r="L569">
            <v>-0.6</v>
          </cell>
          <cell r="M569">
            <v>65.599999999999994</v>
          </cell>
          <cell r="N569">
            <v>1050.9000000000001</v>
          </cell>
          <cell r="O569">
            <v>84.3</v>
          </cell>
          <cell r="P569">
            <v>-21.3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0.22</v>
          </cell>
          <cell r="V569">
            <v>0.22</v>
          </cell>
          <cell r="W569">
            <v>132.5</v>
          </cell>
          <cell r="X569">
            <v>47.6</v>
          </cell>
          <cell r="Y569">
            <v>108.9</v>
          </cell>
          <cell r="Z569">
            <v>7</v>
          </cell>
          <cell r="AA569">
            <v>41.4</v>
          </cell>
          <cell r="AB569">
            <v>840.9</v>
          </cell>
          <cell r="AC569">
            <v>63.1</v>
          </cell>
          <cell r="AD569">
            <v>564.20000000000005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99.5</v>
          </cell>
          <cell r="D582">
            <v>-8.5</v>
          </cell>
          <cell r="E582">
            <v>101.7</v>
          </cell>
          <cell r="F582">
            <v>-7.4</v>
          </cell>
          <cell r="G582">
            <v>101.6</v>
          </cell>
          <cell r="H582">
            <v>-4.4000000000000004</v>
          </cell>
          <cell r="I582">
            <v>95.7</v>
          </cell>
          <cell r="J582">
            <v>-8.6</v>
          </cell>
          <cell r="K582">
            <v>95.2</v>
          </cell>
          <cell r="L582">
            <v>-7.8</v>
          </cell>
          <cell r="M582">
            <v>117.6</v>
          </cell>
          <cell r="N582">
            <v>-33.4</v>
          </cell>
          <cell r="O582">
            <v>108.3</v>
          </cell>
          <cell r="P582">
            <v>13.4</v>
          </cell>
          <cell r="Q582" t="str">
            <v>-</v>
          </cell>
          <cell r="R582" t="str">
            <v>-</v>
          </cell>
          <cell r="S582">
            <v>3.61</v>
          </cell>
          <cell r="T582">
            <v>0.54</v>
          </cell>
          <cell r="U582">
            <v>2.2400000000000002</v>
          </cell>
          <cell r="V582">
            <v>-0.69</v>
          </cell>
          <cell r="W582">
            <v>93.6</v>
          </cell>
          <cell r="X582">
            <v>-11.9</v>
          </cell>
          <cell r="Y582">
            <v>95.7</v>
          </cell>
          <cell r="Z582">
            <v>-10.8</v>
          </cell>
          <cell r="AA582">
            <v>107.3</v>
          </cell>
          <cell r="AB582">
            <v>-61.8</v>
          </cell>
          <cell r="AC582">
            <v>32.4</v>
          </cell>
          <cell r="AD582">
            <v>-56.5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137.19999999999999</v>
          </cell>
          <cell r="D584">
            <v>-10.9</v>
          </cell>
          <cell r="E584">
            <v>138.6</v>
          </cell>
          <cell r="F584">
            <v>0.2</v>
          </cell>
          <cell r="G584">
            <v>137.5</v>
          </cell>
          <cell r="H584">
            <v>0.3</v>
          </cell>
          <cell r="I584">
            <v>126.4</v>
          </cell>
          <cell r="J584">
            <v>-1.2</v>
          </cell>
          <cell r="K584">
            <v>122.1</v>
          </cell>
          <cell r="L584">
            <v>-3.9</v>
          </cell>
          <cell r="M584">
            <v>1300</v>
          </cell>
          <cell r="N584">
            <v>254.5</v>
          </cell>
          <cell r="O584">
            <v>57.7</v>
          </cell>
          <cell r="P584">
            <v>30</v>
          </cell>
          <cell r="Q584" t="str">
            <v>-</v>
          </cell>
          <cell r="R584" t="str">
            <v>-</v>
          </cell>
          <cell r="S584">
            <v>0</v>
          </cell>
          <cell r="T584">
            <v>-15.58</v>
          </cell>
          <cell r="U584">
            <v>0.64</v>
          </cell>
          <cell r="V584">
            <v>0.64</v>
          </cell>
          <cell r="W584">
            <v>129.1</v>
          </cell>
          <cell r="X584">
            <v>-14.2</v>
          </cell>
          <cell r="Y584">
            <v>130.4</v>
          </cell>
          <cell r="Z584">
            <v>-3.6</v>
          </cell>
          <cell r="AA584">
            <v>303.2</v>
          </cell>
          <cell r="AB584">
            <v>-6</v>
          </cell>
          <cell r="AC584">
            <v>5.4</v>
          </cell>
          <cell r="AD584">
            <v>-98.5</v>
          </cell>
        </row>
        <row r="585">
          <cell r="B585" t="str">
            <v>製造業</v>
          </cell>
          <cell r="C585">
            <v>91.8</v>
          </cell>
          <cell r="D585">
            <v>-20.7</v>
          </cell>
          <cell r="E585">
            <v>93.7</v>
          </cell>
          <cell r="F585">
            <v>-18</v>
          </cell>
          <cell r="G585">
            <v>94.9</v>
          </cell>
          <cell r="H585">
            <v>-15.5</v>
          </cell>
          <cell r="I585">
            <v>88.6</v>
          </cell>
          <cell r="J585">
            <v>-15.5</v>
          </cell>
          <cell r="K585">
            <v>89.9</v>
          </cell>
          <cell r="L585">
            <v>-14.1</v>
          </cell>
          <cell r="M585">
            <v>47.1</v>
          </cell>
          <cell r="N585">
            <v>-56.7</v>
          </cell>
          <cell r="O585">
            <v>100.5</v>
          </cell>
          <cell r="P585">
            <v>17.399999999999999</v>
          </cell>
          <cell r="Q585" t="str">
            <v>-</v>
          </cell>
          <cell r="R585" t="str">
            <v>-</v>
          </cell>
          <cell r="S585">
            <v>2.08</v>
          </cell>
          <cell r="T585">
            <v>0.73</v>
          </cell>
          <cell r="U585">
            <v>2.6</v>
          </cell>
          <cell r="V585">
            <v>0.67</v>
          </cell>
          <cell r="W585">
            <v>86.4</v>
          </cell>
          <cell r="X585">
            <v>-23.6</v>
          </cell>
          <cell r="Y585">
            <v>88.1</v>
          </cell>
          <cell r="Z585">
            <v>-21.1</v>
          </cell>
          <cell r="AA585">
            <v>44.2</v>
          </cell>
          <cell r="AB585">
            <v>-77.8</v>
          </cell>
          <cell r="AC585">
            <v>43.8</v>
          </cell>
          <cell r="AD585">
            <v>-71.3</v>
          </cell>
        </row>
        <row r="586">
          <cell r="B586" t="str">
            <v>電気・ガス・熱供給・水道業</v>
          </cell>
          <cell r="C586">
            <v>77</v>
          </cell>
          <cell r="D586">
            <v>-14.3</v>
          </cell>
          <cell r="E586">
            <v>85.1</v>
          </cell>
          <cell r="F586">
            <v>-14.3</v>
          </cell>
          <cell r="G586">
            <v>85.3</v>
          </cell>
          <cell r="H586">
            <v>-13.3</v>
          </cell>
          <cell r="I586">
            <v>97.4</v>
          </cell>
          <cell r="J586">
            <v>-1.5</v>
          </cell>
          <cell r="K586">
            <v>97.8</v>
          </cell>
          <cell r="L586">
            <v>-1.1000000000000001</v>
          </cell>
          <cell r="M586">
            <v>0</v>
          </cell>
          <cell r="N586">
            <v>-100</v>
          </cell>
          <cell r="O586">
            <v>166.3</v>
          </cell>
          <cell r="P586">
            <v>-23.7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72.400000000000006</v>
          </cell>
          <cell r="X586">
            <v>-17.5</v>
          </cell>
          <cell r="Y586">
            <v>80.099999999999994</v>
          </cell>
          <cell r="Z586">
            <v>-17.5</v>
          </cell>
          <cell r="AA586">
            <v>15.1</v>
          </cell>
          <cell r="AB586">
            <v>-95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67.2</v>
          </cell>
          <cell r="D587">
            <v>-35.299999999999997</v>
          </cell>
          <cell r="E587">
            <v>68.7</v>
          </cell>
          <cell r="F587">
            <v>-34.4</v>
          </cell>
          <cell r="G587">
            <v>69.900000000000006</v>
          </cell>
          <cell r="H587">
            <v>-24.5</v>
          </cell>
          <cell r="I587">
            <v>67.2</v>
          </cell>
          <cell r="J587">
            <v>-27.8</v>
          </cell>
          <cell r="K587">
            <v>67.7</v>
          </cell>
          <cell r="L587">
            <v>-22.4</v>
          </cell>
          <cell r="M587">
            <v>30.8</v>
          </cell>
          <cell r="N587">
            <v>-94</v>
          </cell>
          <cell r="O587">
            <v>19.5</v>
          </cell>
          <cell r="P587">
            <v>30</v>
          </cell>
          <cell r="Q587" t="str">
            <v>-</v>
          </cell>
          <cell r="R587" t="str">
            <v>-</v>
          </cell>
          <cell r="S587">
            <v>0</v>
          </cell>
          <cell r="T587">
            <v>-19.079999999999998</v>
          </cell>
          <cell r="U587">
            <v>0</v>
          </cell>
          <cell r="V587">
            <v>0</v>
          </cell>
          <cell r="W587">
            <v>63.2</v>
          </cell>
          <cell r="X587">
            <v>-37.799999999999997</v>
          </cell>
          <cell r="Y587">
            <v>64.599999999999994</v>
          </cell>
          <cell r="Z587">
            <v>-36.9</v>
          </cell>
          <cell r="AA587">
            <v>17.5</v>
          </cell>
          <cell r="AB587">
            <v>-97.3</v>
          </cell>
          <cell r="AC587">
            <v>5.8</v>
          </cell>
          <cell r="AD587">
            <v>-75.599999999999994</v>
          </cell>
        </row>
        <row r="588">
          <cell r="B588" t="str">
            <v>運輸業，郵便業</v>
          </cell>
          <cell r="C588">
            <v>85.9</v>
          </cell>
          <cell r="D588">
            <v>-18.100000000000001</v>
          </cell>
          <cell r="E588">
            <v>88.2</v>
          </cell>
          <cell r="F588">
            <v>-17.899999999999999</v>
          </cell>
          <cell r="G588">
            <v>95</v>
          </cell>
          <cell r="H588">
            <v>-15.9</v>
          </cell>
          <cell r="I588">
            <v>62.9</v>
          </cell>
          <cell r="J588">
            <v>-40</v>
          </cell>
          <cell r="K588">
            <v>66</v>
          </cell>
          <cell r="L588">
            <v>-38.4</v>
          </cell>
          <cell r="M588">
            <v>0</v>
          </cell>
          <cell r="N588">
            <v>-100</v>
          </cell>
          <cell r="O588">
            <v>53.4</v>
          </cell>
          <cell r="P588">
            <v>-4.5999999999999996</v>
          </cell>
          <cell r="Q588" t="str">
            <v>-</v>
          </cell>
          <cell r="R588" t="str">
            <v>-</v>
          </cell>
          <cell r="S588">
            <v>0</v>
          </cell>
          <cell r="T588">
            <v>-1.61</v>
          </cell>
          <cell r="U588">
            <v>1.46</v>
          </cell>
          <cell r="V588">
            <v>1.04</v>
          </cell>
          <cell r="W588">
            <v>80.8</v>
          </cell>
          <cell r="X588">
            <v>-21.2</v>
          </cell>
          <cell r="Y588">
            <v>83</v>
          </cell>
          <cell r="Z588">
            <v>-21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105.8</v>
          </cell>
          <cell r="D589">
            <v>-10.4</v>
          </cell>
          <cell r="E589">
            <v>104.9</v>
          </cell>
          <cell r="F589">
            <v>-9.3000000000000007</v>
          </cell>
          <cell r="G589">
            <v>103.6</v>
          </cell>
          <cell r="H589">
            <v>-9</v>
          </cell>
          <cell r="I589">
            <v>92.4</v>
          </cell>
          <cell r="J589">
            <v>-11.4</v>
          </cell>
          <cell r="K589">
            <v>90.9</v>
          </cell>
          <cell r="L589">
            <v>-11</v>
          </cell>
          <cell r="M589">
            <v>186.7</v>
          </cell>
          <cell r="N589">
            <v>-24.3</v>
          </cell>
          <cell r="O589">
            <v>137.1</v>
          </cell>
          <cell r="P589">
            <v>30.4</v>
          </cell>
          <cell r="Q589" t="str">
            <v>-</v>
          </cell>
          <cell r="R589" t="str">
            <v>-</v>
          </cell>
          <cell r="S589">
            <v>5.03</v>
          </cell>
          <cell r="T589">
            <v>3.31</v>
          </cell>
          <cell r="U589">
            <v>1.41</v>
          </cell>
          <cell r="V589">
            <v>-1.27</v>
          </cell>
          <cell r="W589">
            <v>99.5</v>
          </cell>
          <cell r="X589">
            <v>-13.8</v>
          </cell>
          <cell r="Y589">
            <v>98.7</v>
          </cell>
          <cell r="Z589">
            <v>-12.7</v>
          </cell>
          <cell r="AA589">
            <v>199.6</v>
          </cell>
          <cell r="AB589">
            <v>-24.1</v>
          </cell>
          <cell r="AC589">
            <v>158.9</v>
          </cell>
          <cell r="AD589">
            <v>-39.6</v>
          </cell>
        </row>
        <row r="590">
          <cell r="B590" t="str">
            <v>金融業，保険業</v>
          </cell>
          <cell r="C590">
            <v>125.3</v>
          </cell>
          <cell r="D590">
            <v>17.3</v>
          </cell>
          <cell r="E590">
            <v>127.6</v>
          </cell>
          <cell r="F590">
            <v>17.399999999999999</v>
          </cell>
          <cell r="G590">
            <v>129.4</v>
          </cell>
          <cell r="H590">
            <v>19.7</v>
          </cell>
          <cell r="I590">
            <v>104.8</v>
          </cell>
          <cell r="J590">
            <v>41.4</v>
          </cell>
          <cell r="K590">
            <v>106.2</v>
          </cell>
          <cell r="L590">
            <v>45.1</v>
          </cell>
          <cell r="M590">
            <v>13.6</v>
          </cell>
          <cell r="N590">
            <v>-87</v>
          </cell>
          <cell r="O590">
            <v>250.3</v>
          </cell>
          <cell r="P590">
            <v>6.1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-2.1800000000000002</v>
          </cell>
          <cell r="W590">
            <v>117.9</v>
          </cell>
          <cell r="X590">
            <v>12.9</v>
          </cell>
          <cell r="Y590">
            <v>120</v>
          </cell>
          <cell r="Z590">
            <v>12.9</v>
          </cell>
          <cell r="AA590">
            <v>7.7</v>
          </cell>
          <cell r="AB590">
            <v>-94.9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135.4</v>
          </cell>
          <cell r="D591">
            <v>-21.3</v>
          </cell>
          <cell r="E591">
            <v>135.80000000000001</v>
          </cell>
          <cell r="F591">
            <v>-21.2</v>
          </cell>
          <cell r="G591">
            <v>137.30000000000001</v>
          </cell>
          <cell r="H591">
            <v>-19.100000000000001</v>
          </cell>
          <cell r="I591">
            <v>104.6</v>
          </cell>
          <cell r="J591">
            <v>-11.7</v>
          </cell>
          <cell r="K591">
            <v>106</v>
          </cell>
          <cell r="L591">
            <v>-6.7</v>
          </cell>
          <cell r="M591">
            <v>15.4</v>
          </cell>
          <cell r="N591">
            <v>-96.4</v>
          </cell>
          <cell r="O591">
            <v>96.7</v>
          </cell>
          <cell r="P591">
            <v>-7.2</v>
          </cell>
          <cell r="Q591" t="str">
            <v>-</v>
          </cell>
          <cell r="R591" t="str">
            <v>-</v>
          </cell>
          <cell r="S591">
            <v>7.26</v>
          </cell>
          <cell r="T591">
            <v>-5.9</v>
          </cell>
          <cell r="U591">
            <v>0.68</v>
          </cell>
          <cell r="V591">
            <v>0.68</v>
          </cell>
          <cell r="W591">
            <v>127.4</v>
          </cell>
          <cell r="X591">
            <v>-24.2</v>
          </cell>
          <cell r="Y591">
            <v>127.8</v>
          </cell>
          <cell r="Z591">
            <v>-24.2</v>
          </cell>
          <cell r="AA591">
            <v>86.4</v>
          </cell>
          <cell r="AB591">
            <v>-66.7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89.9</v>
          </cell>
          <cell r="D592">
            <v>1</v>
          </cell>
          <cell r="E592">
            <v>95.1</v>
          </cell>
          <cell r="F592">
            <v>0.2</v>
          </cell>
          <cell r="G592">
            <v>97.2</v>
          </cell>
          <cell r="H592">
            <v>1.5</v>
          </cell>
          <cell r="I592">
            <v>86.2</v>
          </cell>
          <cell r="J592">
            <v>1.5</v>
          </cell>
          <cell r="K592">
            <v>86.6</v>
          </cell>
          <cell r="L592">
            <v>2.7</v>
          </cell>
          <cell r="M592">
            <v>72</v>
          </cell>
          <cell r="N592">
            <v>-37.9</v>
          </cell>
          <cell r="O592">
            <v>76.099999999999994</v>
          </cell>
          <cell r="P592">
            <v>-33.1</v>
          </cell>
          <cell r="Q592" t="str">
            <v>-</v>
          </cell>
          <cell r="R592" t="str">
            <v>-</v>
          </cell>
          <cell r="S592">
            <v>0</v>
          </cell>
          <cell r="T592">
            <v>-4.67</v>
          </cell>
          <cell r="U592">
            <v>0.31</v>
          </cell>
          <cell r="V592">
            <v>-4.29</v>
          </cell>
          <cell r="W592">
            <v>84.6</v>
          </cell>
          <cell r="X592">
            <v>-2.8</v>
          </cell>
          <cell r="Y592">
            <v>89.5</v>
          </cell>
          <cell r="Z592">
            <v>-3.6</v>
          </cell>
          <cell r="AA592">
            <v>0.3</v>
          </cell>
          <cell r="AB592">
            <v>-99.5</v>
          </cell>
          <cell r="AC592">
            <v>4.4000000000000004</v>
          </cell>
          <cell r="AD592">
            <v>0</v>
          </cell>
        </row>
        <row r="593">
          <cell r="B593" t="str">
            <v>宿泊業，飲食サービス業</v>
          </cell>
          <cell r="C593">
            <v>100.8</v>
          </cell>
          <cell r="D593">
            <v>-15.4</v>
          </cell>
          <cell r="E593">
            <v>101.5</v>
          </cell>
          <cell r="F593">
            <v>-14.8</v>
          </cell>
          <cell r="G593">
            <v>102.1</v>
          </cell>
          <cell r="H593">
            <v>-14.8</v>
          </cell>
          <cell r="I593">
            <v>100.9</v>
          </cell>
          <cell r="J593">
            <v>-14.6</v>
          </cell>
          <cell r="K593">
            <v>100.3</v>
          </cell>
          <cell r="L593">
            <v>-13.2</v>
          </cell>
          <cell r="M593">
            <v>128.6</v>
          </cell>
          <cell r="N593">
            <v>-45.4</v>
          </cell>
          <cell r="O593">
            <v>121.1</v>
          </cell>
          <cell r="P593">
            <v>34.4</v>
          </cell>
          <cell r="Q593" t="str">
            <v>-</v>
          </cell>
          <cell r="R593" t="str">
            <v>-</v>
          </cell>
          <cell r="S593">
            <v>4.13</v>
          </cell>
          <cell r="T593">
            <v>0.31</v>
          </cell>
          <cell r="U593">
            <v>0.65</v>
          </cell>
          <cell r="V593">
            <v>-4.5599999999999996</v>
          </cell>
          <cell r="W593">
            <v>94.8</v>
          </cell>
          <cell r="X593">
            <v>-18.600000000000001</v>
          </cell>
          <cell r="Y593">
            <v>95.5</v>
          </cell>
          <cell r="Z593">
            <v>-18</v>
          </cell>
          <cell r="AA593">
            <v>69.099999999999994</v>
          </cell>
          <cell r="AB593">
            <v>-21.7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126.3</v>
          </cell>
          <cell r="D594">
            <v>28.4</v>
          </cell>
          <cell r="E594">
            <v>126.7</v>
          </cell>
          <cell r="F594">
            <v>30.9</v>
          </cell>
          <cell r="G594">
            <v>124.5</v>
          </cell>
          <cell r="H594">
            <v>31.7</v>
          </cell>
          <cell r="I594">
            <v>115.2</v>
          </cell>
          <cell r="J594">
            <v>9.6</v>
          </cell>
          <cell r="K594">
            <v>109.9</v>
          </cell>
          <cell r="L594">
            <v>9.1999999999999993</v>
          </cell>
          <cell r="M594">
            <v>625</v>
          </cell>
          <cell r="N594">
            <v>16.3</v>
          </cell>
          <cell r="O594">
            <v>45.3</v>
          </cell>
          <cell r="P594">
            <v>-34.1</v>
          </cell>
          <cell r="Q594" t="str">
            <v>-</v>
          </cell>
          <cell r="R594" t="str">
            <v>-</v>
          </cell>
          <cell r="S594">
            <v>4.5599999999999996</v>
          </cell>
          <cell r="T594">
            <v>-5.26</v>
          </cell>
          <cell r="U594">
            <v>1.06</v>
          </cell>
          <cell r="V594">
            <v>-4.33</v>
          </cell>
          <cell r="W594">
            <v>118.8</v>
          </cell>
          <cell r="X594">
            <v>23.5</v>
          </cell>
          <cell r="Y594">
            <v>119.2</v>
          </cell>
          <cell r="Z594">
            <v>26</v>
          </cell>
          <cell r="AA594">
            <v>191.7</v>
          </cell>
          <cell r="AB594">
            <v>16.5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83.3</v>
          </cell>
          <cell r="D595">
            <v>2.2999999999999998</v>
          </cell>
          <cell r="E595">
            <v>86</v>
          </cell>
          <cell r="F595">
            <v>3.1</v>
          </cell>
          <cell r="G595">
            <v>86.1</v>
          </cell>
          <cell r="H595">
            <v>3.1</v>
          </cell>
          <cell r="I595">
            <v>83.4</v>
          </cell>
          <cell r="J595">
            <v>-10.6</v>
          </cell>
          <cell r="K595">
            <v>83.5</v>
          </cell>
          <cell r="L595">
            <v>-10.7</v>
          </cell>
          <cell r="M595">
            <v>50</v>
          </cell>
          <cell r="N595">
            <v>0</v>
          </cell>
          <cell r="O595">
            <v>96.2</v>
          </cell>
          <cell r="P595">
            <v>-10.9</v>
          </cell>
          <cell r="Q595" t="str">
            <v>-</v>
          </cell>
          <cell r="R595" t="str">
            <v>-</v>
          </cell>
          <cell r="S595">
            <v>0.31</v>
          </cell>
          <cell r="T595">
            <v>-7.29</v>
          </cell>
          <cell r="U595">
            <v>4.29</v>
          </cell>
          <cell r="V595">
            <v>4.03</v>
          </cell>
          <cell r="W595">
            <v>78.400000000000006</v>
          </cell>
          <cell r="X595">
            <v>-1.5</v>
          </cell>
          <cell r="Y595">
            <v>80.900000000000006</v>
          </cell>
          <cell r="Z595">
            <v>-0.7</v>
          </cell>
          <cell r="AA595">
            <v>52.5</v>
          </cell>
          <cell r="AB595">
            <v>-13.1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94.2</v>
          </cell>
          <cell r="D596">
            <v>-4.5999999999999996</v>
          </cell>
          <cell r="E596">
            <v>100.4</v>
          </cell>
          <cell r="F596">
            <v>-3.6</v>
          </cell>
          <cell r="G596">
            <v>99.6</v>
          </cell>
          <cell r="H596">
            <v>6.4</v>
          </cell>
          <cell r="I596">
            <v>98.3</v>
          </cell>
          <cell r="J596">
            <v>-5.9</v>
          </cell>
          <cell r="K596">
            <v>98.2</v>
          </cell>
          <cell r="L596">
            <v>-5.5</v>
          </cell>
          <cell r="M596">
            <v>100</v>
          </cell>
          <cell r="N596">
            <v>-27.8</v>
          </cell>
          <cell r="O596">
            <v>92.5</v>
          </cell>
          <cell r="P596">
            <v>1</v>
          </cell>
          <cell r="Q596" t="str">
            <v>-</v>
          </cell>
          <cell r="R596" t="str">
            <v>-</v>
          </cell>
          <cell r="S596">
            <v>2.69</v>
          </cell>
          <cell r="T596">
            <v>1.55</v>
          </cell>
          <cell r="U596">
            <v>3.23</v>
          </cell>
          <cell r="V596">
            <v>2.54</v>
          </cell>
          <cell r="W596">
            <v>88.6</v>
          </cell>
          <cell r="X596">
            <v>-8.1999999999999993</v>
          </cell>
          <cell r="Y596">
            <v>94.4</v>
          </cell>
          <cell r="Z596">
            <v>-7.3</v>
          </cell>
          <cell r="AA596">
            <v>142.80000000000001</v>
          </cell>
          <cell r="AB596">
            <v>-78.599999999999994</v>
          </cell>
          <cell r="AC596">
            <v>1.7</v>
          </cell>
          <cell r="AD596">
            <v>-91.1</v>
          </cell>
        </row>
        <row r="597">
          <cell r="B597" t="str">
            <v>複合サービス事業</v>
          </cell>
          <cell r="C597">
            <v>93.6</v>
          </cell>
          <cell r="D597">
            <v>-18.8</v>
          </cell>
          <cell r="E597">
            <v>99.9</v>
          </cell>
          <cell r="F597">
            <v>-18.8</v>
          </cell>
          <cell r="G597">
            <v>102.7</v>
          </cell>
          <cell r="H597">
            <v>-18.5</v>
          </cell>
          <cell r="I597">
            <v>98.2</v>
          </cell>
          <cell r="J597">
            <v>-3.4</v>
          </cell>
          <cell r="K597">
            <v>100.8</v>
          </cell>
          <cell r="L597">
            <v>-3.3</v>
          </cell>
          <cell r="M597">
            <v>3.2</v>
          </cell>
          <cell r="N597">
            <v>-67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-2.42</v>
          </cell>
          <cell r="U597">
            <v>0</v>
          </cell>
          <cell r="V597">
            <v>0</v>
          </cell>
          <cell r="W597">
            <v>88.1</v>
          </cell>
          <cell r="X597">
            <v>-21.8</v>
          </cell>
          <cell r="Y597">
            <v>94</v>
          </cell>
          <cell r="Z597">
            <v>-21.8</v>
          </cell>
          <cell r="AA597">
            <v>7.8</v>
          </cell>
          <cell r="AB597">
            <v>-63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102.3</v>
          </cell>
          <cell r="D598">
            <v>10.4</v>
          </cell>
          <cell r="E598">
            <v>105.3</v>
          </cell>
          <cell r="F598">
            <v>10.1</v>
          </cell>
          <cell r="G598">
            <v>106.8</v>
          </cell>
          <cell r="H598">
            <v>12.4</v>
          </cell>
          <cell r="I598">
            <v>98</v>
          </cell>
          <cell r="J598">
            <v>7.7</v>
          </cell>
          <cell r="K598">
            <v>98.9</v>
          </cell>
          <cell r="L598">
            <v>9.1999999999999993</v>
          </cell>
          <cell r="M598">
            <v>71</v>
          </cell>
          <cell r="N598">
            <v>-31.2</v>
          </cell>
          <cell r="O598">
            <v>103.3</v>
          </cell>
          <cell r="P598">
            <v>-1.1000000000000001</v>
          </cell>
          <cell r="Q598" t="str">
            <v>-</v>
          </cell>
          <cell r="R598" t="str">
            <v>-</v>
          </cell>
          <cell r="S598">
            <v>3.12</v>
          </cell>
          <cell r="T598">
            <v>0.3</v>
          </cell>
          <cell r="U598">
            <v>9.01</v>
          </cell>
          <cell r="V598">
            <v>1.42</v>
          </cell>
          <cell r="W598">
            <v>96.2</v>
          </cell>
          <cell r="X598">
            <v>6.2</v>
          </cell>
          <cell r="Y598">
            <v>99.1</v>
          </cell>
          <cell r="Z598">
            <v>6</v>
          </cell>
          <cell r="AA598">
            <v>64.3</v>
          </cell>
          <cell r="AB598">
            <v>-42.9</v>
          </cell>
          <cell r="AC598">
            <v>9.5</v>
          </cell>
          <cell r="AD598">
            <v>295.8</v>
          </cell>
        </row>
        <row r="599">
          <cell r="B599" t="str">
            <v>食料品・たばこ</v>
          </cell>
          <cell r="C599">
            <v>83.9</v>
          </cell>
          <cell r="D599">
            <v>-25.7</v>
          </cell>
          <cell r="E599">
            <v>85.6</v>
          </cell>
          <cell r="F599">
            <v>-22</v>
          </cell>
          <cell r="G599">
            <v>87.4</v>
          </cell>
          <cell r="H599">
            <v>-19.5</v>
          </cell>
          <cell r="I599">
            <v>80.099999999999994</v>
          </cell>
          <cell r="J599">
            <v>-19.3</v>
          </cell>
          <cell r="K599">
            <v>82.1</v>
          </cell>
          <cell r="L599">
            <v>-18.5</v>
          </cell>
          <cell r="M599">
            <v>32.6</v>
          </cell>
          <cell r="N599">
            <v>-50</v>
          </cell>
          <cell r="O599">
            <v>106.9</v>
          </cell>
          <cell r="P599">
            <v>7.7</v>
          </cell>
          <cell r="Q599" t="str">
            <v>-</v>
          </cell>
          <cell r="R599" t="str">
            <v>-</v>
          </cell>
          <cell r="S599">
            <v>2.63</v>
          </cell>
          <cell r="T599">
            <v>1.99</v>
          </cell>
          <cell r="U599">
            <v>3.56</v>
          </cell>
          <cell r="V599">
            <v>2.13</v>
          </cell>
          <cell r="W599">
            <v>78.900000000000006</v>
          </cell>
          <cell r="X599">
            <v>-28.5</v>
          </cell>
          <cell r="Y599">
            <v>80.5</v>
          </cell>
          <cell r="Z599">
            <v>-24.9</v>
          </cell>
          <cell r="AA599">
            <v>24.7</v>
          </cell>
          <cell r="AB599">
            <v>-83.6</v>
          </cell>
          <cell r="AC599">
            <v>25.6</v>
          </cell>
          <cell r="AD599">
            <v>-80.2</v>
          </cell>
        </row>
        <row r="600">
          <cell r="B600" t="str">
            <v>繊維工業</v>
          </cell>
          <cell r="C600">
            <v>112.3</v>
          </cell>
          <cell r="D600">
            <v>82</v>
          </cell>
          <cell r="E600">
            <v>114.8</v>
          </cell>
          <cell r="F600">
            <v>74.2</v>
          </cell>
          <cell r="G600">
            <v>112.5</v>
          </cell>
          <cell r="H600">
            <v>69.7</v>
          </cell>
          <cell r="I600">
            <v>107.5</v>
          </cell>
          <cell r="J600">
            <v>80.400000000000006</v>
          </cell>
          <cell r="K600">
            <v>105.4</v>
          </cell>
          <cell r="L600">
            <v>76</v>
          </cell>
          <cell r="M600">
            <v>520</v>
          </cell>
          <cell r="N600">
            <v>0</v>
          </cell>
          <cell r="O600">
            <v>62.9</v>
          </cell>
          <cell r="P600">
            <v>253.4</v>
          </cell>
          <cell r="Q600" t="str">
            <v>-</v>
          </cell>
          <cell r="R600" t="str">
            <v>-</v>
          </cell>
          <cell r="S600">
            <v>2.56</v>
          </cell>
          <cell r="T600">
            <v>-8.0299999999999994</v>
          </cell>
          <cell r="U600">
            <v>0</v>
          </cell>
          <cell r="V600">
            <v>-7.06</v>
          </cell>
          <cell r="W600">
            <v>105.6</v>
          </cell>
          <cell r="X600">
            <v>75.099999999999994</v>
          </cell>
          <cell r="Y600">
            <v>108</v>
          </cell>
          <cell r="Z600">
            <v>67.7</v>
          </cell>
          <cell r="AA600">
            <v>456.8</v>
          </cell>
          <cell r="AB600">
            <v>0</v>
          </cell>
          <cell r="AC600">
            <v>50.6</v>
          </cell>
          <cell r="AD600">
            <v>0</v>
          </cell>
        </row>
        <row r="601">
          <cell r="B601" t="str">
            <v>木材・木製品</v>
          </cell>
          <cell r="C601">
            <v>183.3</v>
          </cell>
          <cell r="D601">
            <v>-5.8</v>
          </cell>
          <cell r="E601">
            <v>189.3</v>
          </cell>
          <cell r="F601">
            <v>-4.7</v>
          </cell>
          <cell r="G601">
            <v>191.5</v>
          </cell>
          <cell r="H601">
            <v>-5.6</v>
          </cell>
          <cell r="I601">
            <v>170.7</v>
          </cell>
          <cell r="J601">
            <v>-1.2</v>
          </cell>
          <cell r="K601">
            <v>168.8</v>
          </cell>
          <cell r="L601">
            <v>-3.7</v>
          </cell>
          <cell r="M601">
            <v>281.8</v>
          </cell>
          <cell r="N601">
            <v>1448.4</v>
          </cell>
          <cell r="O601">
            <v>266.5</v>
          </cell>
          <cell r="P601">
            <v>220.7</v>
          </cell>
          <cell r="Q601" t="str">
            <v>-</v>
          </cell>
          <cell r="R601" t="str">
            <v>-</v>
          </cell>
          <cell r="S601">
            <v>1.1200000000000001</v>
          </cell>
          <cell r="T601">
            <v>-9.93</v>
          </cell>
          <cell r="U601">
            <v>0</v>
          </cell>
          <cell r="V601">
            <v>-2.76</v>
          </cell>
          <cell r="W601">
            <v>172.4</v>
          </cell>
          <cell r="X601">
            <v>-9.4</v>
          </cell>
          <cell r="Y601">
            <v>178.1</v>
          </cell>
          <cell r="Z601">
            <v>-8.1999999999999993</v>
          </cell>
          <cell r="AA601">
            <v>83.3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67.599999999999994</v>
          </cell>
          <cell r="D603">
            <v>1</v>
          </cell>
          <cell r="E603">
            <v>82.2</v>
          </cell>
          <cell r="F603">
            <v>1</v>
          </cell>
          <cell r="G603">
            <v>82.1</v>
          </cell>
          <cell r="H603">
            <v>1.1000000000000001</v>
          </cell>
          <cell r="I603">
            <v>98.6</v>
          </cell>
          <cell r="J603">
            <v>-3</v>
          </cell>
          <cell r="K603">
            <v>99</v>
          </cell>
          <cell r="L603">
            <v>-2.8</v>
          </cell>
          <cell r="M603">
            <v>10.7</v>
          </cell>
          <cell r="N603">
            <v>-40.200000000000003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63.6</v>
          </cell>
          <cell r="X603">
            <v>-2.8</v>
          </cell>
          <cell r="Y603">
            <v>77.3</v>
          </cell>
          <cell r="Z603">
            <v>-2.9</v>
          </cell>
          <cell r="AA603">
            <v>33.700000000000003</v>
          </cell>
          <cell r="AB603">
            <v>-31.5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85</v>
          </cell>
          <cell r="D604">
            <v>3.7</v>
          </cell>
          <cell r="E604">
            <v>99</v>
          </cell>
          <cell r="F604">
            <v>3.7</v>
          </cell>
          <cell r="G604">
            <v>101.7</v>
          </cell>
          <cell r="H604">
            <v>4</v>
          </cell>
          <cell r="I604">
            <v>86.4</v>
          </cell>
          <cell r="J604">
            <v>6.7</v>
          </cell>
          <cell r="K604">
            <v>88.6</v>
          </cell>
          <cell r="L604">
            <v>7</v>
          </cell>
          <cell r="M604">
            <v>0</v>
          </cell>
          <cell r="N604">
            <v>-100</v>
          </cell>
          <cell r="O604">
            <v>150</v>
          </cell>
          <cell r="P604">
            <v>-15.1</v>
          </cell>
          <cell r="Q604" t="str">
            <v>-</v>
          </cell>
          <cell r="R604" t="str">
            <v>-</v>
          </cell>
          <cell r="S604">
            <v>0</v>
          </cell>
          <cell r="T604">
            <v>-1.92</v>
          </cell>
          <cell r="U604">
            <v>0</v>
          </cell>
          <cell r="V604">
            <v>0</v>
          </cell>
          <cell r="W604">
            <v>80</v>
          </cell>
          <cell r="X604">
            <v>-0.2</v>
          </cell>
          <cell r="Y604">
            <v>93.1</v>
          </cell>
          <cell r="Z604">
            <v>-0.3</v>
          </cell>
          <cell r="AA604">
            <v>2.1</v>
          </cell>
          <cell r="AB604">
            <v>-80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112.7</v>
          </cell>
          <cell r="D605">
            <v>92</v>
          </cell>
          <cell r="E605">
            <v>98.6</v>
          </cell>
          <cell r="F605">
            <v>54.8</v>
          </cell>
          <cell r="G605">
            <v>100.5</v>
          </cell>
          <cell r="H605">
            <v>58</v>
          </cell>
          <cell r="I605">
            <v>69.7</v>
          </cell>
          <cell r="J605">
            <v>-0.3</v>
          </cell>
          <cell r="K605">
            <v>70.099999999999994</v>
          </cell>
          <cell r="L605">
            <v>1.4</v>
          </cell>
          <cell r="M605">
            <v>0</v>
          </cell>
          <cell r="N605">
            <v>-100</v>
          </cell>
          <cell r="O605">
            <v>95.9</v>
          </cell>
          <cell r="P605">
            <v>27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14.29</v>
          </cell>
          <cell r="V605">
            <v>14.29</v>
          </cell>
          <cell r="W605">
            <v>106</v>
          </cell>
          <cell r="X605">
            <v>84.7</v>
          </cell>
          <cell r="Y605">
            <v>92.8</v>
          </cell>
          <cell r="Z605">
            <v>49</v>
          </cell>
          <cell r="AA605">
            <v>33.6</v>
          </cell>
          <cell r="AB605">
            <v>-39.200000000000003</v>
          </cell>
          <cell r="AC605">
            <v>46.3</v>
          </cell>
          <cell r="AD605">
            <v>0</v>
          </cell>
        </row>
        <row r="606">
          <cell r="B606" t="str">
            <v>プラスチック製品</v>
          </cell>
          <cell r="C606">
            <v>110</v>
          </cell>
          <cell r="D606">
            <v>-31.6</v>
          </cell>
          <cell r="E606">
            <v>117.1</v>
          </cell>
          <cell r="F606">
            <v>-31.6</v>
          </cell>
          <cell r="G606">
            <v>117.8</v>
          </cell>
          <cell r="H606">
            <v>-26.6</v>
          </cell>
          <cell r="I606">
            <v>140.30000000000001</v>
          </cell>
          <cell r="J606">
            <v>-19.600000000000001</v>
          </cell>
          <cell r="K606">
            <v>141.19999999999999</v>
          </cell>
          <cell r="L606">
            <v>-16.3</v>
          </cell>
          <cell r="M606">
            <v>0</v>
          </cell>
          <cell r="N606">
            <v>-100</v>
          </cell>
          <cell r="O606">
            <v>735.8</v>
          </cell>
          <cell r="P606">
            <v>898.4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103.5</v>
          </cell>
          <cell r="X606">
            <v>-34.200000000000003</v>
          </cell>
          <cell r="Y606">
            <v>110.2</v>
          </cell>
          <cell r="Z606">
            <v>-34.200000000000003</v>
          </cell>
          <cell r="AA606">
            <v>9.6</v>
          </cell>
          <cell r="AB606">
            <v>-99.4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-7.4</v>
          </cell>
          <cell r="E607">
            <v>113.4</v>
          </cell>
          <cell r="F607">
            <v>-12.5</v>
          </cell>
          <cell r="G607">
            <v>111</v>
          </cell>
          <cell r="H607">
            <v>-14.1</v>
          </cell>
          <cell r="I607">
            <v>107.1</v>
          </cell>
          <cell r="J607">
            <v>-12.6</v>
          </cell>
          <cell r="K607">
            <v>104.7</v>
          </cell>
          <cell r="L607">
            <v>-14.3</v>
          </cell>
          <cell r="M607">
            <v>385.7</v>
          </cell>
          <cell r="N607">
            <v>169.9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108.8</v>
          </cell>
          <cell r="X607">
            <v>-11</v>
          </cell>
          <cell r="Y607">
            <v>106.7</v>
          </cell>
          <cell r="Z607">
            <v>-15.8</v>
          </cell>
          <cell r="AA607">
            <v>386</v>
          </cell>
          <cell r="AB607">
            <v>148.1</v>
          </cell>
          <cell r="AC607">
            <v>69.599999999999994</v>
          </cell>
          <cell r="AD607">
            <v>78.900000000000006</v>
          </cell>
        </row>
        <row r="608">
          <cell r="B608" t="str">
            <v>窯業・土石製品</v>
          </cell>
          <cell r="C608">
            <v>102.3</v>
          </cell>
          <cell r="D608">
            <v>24.2</v>
          </cell>
          <cell r="E608">
            <v>93.8</v>
          </cell>
          <cell r="F608">
            <v>13.1</v>
          </cell>
          <cell r="G608">
            <v>95.6</v>
          </cell>
          <cell r="H608">
            <v>27.3</v>
          </cell>
          <cell r="I608">
            <v>84.7</v>
          </cell>
          <cell r="J608">
            <v>21.7</v>
          </cell>
          <cell r="K608">
            <v>85.8</v>
          </cell>
          <cell r="L608">
            <v>32.200000000000003</v>
          </cell>
          <cell r="M608">
            <v>43.3</v>
          </cell>
          <cell r="N608">
            <v>-82.7</v>
          </cell>
          <cell r="O608">
            <v>21.5</v>
          </cell>
          <cell r="P608">
            <v>-61.7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-0.8</v>
          </cell>
          <cell r="W608">
            <v>96.2</v>
          </cell>
          <cell r="X608">
            <v>19.5</v>
          </cell>
          <cell r="Y608">
            <v>88.2</v>
          </cell>
          <cell r="Z608">
            <v>8.9</v>
          </cell>
          <cell r="AA608">
            <v>39.4</v>
          </cell>
          <cell r="AB608">
            <v>-87.6</v>
          </cell>
          <cell r="AC608">
            <v>255.3</v>
          </cell>
          <cell r="AD608">
            <v>486.9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115.9</v>
          </cell>
          <cell r="D611">
            <v>-5.9</v>
          </cell>
          <cell r="E611">
            <v>118.9</v>
          </cell>
          <cell r="F611">
            <v>-6</v>
          </cell>
          <cell r="G611">
            <v>115.7</v>
          </cell>
          <cell r="H611">
            <v>1.7</v>
          </cell>
          <cell r="I611">
            <v>113.5</v>
          </cell>
          <cell r="J611">
            <v>-12.4</v>
          </cell>
          <cell r="K611">
            <v>109.5</v>
          </cell>
          <cell r="L611">
            <v>-6.6</v>
          </cell>
          <cell r="M611">
            <v>1500</v>
          </cell>
          <cell r="N611">
            <v>-66.7</v>
          </cell>
          <cell r="O611">
            <v>634.29999999999995</v>
          </cell>
          <cell r="P611">
            <v>0.5</v>
          </cell>
          <cell r="Q611" t="str">
            <v>-</v>
          </cell>
          <cell r="R611" t="str">
            <v>-</v>
          </cell>
          <cell r="S611">
            <v>2.97</v>
          </cell>
          <cell r="T611">
            <v>1.44</v>
          </cell>
          <cell r="U611">
            <v>1.1399999999999999</v>
          </cell>
          <cell r="V611">
            <v>-1.92</v>
          </cell>
          <cell r="W611">
            <v>109</v>
          </cell>
          <cell r="X611">
            <v>-9.5</v>
          </cell>
          <cell r="Y611">
            <v>111.9</v>
          </cell>
          <cell r="Z611">
            <v>-9.5</v>
          </cell>
          <cell r="AA611">
            <v>315.89999999999998</v>
          </cell>
          <cell r="AB611">
            <v>-65.400000000000006</v>
          </cell>
          <cell r="AC611">
            <v>0.9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87.2</v>
          </cell>
          <cell r="D614">
            <v>-26.4</v>
          </cell>
          <cell r="E614">
            <v>95.2</v>
          </cell>
          <cell r="F614">
            <v>-7.9</v>
          </cell>
          <cell r="G614">
            <v>94.6</v>
          </cell>
          <cell r="H614">
            <v>-8.5</v>
          </cell>
          <cell r="I614">
            <v>86.8</v>
          </cell>
          <cell r="J614">
            <v>31.1</v>
          </cell>
          <cell r="K614">
            <v>86.3</v>
          </cell>
          <cell r="L614">
            <v>30.4</v>
          </cell>
          <cell r="M614">
            <v>0</v>
          </cell>
          <cell r="N614">
            <v>0</v>
          </cell>
          <cell r="O614">
            <v>37.9</v>
          </cell>
          <cell r="P614">
            <v>213.2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82</v>
          </cell>
          <cell r="X614">
            <v>-29.1</v>
          </cell>
          <cell r="Y614">
            <v>89.6</v>
          </cell>
          <cell r="Z614">
            <v>-11.4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76.599999999999994</v>
          </cell>
          <cell r="D615">
            <v>-14.3</v>
          </cell>
          <cell r="E615">
            <v>78.5</v>
          </cell>
          <cell r="F615">
            <v>-14.6</v>
          </cell>
          <cell r="G615">
            <v>79.599999999999994</v>
          </cell>
          <cell r="H615">
            <v>-14</v>
          </cell>
          <cell r="I615">
            <v>79.5</v>
          </cell>
          <cell r="J615">
            <v>-15.2</v>
          </cell>
          <cell r="K615">
            <v>80.5</v>
          </cell>
          <cell r="L615">
            <v>-14.7</v>
          </cell>
          <cell r="M615">
            <v>0</v>
          </cell>
          <cell r="N615">
            <v>-100</v>
          </cell>
          <cell r="O615">
            <v>220.4</v>
          </cell>
          <cell r="P615">
            <v>61.3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3.76</v>
          </cell>
          <cell r="V615">
            <v>2.2000000000000002</v>
          </cell>
          <cell r="W615">
            <v>72.099999999999994</v>
          </cell>
          <cell r="X615">
            <v>-17.5</v>
          </cell>
          <cell r="Y615">
            <v>73.8</v>
          </cell>
          <cell r="Z615">
            <v>-17.8</v>
          </cell>
          <cell r="AA615">
            <v>2.5</v>
          </cell>
          <cell r="AB615">
            <v>-94.7</v>
          </cell>
          <cell r="AC615">
            <v>2.6</v>
          </cell>
          <cell r="AD615">
            <v>0</v>
          </cell>
        </row>
        <row r="616">
          <cell r="B616" t="str">
            <v>電気機械器具</v>
          </cell>
          <cell r="C616">
            <v>94.5</v>
          </cell>
          <cell r="D616">
            <v>12.2</v>
          </cell>
          <cell r="E616">
            <v>94.7</v>
          </cell>
          <cell r="F616">
            <v>12.2</v>
          </cell>
          <cell r="G616">
            <v>94.9</v>
          </cell>
          <cell r="H616">
            <v>14.2</v>
          </cell>
          <cell r="I616">
            <v>85.7</v>
          </cell>
          <cell r="J616">
            <v>3.8</v>
          </cell>
          <cell r="K616">
            <v>85.9</v>
          </cell>
          <cell r="L616">
            <v>5.3</v>
          </cell>
          <cell r="M616">
            <v>0</v>
          </cell>
          <cell r="N616">
            <v>-100</v>
          </cell>
          <cell r="O616">
            <v>5.2</v>
          </cell>
          <cell r="P616">
            <v>-20</v>
          </cell>
          <cell r="Q616" t="str">
            <v>-</v>
          </cell>
          <cell r="R616" t="str">
            <v>-</v>
          </cell>
          <cell r="S616">
            <v>0</v>
          </cell>
          <cell r="T616">
            <v>-2.17</v>
          </cell>
          <cell r="U616">
            <v>0</v>
          </cell>
          <cell r="V616">
            <v>-2.17</v>
          </cell>
          <cell r="W616">
            <v>88.9</v>
          </cell>
          <cell r="X616">
            <v>8</v>
          </cell>
          <cell r="Y616">
            <v>89.1</v>
          </cell>
          <cell r="Z616">
            <v>8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112.5</v>
          </cell>
          <cell r="D617">
            <v>7.9</v>
          </cell>
          <cell r="E617">
            <v>127.4</v>
          </cell>
          <cell r="F617">
            <v>7.9</v>
          </cell>
          <cell r="G617">
            <v>124.6</v>
          </cell>
          <cell r="H617">
            <v>18.2</v>
          </cell>
          <cell r="I617">
            <v>127.7</v>
          </cell>
          <cell r="J617">
            <v>8.8000000000000007</v>
          </cell>
          <cell r="K617">
            <v>126.3</v>
          </cell>
          <cell r="L617">
            <v>14.2</v>
          </cell>
          <cell r="M617">
            <v>217.6</v>
          </cell>
          <cell r="N617">
            <v>-59.3</v>
          </cell>
          <cell r="O617">
            <v>24.1</v>
          </cell>
          <cell r="P617">
            <v>-36.4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-9.09</v>
          </cell>
          <cell r="W617">
            <v>105.8</v>
          </cell>
          <cell r="X617">
            <v>3.7</v>
          </cell>
          <cell r="Y617">
            <v>119.8</v>
          </cell>
          <cell r="Z617">
            <v>3.8</v>
          </cell>
          <cell r="AA617">
            <v>316.7</v>
          </cell>
          <cell r="AB617">
            <v>-73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96.6</v>
          </cell>
          <cell r="D618">
            <v>6.5</v>
          </cell>
          <cell r="E618">
            <v>100.6</v>
          </cell>
          <cell r="F618">
            <v>6.6</v>
          </cell>
          <cell r="G618">
            <v>102.5</v>
          </cell>
          <cell r="H618">
            <v>6.5</v>
          </cell>
          <cell r="I618">
            <v>99.3</v>
          </cell>
          <cell r="J618">
            <v>15.3</v>
          </cell>
          <cell r="K618">
            <v>101.3</v>
          </cell>
          <cell r="L618">
            <v>15.4</v>
          </cell>
          <cell r="M618">
            <v>0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2.5</v>
          </cell>
          <cell r="Y618">
            <v>94.6</v>
          </cell>
          <cell r="Z618">
            <v>2.5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14.5</v>
          </cell>
          <cell r="E619">
            <v>112.9</v>
          </cell>
          <cell r="F619">
            <v>14.5</v>
          </cell>
          <cell r="G619">
            <v>115.4</v>
          </cell>
          <cell r="H619">
            <v>14.8</v>
          </cell>
          <cell r="I619">
            <v>88.5</v>
          </cell>
          <cell r="J619">
            <v>36.200000000000003</v>
          </cell>
          <cell r="K619">
            <v>89.9</v>
          </cell>
          <cell r="L619">
            <v>36.200000000000003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-2.78</v>
          </cell>
          <cell r="W619">
            <v>104</v>
          </cell>
          <cell r="X619">
            <v>10.199999999999999</v>
          </cell>
          <cell r="Y619">
            <v>106.2</v>
          </cell>
          <cell r="Z619">
            <v>10.199999999999999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188.4</v>
          </cell>
          <cell r="D620">
            <v>14.5</v>
          </cell>
          <cell r="E620">
            <v>107.2</v>
          </cell>
          <cell r="F620">
            <v>-35.9</v>
          </cell>
          <cell r="G620">
            <v>105.3</v>
          </cell>
          <cell r="H620">
            <v>-37</v>
          </cell>
          <cell r="I620">
            <v>88.3</v>
          </cell>
          <cell r="J620">
            <v>-46.6</v>
          </cell>
          <cell r="K620">
            <v>87.2</v>
          </cell>
          <cell r="L620">
            <v>-43.2</v>
          </cell>
          <cell r="M620">
            <v>1000</v>
          </cell>
          <cell r="N620">
            <v>-91.2</v>
          </cell>
          <cell r="O620">
            <v>3.4</v>
          </cell>
          <cell r="P620">
            <v>-91.9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-9.09</v>
          </cell>
          <cell r="W620">
            <v>177.2</v>
          </cell>
          <cell r="X620">
            <v>10.199999999999999</v>
          </cell>
          <cell r="Y620">
            <v>100.8</v>
          </cell>
          <cell r="Z620">
            <v>-38.299999999999997</v>
          </cell>
          <cell r="AA620">
            <v>804.1</v>
          </cell>
          <cell r="AB620">
            <v>0</v>
          </cell>
          <cell r="AC620">
            <v>318.7</v>
          </cell>
          <cell r="AD620">
            <v>586.9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250.3</v>
          </cell>
          <cell r="D623">
            <v>34.6</v>
          </cell>
          <cell r="E623">
            <v>211.8</v>
          </cell>
          <cell r="F623">
            <v>46.7</v>
          </cell>
          <cell r="G623">
            <v>212.4</v>
          </cell>
          <cell r="H623">
            <v>49.1</v>
          </cell>
          <cell r="I623">
            <v>136.1</v>
          </cell>
          <cell r="J623">
            <v>12</v>
          </cell>
          <cell r="K623">
            <v>136.4</v>
          </cell>
          <cell r="L623">
            <v>14</v>
          </cell>
          <cell r="M623">
            <v>75</v>
          </cell>
          <cell r="N623">
            <v>-87</v>
          </cell>
          <cell r="O623">
            <v>35.5</v>
          </cell>
          <cell r="P623">
            <v>-28.1</v>
          </cell>
          <cell r="Q623" t="str">
            <v>-</v>
          </cell>
          <cell r="R623" t="str">
            <v>-</v>
          </cell>
          <cell r="S623">
            <v>2.61</v>
          </cell>
          <cell r="T623">
            <v>1.93</v>
          </cell>
          <cell r="U623">
            <v>7.36</v>
          </cell>
          <cell r="V623">
            <v>7.36</v>
          </cell>
          <cell r="W623">
            <v>235.5</v>
          </cell>
          <cell r="X623">
            <v>29.6</v>
          </cell>
          <cell r="Y623">
            <v>199.2</v>
          </cell>
          <cell r="Z623">
            <v>41.1</v>
          </cell>
          <cell r="AA623">
            <v>73.3</v>
          </cell>
          <cell r="AB623">
            <v>-86.8</v>
          </cell>
          <cell r="AC623">
            <v>1002.1</v>
          </cell>
          <cell r="AD623">
            <v>-0.2</v>
          </cell>
        </row>
        <row r="624">
          <cell r="B624" t="str">
            <v>小売業</v>
          </cell>
          <cell r="C624">
            <v>98.9</v>
          </cell>
          <cell r="D624">
            <v>-12.2</v>
          </cell>
          <cell r="E624">
            <v>99.9</v>
          </cell>
          <cell r="F624">
            <v>-12.1</v>
          </cell>
          <cell r="G624">
            <v>98.6</v>
          </cell>
          <cell r="H624">
            <v>-11.7</v>
          </cell>
          <cell r="I624">
            <v>90.7</v>
          </cell>
          <cell r="J624">
            <v>-12.2</v>
          </cell>
          <cell r="K624">
            <v>89.3</v>
          </cell>
          <cell r="L624">
            <v>-11.7</v>
          </cell>
          <cell r="M624">
            <v>170.6</v>
          </cell>
          <cell r="N624">
            <v>-23.7</v>
          </cell>
          <cell r="O624">
            <v>153.69999999999999</v>
          </cell>
          <cell r="P624">
            <v>35.700000000000003</v>
          </cell>
          <cell r="Q624" t="str">
            <v>-</v>
          </cell>
          <cell r="R624" t="str">
            <v>-</v>
          </cell>
          <cell r="S624">
            <v>5.15</v>
          </cell>
          <cell r="T624">
            <v>3.35</v>
          </cell>
          <cell r="U624">
            <v>1.1000000000000001</v>
          </cell>
          <cell r="V624">
            <v>-1.8</v>
          </cell>
          <cell r="W624">
            <v>93</v>
          </cell>
          <cell r="X624">
            <v>-15.6</v>
          </cell>
          <cell r="Y624">
            <v>94</v>
          </cell>
          <cell r="Z624">
            <v>-15.3</v>
          </cell>
          <cell r="AA624">
            <v>188</v>
          </cell>
          <cell r="AB624">
            <v>-22.6</v>
          </cell>
          <cell r="AC624">
            <v>29.9</v>
          </cell>
          <cell r="AD624">
            <v>-37.1</v>
          </cell>
        </row>
        <row r="625">
          <cell r="B625" t="str">
            <v>宿泊業</v>
          </cell>
          <cell r="C625">
            <v>92.1</v>
          </cell>
          <cell r="D625">
            <v>-15.7</v>
          </cell>
          <cell r="E625">
            <v>93.9</v>
          </cell>
          <cell r="F625">
            <v>-11.1</v>
          </cell>
          <cell r="G625">
            <v>91.7</v>
          </cell>
          <cell r="H625">
            <v>-12.2</v>
          </cell>
          <cell r="I625">
            <v>112.2</v>
          </cell>
          <cell r="J625">
            <v>-8.8000000000000007</v>
          </cell>
          <cell r="K625">
            <v>108.7</v>
          </cell>
          <cell r="L625">
            <v>-10.199999999999999</v>
          </cell>
          <cell r="M625">
            <v>285.7</v>
          </cell>
          <cell r="N625">
            <v>42.9</v>
          </cell>
          <cell r="O625">
            <v>90.4</v>
          </cell>
          <cell r="P625">
            <v>41</v>
          </cell>
          <cell r="Q625" t="str">
            <v>-</v>
          </cell>
          <cell r="R625" t="str">
            <v>-</v>
          </cell>
          <cell r="S625">
            <v>3.75</v>
          </cell>
          <cell r="T625">
            <v>0.31</v>
          </cell>
          <cell r="U625">
            <v>1.1299999999999999</v>
          </cell>
          <cell r="V625">
            <v>-7.94</v>
          </cell>
          <cell r="W625">
            <v>86.6</v>
          </cell>
          <cell r="X625">
            <v>-18.8</v>
          </cell>
          <cell r="Y625">
            <v>88.3</v>
          </cell>
          <cell r="Z625">
            <v>-14.4</v>
          </cell>
          <cell r="AA625">
            <v>298.39999999999998</v>
          </cell>
          <cell r="AB625">
            <v>44.1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104</v>
          </cell>
          <cell r="D626">
            <v>-15.4</v>
          </cell>
          <cell r="E626">
            <v>104.4</v>
          </cell>
          <cell r="F626">
            <v>-15.5</v>
          </cell>
          <cell r="G626">
            <v>105.6</v>
          </cell>
          <cell r="H626">
            <v>-15.2</v>
          </cell>
          <cell r="I626">
            <v>100.3</v>
          </cell>
          <cell r="J626">
            <v>-15.4</v>
          </cell>
          <cell r="K626">
            <v>100</v>
          </cell>
          <cell r="L626">
            <v>-13.8</v>
          </cell>
          <cell r="M626">
            <v>114.3</v>
          </cell>
          <cell r="N626">
            <v>-51.5</v>
          </cell>
          <cell r="O626">
            <v>126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4.17</v>
          </cell>
          <cell r="T626">
            <v>0.31</v>
          </cell>
          <cell r="U626">
            <v>0.6</v>
          </cell>
          <cell r="V626">
            <v>-4.17</v>
          </cell>
          <cell r="W626">
            <v>97.8</v>
          </cell>
          <cell r="X626">
            <v>-18.600000000000001</v>
          </cell>
          <cell r="Y626">
            <v>98.2</v>
          </cell>
          <cell r="Z626">
            <v>-18.600000000000001</v>
          </cell>
          <cell r="AA626">
            <v>49.2</v>
          </cell>
          <cell r="AB626">
            <v>-36.700000000000003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84.5</v>
          </cell>
          <cell r="D627">
            <v>-6</v>
          </cell>
          <cell r="E627">
            <v>91.8</v>
          </cell>
          <cell r="F627">
            <v>-6</v>
          </cell>
          <cell r="G627">
            <v>90.6</v>
          </cell>
          <cell r="H627">
            <v>13</v>
          </cell>
          <cell r="I627">
            <v>101.5</v>
          </cell>
          <cell r="J627">
            <v>-0.3</v>
          </cell>
          <cell r="K627">
            <v>101.2</v>
          </cell>
          <cell r="L627">
            <v>0.8</v>
          </cell>
          <cell r="M627">
            <v>117.6</v>
          </cell>
          <cell r="N627">
            <v>-35.5</v>
          </cell>
          <cell r="O627">
            <v>100.1</v>
          </cell>
          <cell r="P627">
            <v>-8.3000000000000007</v>
          </cell>
          <cell r="Q627" t="str">
            <v>-</v>
          </cell>
          <cell r="R627" t="str">
            <v>-</v>
          </cell>
          <cell r="S627">
            <v>3.68</v>
          </cell>
          <cell r="T627">
            <v>2.4500000000000002</v>
          </cell>
          <cell r="U627">
            <v>3.18</v>
          </cell>
          <cell r="V627">
            <v>3.03</v>
          </cell>
          <cell r="W627">
            <v>79.5</v>
          </cell>
          <cell r="X627">
            <v>-9.6</v>
          </cell>
          <cell r="Y627">
            <v>86.4</v>
          </cell>
          <cell r="Z627">
            <v>-9.5</v>
          </cell>
          <cell r="AA627">
            <v>151.5</v>
          </cell>
          <cell r="AB627">
            <v>-83.4</v>
          </cell>
          <cell r="AC627">
            <v>1.9</v>
          </cell>
          <cell r="AD627">
            <v>-9.5</v>
          </cell>
        </row>
        <row r="628">
          <cell r="B628" t="str">
            <v>Ｐ一括分</v>
          </cell>
          <cell r="C628">
            <v>94.6</v>
          </cell>
          <cell r="D628">
            <v>0.5</v>
          </cell>
          <cell r="E628">
            <v>99.5</v>
          </cell>
          <cell r="F628">
            <v>3.1</v>
          </cell>
          <cell r="G628">
            <v>99.5</v>
          </cell>
          <cell r="H628">
            <v>2.6</v>
          </cell>
          <cell r="I628">
            <v>93</v>
          </cell>
          <cell r="J628">
            <v>-9.3000000000000007</v>
          </cell>
          <cell r="K628">
            <v>93.1</v>
          </cell>
          <cell r="L628">
            <v>-9.6</v>
          </cell>
          <cell r="M628">
            <v>80</v>
          </cell>
          <cell r="N628">
            <v>33.299999999999997</v>
          </cell>
          <cell r="O628">
            <v>89.6</v>
          </cell>
          <cell r="P628">
            <v>9.1</v>
          </cell>
          <cell r="Q628" t="str">
            <v>-</v>
          </cell>
          <cell r="R628" t="str">
            <v>-</v>
          </cell>
          <cell r="S628">
            <v>1.97</v>
          </cell>
          <cell r="T628">
            <v>0.91</v>
          </cell>
          <cell r="U628">
            <v>3.27</v>
          </cell>
          <cell r="V628">
            <v>2.13</v>
          </cell>
          <cell r="W628">
            <v>89</v>
          </cell>
          <cell r="X628">
            <v>-3.3</v>
          </cell>
          <cell r="Y628">
            <v>93.6</v>
          </cell>
          <cell r="Z628">
            <v>-0.7</v>
          </cell>
          <cell r="AA628">
            <v>103.2</v>
          </cell>
          <cell r="AB628">
            <v>61.3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105.7</v>
          </cell>
          <cell r="D629">
            <v>4.4000000000000004</v>
          </cell>
          <cell r="E629">
            <v>105.9</v>
          </cell>
          <cell r="F629">
            <v>4.7</v>
          </cell>
          <cell r="G629">
            <v>106.9</v>
          </cell>
          <cell r="H629">
            <v>5.9</v>
          </cell>
          <cell r="I629">
            <v>93.6</v>
          </cell>
          <cell r="J629">
            <v>0.3</v>
          </cell>
          <cell r="K629">
            <v>93.8</v>
          </cell>
          <cell r="L629">
            <v>0.3</v>
          </cell>
          <cell r="M629">
            <v>81.5</v>
          </cell>
          <cell r="N629">
            <v>-4.3</v>
          </cell>
          <cell r="O629">
            <v>100.3</v>
          </cell>
          <cell r="P629">
            <v>-19</v>
          </cell>
          <cell r="Q629" t="str">
            <v>-</v>
          </cell>
          <cell r="R629" t="str">
            <v>-</v>
          </cell>
          <cell r="S629">
            <v>8.81</v>
          </cell>
          <cell r="T629">
            <v>2.5499999999999998</v>
          </cell>
          <cell r="U629">
            <v>10.6</v>
          </cell>
          <cell r="V629">
            <v>5.19</v>
          </cell>
          <cell r="W629">
            <v>99.4</v>
          </cell>
          <cell r="X629">
            <v>0.5</v>
          </cell>
          <cell r="Y629">
            <v>99.6</v>
          </cell>
          <cell r="Z629">
            <v>0.8</v>
          </cell>
          <cell r="AA629">
            <v>79.7</v>
          </cell>
          <cell r="AB629">
            <v>-23.9</v>
          </cell>
          <cell r="AC629">
            <v>40.6</v>
          </cell>
          <cell r="AD629">
            <v>-71.3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</v>
          </cell>
          <cell r="D631">
            <v>12.1</v>
          </cell>
          <cell r="E631">
            <v>105.5</v>
          </cell>
          <cell r="F631">
            <v>11.8</v>
          </cell>
          <cell r="G631">
            <v>107</v>
          </cell>
          <cell r="H631">
            <v>14.2</v>
          </cell>
          <cell r="I631">
            <v>98.9</v>
          </cell>
          <cell r="J631">
            <v>9.4</v>
          </cell>
          <cell r="K631">
            <v>99.9</v>
          </cell>
          <cell r="L631">
            <v>11.1</v>
          </cell>
          <cell r="M631">
            <v>71</v>
          </cell>
          <cell r="N631">
            <v>-33.299999999999997</v>
          </cell>
          <cell r="O631">
            <v>103.7</v>
          </cell>
          <cell r="P631">
            <v>2</v>
          </cell>
          <cell r="Q631" t="str">
            <v>-</v>
          </cell>
          <cell r="R631" t="str">
            <v>-</v>
          </cell>
          <cell r="S631">
            <v>2.38</v>
          </cell>
          <cell r="T631">
            <v>0.11</v>
          </cell>
          <cell r="U631">
            <v>8.8000000000000007</v>
          </cell>
          <cell r="V631">
            <v>0.86</v>
          </cell>
          <cell r="W631">
            <v>96</v>
          </cell>
          <cell r="X631">
            <v>7.9</v>
          </cell>
          <cell r="Y631">
            <v>99.2</v>
          </cell>
          <cell r="Z631">
            <v>7.5</v>
          </cell>
          <cell r="AA631">
            <v>61.9</v>
          </cell>
          <cell r="AB631">
            <v>-45.6</v>
          </cell>
          <cell r="AC631">
            <v>7.6</v>
          </cell>
          <cell r="AD631">
            <v>2433.3000000000002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94.8</v>
          </cell>
          <cell r="D633">
            <v>0</v>
          </cell>
          <cell r="E633">
            <v>102.6</v>
          </cell>
          <cell r="F633">
            <v>0</v>
          </cell>
          <cell r="G633">
            <v>103.7</v>
          </cell>
          <cell r="H633">
            <v>0</v>
          </cell>
          <cell r="I633">
            <v>109.5</v>
          </cell>
          <cell r="J633">
            <v>0</v>
          </cell>
          <cell r="K633">
            <v>106.1</v>
          </cell>
          <cell r="L633">
            <v>0</v>
          </cell>
          <cell r="M633">
            <v>63.4</v>
          </cell>
          <cell r="N633">
            <v>0</v>
          </cell>
          <cell r="O633">
            <v>200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0.61</v>
          </cell>
          <cell r="V633">
            <v>0.61</v>
          </cell>
          <cell r="W633">
            <v>89.2</v>
          </cell>
          <cell r="X633">
            <v>0</v>
          </cell>
          <cell r="Y633">
            <v>96.5</v>
          </cell>
          <cell r="Z633">
            <v>0</v>
          </cell>
          <cell r="AA633">
            <v>14.9</v>
          </cell>
          <cell r="AB633">
            <v>0</v>
          </cell>
          <cell r="AC633">
            <v>11.6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239897</v>
          </cell>
        </row>
      </sheetData>
      <sheetData sheetId="17">
        <row r="9">
          <cell r="E9">
            <v>17.7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19.600000000000001</v>
          </cell>
          <cell r="G10">
            <v>163.4</v>
          </cell>
          <cell r="H10">
            <v>149.80000000000001</v>
          </cell>
          <cell r="I10">
            <v>13.6</v>
          </cell>
          <cell r="J10">
            <v>16.2</v>
          </cell>
          <cell r="K10">
            <v>92.8</v>
          </cell>
          <cell r="L10">
            <v>91.2</v>
          </cell>
          <cell r="M10">
            <v>1.6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21.2</v>
          </cell>
          <cell r="G12">
            <v>168.9</v>
          </cell>
          <cell r="H12">
            <v>159.80000000000001</v>
          </cell>
          <cell r="I12">
            <v>9.1</v>
          </cell>
          <cell r="J12">
            <v>16.2</v>
          </cell>
          <cell r="K12">
            <v>103.5</v>
          </cell>
          <cell r="L12">
            <v>102.2</v>
          </cell>
          <cell r="M12">
            <v>1.3</v>
          </cell>
        </row>
        <row r="13">
          <cell r="C13" t="str">
            <v>製造業</v>
          </cell>
          <cell r="F13">
            <v>19.899999999999999</v>
          </cell>
          <cell r="G13">
            <v>169</v>
          </cell>
          <cell r="H13">
            <v>154.80000000000001</v>
          </cell>
          <cell r="I13">
            <v>14.2</v>
          </cell>
          <cell r="J13">
            <v>18.2</v>
          </cell>
          <cell r="K13">
            <v>107.7</v>
          </cell>
          <cell r="L13">
            <v>105.6</v>
          </cell>
          <cell r="M13">
            <v>2.1</v>
          </cell>
        </row>
        <row r="14">
          <cell r="C14" t="str">
            <v>電気・ガス・熱供給・水道業</v>
          </cell>
          <cell r="F14">
            <v>18.3</v>
          </cell>
          <cell r="G14">
            <v>155.19999999999999</v>
          </cell>
          <cell r="H14">
            <v>136.6</v>
          </cell>
          <cell r="I14">
            <v>18.600000000000001</v>
          </cell>
          <cell r="J14">
            <v>17.399999999999999</v>
          </cell>
          <cell r="K14">
            <v>103.6</v>
          </cell>
          <cell r="L14">
            <v>103.6</v>
          </cell>
          <cell r="M14">
            <v>0</v>
          </cell>
        </row>
        <row r="15">
          <cell r="C15" t="str">
            <v>情報通信業</v>
          </cell>
          <cell r="F15">
            <v>19.2</v>
          </cell>
          <cell r="G15">
            <v>157.1</v>
          </cell>
          <cell r="H15">
            <v>143.6</v>
          </cell>
          <cell r="I15">
            <v>13.5</v>
          </cell>
          <cell r="J15">
            <v>11.9</v>
          </cell>
          <cell r="K15">
            <v>76.7</v>
          </cell>
          <cell r="L15">
            <v>75.900000000000006</v>
          </cell>
          <cell r="M15">
            <v>0.8</v>
          </cell>
        </row>
        <row r="16">
          <cell r="C16" t="str">
            <v>運輸業，郵便業</v>
          </cell>
          <cell r="F16">
            <v>20.8</v>
          </cell>
          <cell r="G16">
            <v>183.5</v>
          </cell>
          <cell r="H16">
            <v>157.69999999999999</v>
          </cell>
          <cell r="I16">
            <v>25.8</v>
          </cell>
          <cell r="J16">
            <v>14.5</v>
          </cell>
          <cell r="K16">
            <v>65.8</v>
          </cell>
          <cell r="L16">
            <v>65.8</v>
          </cell>
          <cell r="M16">
            <v>0</v>
          </cell>
        </row>
        <row r="17">
          <cell r="C17" t="str">
            <v>卸売業，小売業</v>
          </cell>
          <cell r="F17">
            <v>19.5</v>
          </cell>
          <cell r="G17">
            <v>164.5</v>
          </cell>
          <cell r="H17">
            <v>149.6</v>
          </cell>
          <cell r="I17">
            <v>14.9</v>
          </cell>
          <cell r="J17">
            <v>16.899999999999999</v>
          </cell>
          <cell r="K17">
            <v>99.1</v>
          </cell>
          <cell r="L17">
            <v>97.4</v>
          </cell>
          <cell r="M17">
            <v>1.7</v>
          </cell>
        </row>
        <row r="18">
          <cell r="C18" t="str">
            <v>金融業，保険業</v>
          </cell>
          <cell r="F18">
            <v>18.7</v>
          </cell>
          <cell r="G18">
            <v>134.5</v>
          </cell>
          <cell r="H18">
            <v>129.69999999999999</v>
          </cell>
          <cell r="I18">
            <v>4.8</v>
          </cell>
          <cell r="J18">
            <v>15.5</v>
          </cell>
          <cell r="K18">
            <v>80.5</v>
          </cell>
          <cell r="L18">
            <v>75.7</v>
          </cell>
          <cell r="M18">
            <v>4.8</v>
          </cell>
        </row>
        <row r="19">
          <cell r="C19" t="str">
            <v>不動産業，物品賃貸業</v>
          </cell>
          <cell r="F19">
            <v>21.1</v>
          </cell>
          <cell r="G19">
            <v>173.4</v>
          </cell>
          <cell r="H19">
            <v>167.6</v>
          </cell>
          <cell r="I19">
            <v>5.8</v>
          </cell>
          <cell r="J19">
            <v>17.3</v>
          </cell>
          <cell r="K19">
            <v>108.2</v>
          </cell>
          <cell r="L19">
            <v>108.2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18.899999999999999</v>
          </cell>
          <cell r="G20">
            <v>149.1</v>
          </cell>
          <cell r="H20">
            <v>141.9</v>
          </cell>
          <cell r="I20">
            <v>7.2</v>
          </cell>
          <cell r="J20">
            <v>12.6</v>
          </cell>
          <cell r="K20">
            <v>87.4</v>
          </cell>
          <cell r="L20">
            <v>87.3</v>
          </cell>
          <cell r="M20">
            <v>0.1</v>
          </cell>
        </row>
        <row r="21">
          <cell r="C21" t="str">
            <v>宿泊業，飲食サービス業</v>
          </cell>
          <cell r="F21">
            <v>20.9</v>
          </cell>
          <cell r="G21">
            <v>177.2</v>
          </cell>
          <cell r="H21">
            <v>162.4</v>
          </cell>
          <cell r="I21">
            <v>14.8</v>
          </cell>
          <cell r="J21">
            <v>14</v>
          </cell>
          <cell r="K21">
            <v>77.8</v>
          </cell>
          <cell r="L21">
            <v>75.900000000000006</v>
          </cell>
          <cell r="M21">
            <v>1.9</v>
          </cell>
        </row>
        <row r="22">
          <cell r="C22" t="str">
            <v>生活関連サービス業，娯楽業</v>
          </cell>
          <cell r="F22">
            <v>18.600000000000001</v>
          </cell>
          <cell r="G22">
            <v>162.69999999999999</v>
          </cell>
          <cell r="H22">
            <v>153.80000000000001</v>
          </cell>
          <cell r="I22">
            <v>8.9</v>
          </cell>
          <cell r="J22">
            <v>9.6</v>
          </cell>
          <cell r="K22">
            <v>61.5</v>
          </cell>
          <cell r="L22">
            <v>57.7</v>
          </cell>
          <cell r="M22">
            <v>3.8</v>
          </cell>
        </row>
        <row r="23">
          <cell r="C23" t="str">
            <v>教育，学習支援業</v>
          </cell>
          <cell r="F23">
            <v>18.399999999999999</v>
          </cell>
          <cell r="G23">
            <v>177.8</v>
          </cell>
          <cell r="H23">
            <v>143.9</v>
          </cell>
          <cell r="I23">
            <v>33.9</v>
          </cell>
          <cell r="J23">
            <v>15.7</v>
          </cell>
          <cell r="K23">
            <v>84.3</v>
          </cell>
          <cell r="L23">
            <v>84</v>
          </cell>
          <cell r="M23">
            <v>0.3</v>
          </cell>
        </row>
        <row r="24">
          <cell r="C24" t="str">
            <v>医療，福祉</v>
          </cell>
          <cell r="F24">
            <v>19.3</v>
          </cell>
          <cell r="G24">
            <v>150.4</v>
          </cell>
          <cell r="H24">
            <v>145</v>
          </cell>
          <cell r="I24">
            <v>5.4</v>
          </cell>
          <cell r="J24">
            <v>17.2</v>
          </cell>
          <cell r="K24">
            <v>98</v>
          </cell>
          <cell r="L24">
            <v>96.8</v>
          </cell>
          <cell r="M24">
            <v>1.2</v>
          </cell>
        </row>
        <row r="25">
          <cell r="C25" t="str">
            <v>複合サービス事業</v>
          </cell>
          <cell r="F25">
            <v>19.399999999999999</v>
          </cell>
          <cell r="G25">
            <v>156.1</v>
          </cell>
          <cell r="H25">
            <v>151.80000000000001</v>
          </cell>
          <cell r="I25">
            <v>4.3</v>
          </cell>
          <cell r="J25">
            <v>19.399999999999999</v>
          </cell>
          <cell r="K25">
            <v>100.4</v>
          </cell>
          <cell r="L25">
            <v>100.3</v>
          </cell>
          <cell r="M25">
            <v>0.1</v>
          </cell>
        </row>
        <row r="26">
          <cell r="C26" t="str">
            <v>サービス業（他に分類されないもの）</v>
          </cell>
          <cell r="F26">
            <v>19.8</v>
          </cell>
          <cell r="G26">
            <v>164.8</v>
          </cell>
          <cell r="H26">
            <v>153.1</v>
          </cell>
          <cell r="I26">
            <v>11.7</v>
          </cell>
          <cell r="J26">
            <v>15.1</v>
          </cell>
          <cell r="K26">
            <v>86.5</v>
          </cell>
          <cell r="L26">
            <v>84.4</v>
          </cell>
          <cell r="M26">
            <v>2.1</v>
          </cell>
        </row>
        <row r="27">
          <cell r="C27" t="str">
            <v>食料品・たばこ</v>
          </cell>
          <cell r="F27">
            <v>20.3</v>
          </cell>
          <cell r="G27">
            <v>170.5</v>
          </cell>
          <cell r="H27">
            <v>159.19999999999999</v>
          </cell>
          <cell r="I27">
            <v>11.3</v>
          </cell>
          <cell r="J27">
            <v>18.5</v>
          </cell>
          <cell r="K27">
            <v>109.4</v>
          </cell>
          <cell r="L27">
            <v>105.7</v>
          </cell>
          <cell r="M27">
            <v>3.7</v>
          </cell>
        </row>
        <row r="28">
          <cell r="C28" t="str">
            <v>繊維工業</v>
          </cell>
          <cell r="F28">
            <v>19.899999999999999</v>
          </cell>
          <cell r="G28">
            <v>164.2</v>
          </cell>
          <cell r="H28">
            <v>149.80000000000001</v>
          </cell>
          <cell r="I28">
            <v>14.4</v>
          </cell>
          <cell r="J28">
            <v>16.3</v>
          </cell>
          <cell r="K28">
            <v>93.1</v>
          </cell>
          <cell r="L28">
            <v>92</v>
          </cell>
          <cell r="M28">
            <v>1.1000000000000001</v>
          </cell>
        </row>
        <row r="29">
          <cell r="C29" t="str">
            <v>木材・木製品</v>
          </cell>
          <cell r="F29">
            <v>20.399999999999999</v>
          </cell>
          <cell r="G29">
            <v>172.3</v>
          </cell>
          <cell r="H29">
            <v>160.30000000000001</v>
          </cell>
          <cell r="I29">
            <v>12</v>
          </cell>
          <cell r="J29">
            <v>18.399999999999999</v>
          </cell>
          <cell r="K29">
            <v>89.6</v>
          </cell>
          <cell r="L29">
            <v>89.6</v>
          </cell>
          <cell r="M29">
            <v>0</v>
          </cell>
        </row>
        <row r="30">
          <cell r="C30" t="str">
            <v>家具・装備品</v>
          </cell>
          <cell r="F30" t="str">
            <v>#20.9</v>
          </cell>
          <cell r="G30" t="str">
            <v>#166.3</v>
          </cell>
          <cell r="H30" t="str">
            <v>#166.3</v>
          </cell>
          <cell r="I30" t="str">
            <v>#0</v>
          </cell>
          <cell r="J30" t="str">
            <v>#19.7</v>
          </cell>
          <cell r="K30" t="str">
            <v>#107.4</v>
          </cell>
          <cell r="L30" t="str">
            <v>#107.4</v>
          </cell>
          <cell r="M30" t="str">
            <v>#0</v>
          </cell>
        </row>
        <row r="31">
          <cell r="C31" t="str">
            <v>パルプ・紙</v>
          </cell>
          <cell r="F31" t="str">
            <v>#22.9</v>
          </cell>
          <cell r="G31" t="str">
            <v>#179.2</v>
          </cell>
          <cell r="H31" t="str">
            <v>#172.9</v>
          </cell>
          <cell r="I31" t="str">
            <v>#6.3</v>
          </cell>
          <cell r="J31" t="str">
            <v>#22.1</v>
          </cell>
          <cell r="K31" t="str">
            <v>#136.7</v>
          </cell>
          <cell r="L31" t="str">
            <v>#136.7</v>
          </cell>
          <cell r="M31" t="str">
            <v>#0</v>
          </cell>
        </row>
        <row r="32">
          <cell r="C32" t="str">
            <v>印刷・同関連業</v>
          </cell>
          <cell r="F32">
            <v>19.5</v>
          </cell>
          <cell r="G32">
            <v>159.1</v>
          </cell>
          <cell r="H32">
            <v>144.30000000000001</v>
          </cell>
          <cell r="I32">
            <v>14.8</v>
          </cell>
          <cell r="J32">
            <v>18.5</v>
          </cell>
          <cell r="K32">
            <v>123.7</v>
          </cell>
          <cell r="L32">
            <v>123.6</v>
          </cell>
          <cell r="M32">
            <v>0.1</v>
          </cell>
        </row>
        <row r="33">
          <cell r="C33" t="str">
            <v>化学、石油・石炭</v>
          </cell>
          <cell r="F33">
            <v>19.899999999999999</v>
          </cell>
          <cell r="G33">
            <v>163.6</v>
          </cell>
          <cell r="H33">
            <v>147.69999999999999</v>
          </cell>
          <cell r="I33">
            <v>15.9</v>
          </cell>
          <cell r="J33">
            <v>19.8</v>
          </cell>
          <cell r="K33">
            <v>131.4</v>
          </cell>
          <cell r="L33">
            <v>131.4</v>
          </cell>
          <cell r="M33">
            <v>0</v>
          </cell>
        </row>
        <row r="34">
          <cell r="C34" t="str">
            <v>プラスチック製品</v>
          </cell>
          <cell r="F34">
            <v>20.399999999999999</v>
          </cell>
          <cell r="G34">
            <v>168.9</v>
          </cell>
          <cell r="H34">
            <v>157.4</v>
          </cell>
          <cell r="I34">
            <v>11.5</v>
          </cell>
          <cell r="J34">
            <v>19.7</v>
          </cell>
          <cell r="K34">
            <v>120.5</v>
          </cell>
          <cell r="L34">
            <v>120.5</v>
          </cell>
          <cell r="M34">
            <v>0</v>
          </cell>
        </row>
        <row r="35">
          <cell r="C35" t="str">
            <v>ゴム製品</v>
          </cell>
          <cell r="F35">
            <v>20.5</v>
          </cell>
          <cell r="G35">
            <v>176.2</v>
          </cell>
          <cell r="H35">
            <v>151.5</v>
          </cell>
          <cell r="I35">
            <v>24.7</v>
          </cell>
          <cell r="J35">
            <v>20.8</v>
          </cell>
          <cell r="K35">
            <v>116.5</v>
          </cell>
          <cell r="L35">
            <v>111.9</v>
          </cell>
          <cell r="M35">
            <v>4.5999999999999996</v>
          </cell>
        </row>
        <row r="36">
          <cell r="C36" t="str">
            <v>窯業・土石製品</v>
          </cell>
          <cell r="F36">
            <v>20.8</v>
          </cell>
          <cell r="G36">
            <v>168</v>
          </cell>
          <cell r="H36">
            <v>159.9</v>
          </cell>
          <cell r="I36">
            <v>8.1</v>
          </cell>
          <cell r="J36">
            <v>17.2</v>
          </cell>
          <cell r="K36">
            <v>102</v>
          </cell>
          <cell r="L36">
            <v>99.6</v>
          </cell>
          <cell r="M36">
            <v>2.4</v>
          </cell>
        </row>
        <row r="37">
          <cell r="C37" t="str">
            <v>鉄鋼業</v>
          </cell>
          <cell r="F37" t="str">
            <v>#19.8</v>
          </cell>
          <cell r="G37" t="str">
            <v>#184</v>
          </cell>
          <cell r="H37" t="str">
            <v>#157.9</v>
          </cell>
          <cell r="I37" t="str">
            <v>#26.1</v>
          </cell>
          <cell r="J37" t="str">
            <v>#18</v>
          </cell>
          <cell r="K37" t="str">
            <v>#140.5</v>
          </cell>
          <cell r="L37" t="str">
            <v>#140.5</v>
          </cell>
          <cell r="M37" t="str">
            <v>#0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</row>
        <row r="39">
          <cell r="C39" t="str">
            <v>金属製品製造業</v>
          </cell>
          <cell r="F39">
            <v>20.7</v>
          </cell>
          <cell r="G39">
            <v>173.6</v>
          </cell>
          <cell r="H39">
            <v>165.1</v>
          </cell>
          <cell r="I39">
            <v>8.5</v>
          </cell>
          <cell r="J39">
            <v>14.5</v>
          </cell>
          <cell r="K39">
            <v>102</v>
          </cell>
          <cell r="L39">
            <v>102</v>
          </cell>
          <cell r="M39">
            <v>0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18.899999999999999</v>
          </cell>
          <cell r="G42">
            <v>159.6</v>
          </cell>
          <cell r="H42">
            <v>149.9</v>
          </cell>
          <cell r="I42">
            <v>9.6999999999999993</v>
          </cell>
          <cell r="J42">
            <v>19.2</v>
          </cell>
          <cell r="K42">
            <v>111.5</v>
          </cell>
          <cell r="L42">
            <v>111.5</v>
          </cell>
          <cell r="M42">
            <v>0</v>
          </cell>
        </row>
        <row r="43">
          <cell r="C43" t="str">
            <v>電子・デバイス</v>
          </cell>
          <cell r="F43">
            <v>18.100000000000001</v>
          </cell>
          <cell r="G43">
            <v>158</v>
          </cell>
          <cell r="H43">
            <v>143.80000000000001</v>
          </cell>
          <cell r="I43">
            <v>14.2</v>
          </cell>
          <cell r="J43">
            <v>14.9</v>
          </cell>
          <cell r="K43">
            <v>80.5</v>
          </cell>
          <cell r="L43">
            <v>80.400000000000006</v>
          </cell>
          <cell r="M43">
            <v>0.1</v>
          </cell>
        </row>
        <row r="44">
          <cell r="C44" t="str">
            <v>電気機械器具</v>
          </cell>
          <cell r="F44">
            <v>20.399999999999999</v>
          </cell>
          <cell r="G44">
            <v>167.1</v>
          </cell>
          <cell r="H44">
            <v>159.19999999999999</v>
          </cell>
          <cell r="I44">
            <v>7.9</v>
          </cell>
          <cell r="J44">
            <v>19.2</v>
          </cell>
          <cell r="K44">
            <v>104.2</v>
          </cell>
          <cell r="L44">
            <v>104.2</v>
          </cell>
          <cell r="M44">
            <v>0</v>
          </cell>
        </row>
        <row r="45">
          <cell r="C45" t="str">
            <v>情報通信機械器具</v>
          </cell>
          <cell r="F45" t="str">
            <v>#19.2</v>
          </cell>
          <cell r="G45" t="str">
            <v>#159.3</v>
          </cell>
          <cell r="H45" t="str">
            <v>#150.9</v>
          </cell>
          <cell r="I45" t="str">
            <v>#8.4</v>
          </cell>
          <cell r="J45" t="str">
            <v>#18</v>
          </cell>
          <cell r="K45" t="str">
            <v>#144.1</v>
          </cell>
          <cell r="L45" t="str">
            <v>#135.2</v>
          </cell>
          <cell r="M45" t="str">
            <v>#8.9</v>
          </cell>
        </row>
        <row r="46">
          <cell r="C46" t="str">
            <v>輸送用機械器具</v>
          </cell>
          <cell r="F46">
            <v>19.2</v>
          </cell>
          <cell r="G46">
            <v>183.4</v>
          </cell>
          <cell r="H46">
            <v>154.9</v>
          </cell>
          <cell r="I46">
            <v>28.5</v>
          </cell>
          <cell r="J46">
            <v>18.399999999999999</v>
          </cell>
          <cell r="K46">
            <v>104.6</v>
          </cell>
          <cell r="L46">
            <v>103.8</v>
          </cell>
          <cell r="M46">
            <v>0.8</v>
          </cell>
        </row>
        <row r="47">
          <cell r="C47" t="str">
            <v>その他の製造業</v>
          </cell>
          <cell r="F47">
            <v>20.399999999999999</v>
          </cell>
          <cell r="G47">
            <v>180.3</v>
          </cell>
          <cell r="H47">
            <v>153.6</v>
          </cell>
          <cell r="I47">
            <v>26.7</v>
          </cell>
          <cell r="J47">
            <v>18.399999999999999</v>
          </cell>
          <cell r="K47">
            <v>104.1</v>
          </cell>
          <cell r="L47">
            <v>104.1</v>
          </cell>
          <cell r="M47">
            <v>0</v>
          </cell>
        </row>
        <row r="48">
          <cell r="C48" t="str">
            <v>Ｅ一括分１</v>
          </cell>
          <cell r="F48">
            <v>19.8</v>
          </cell>
          <cell r="G48">
            <v>171.6</v>
          </cell>
          <cell r="H48">
            <v>157.69999999999999</v>
          </cell>
          <cell r="I48">
            <v>13.9</v>
          </cell>
          <cell r="J48">
            <v>18.7</v>
          </cell>
          <cell r="K48">
            <v>87.4</v>
          </cell>
          <cell r="L48">
            <v>87.4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19.600000000000001</v>
          </cell>
          <cell r="G51">
            <v>161.1</v>
          </cell>
          <cell r="H51">
            <v>151.1</v>
          </cell>
          <cell r="I51">
            <v>10</v>
          </cell>
          <cell r="J51">
            <v>19.8</v>
          </cell>
          <cell r="K51">
            <v>146.30000000000001</v>
          </cell>
          <cell r="L51">
            <v>146</v>
          </cell>
          <cell r="M51">
            <v>0.3</v>
          </cell>
        </row>
        <row r="52">
          <cell r="C52" t="str">
            <v>小売業</v>
          </cell>
          <cell r="F52">
            <v>19.399999999999999</v>
          </cell>
          <cell r="G52">
            <v>167.2</v>
          </cell>
          <cell r="H52">
            <v>148.30000000000001</v>
          </cell>
          <cell r="I52">
            <v>18.899999999999999</v>
          </cell>
          <cell r="J52">
            <v>16.7</v>
          </cell>
          <cell r="K52">
            <v>95</v>
          </cell>
          <cell r="L52">
            <v>93.2</v>
          </cell>
          <cell r="M52">
            <v>1.8</v>
          </cell>
        </row>
        <row r="53">
          <cell r="C53" t="str">
            <v>宿泊業</v>
          </cell>
          <cell r="F53">
            <v>21</v>
          </cell>
          <cell r="G53">
            <v>173.9</v>
          </cell>
          <cell r="H53">
            <v>160</v>
          </cell>
          <cell r="I53">
            <v>13.9</v>
          </cell>
          <cell r="J53">
            <v>18.7</v>
          </cell>
          <cell r="K53">
            <v>111.7</v>
          </cell>
          <cell r="L53">
            <v>108.2</v>
          </cell>
          <cell r="M53">
            <v>3.5</v>
          </cell>
        </row>
        <row r="54">
          <cell r="C54" t="str">
            <v>Ｍ一括分</v>
          </cell>
          <cell r="F54">
            <v>20.8</v>
          </cell>
          <cell r="G54">
            <v>197</v>
          </cell>
          <cell r="H54">
            <v>176.7</v>
          </cell>
          <cell r="I54">
            <v>20.3</v>
          </cell>
          <cell r="J54">
            <v>12.4</v>
          </cell>
          <cell r="K54">
            <v>67</v>
          </cell>
          <cell r="L54">
            <v>65.599999999999994</v>
          </cell>
          <cell r="M54">
            <v>1.4</v>
          </cell>
        </row>
        <row r="55">
          <cell r="C55" t="str">
            <v>医療業</v>
          </cell>
          <cell r="F55">
            <v>19.600000000000001</v>
          </cell>
          <cell r="G55">
            <v>150.6</v>
          </cell>
          <cell r="H55">
            <v>145.30000000000001</v>
          </cell>
          <cell r="I55">
            <v>5.3</v>
          </cell>
          <cell r="J55">
            <v>17.399999999999999</v>
          </cell>
          <cell r="K55">
            <v>111.1</v>
          </cell>
          <cell r="L55">
            <v>108.8</v>
          </cell>
          <cell r="M55">
            <v>2.2999999999999998</v>
          </cell>
        </row>
        <row r="56">
          <cell r="C56" t="str">
            <v>Ｐ一括分</v>
          </cell>
          <cell r="F56">
            <v>19</v>
          </cell>
          <cell r="G56">
            <v>149.9</v>
          </cell>
          <cell r="H56">
            <v>144.4</v>
          </cell>
          <cell r="I56">
            <v>5.5</v>
          </cell>
          <cell r="J56">
            <v>17</v>
          </cell>
          <cell r="K56">
            <v>85.7</v>
          </cell>
          <cell r="L56">
            <v>85.5</v>
          </cell>
          <cell r="M56">
            <v>0.2</v>
          </cell>
        </row>
        <row r="57">
          <cell r="C57" t="str">
            <v>職業紹介・派遣業</v>
          </cell>
          <cell r="F57">
            <v>19.5</v>
          </cell>
          <cell r="G57">
            <v>166.5</v>
          </cell>
          <cell r="H57">
            <v>156.19999999999999</v>
          </cell>
          <cell r="I57">
            <v>10.3</v>
          </cell>
          <cell r="J57">
            <v>16.5</v>
          </cell>
          <cell r="K57">
            <v>106.3</v>
          </cell>
          <cell r="L57">
            <v>103.1</v>
          </cell>
          <cell r="M57">
            <v>3.2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19.899999999999999</v>
          </cell>
          <cell r="G59">
            <v>164.4</v>
          </cell>
          <cell r="H59">
            <v>152.19999999999999</v>
          </cell>
          <cell r="I59">
            <v>12.2</v>
          </cell>
          <cell r="J59">
            <v>14.8</v>
          </cell>
          <cell r="K59">
            <v>83.2</v>
          </cell>
          <cell r="L59">
            <v>81.3</v>
          </cell>
          <cell r="M59">
            <v>1.9</v>
          </cell>
        </row>
        <row r="60">
          <cell r="C60" t="str">
            <v>特掲産業１</v>
          </cell>
          <cell r="F60" t="str">
            <v>#17.9</v>
          </cell>
          <cell r="G60" t="str">
            <v>#140</v>
          </cell>
          <cell r="H60" t="str">
            <v>#135.4</v>
          </cell>
          <cell r="I60" t="str">
            <v>#4.6</v>
          </cell>
          <cell r="J60" t="str">
            <v>#6.7</v>
          </cell>
          <cell r="K60" t="str">
            <v>#53.3</v>
          </cell>
          <cell r="L60" t="str">
            <v>#51.1</v>
          </cell>
          <cell r="M60" t="str">
            <v>#2.2</v>
          </cell>
        </row>
        <row r="61">
          <cell r="C61" t="str">
            <v>特掲産業２</v>
          </cell>
          <cell r="F61" t="str">
            <v>#19.3</v>
          </cell>
          <cell r="G61" t="str">
            <v>#161.9</v>
          </cell>
          <cell r="H61" t="str">
            <v>#146.9</v>
          </cell>
          <cell r="I61" t="str">
            <v>#15</v>
          </cell>
          <cell r="J61" t="str">
            <v>#13.9</v>
          </cell>
          <cell r="K61" t="str">
            <v>#88.6</v>
          </cell>
          <cell r="L61" t="str">
            <v>#88.6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19.899999999999999</v>
          </cell>
          <cell r="G78">
            <v>165.3</v>
          </cell>
          <cell r="H78">
            <v>152.6</v>
          </cell>
          <cell r="I78">
            <v>12.7</v>
          </cell>
          <cell r="J78">
            <v>14.7</v>
          </cell>
          <cell r="K78">
            <v>84.1</v>
          </cell>
          <cell r="L78">
            <v>82.4</v>
          </cell>
          <cell r="M78">
            <v>1.7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22.1</v>
          </cell>
          <cell r="G80">
            <v>172.3</v>
          </cell>
          <cell r="H80">
            <v>165.5</v>
          </cell>
          <cell r="I80">
            <v>6.8</v>
          </cell>
          <cell r="J80">
            <v>17.600000000000001</v>
          </cell>
          <cell r="K80">
            <v>109.6</v>
          </cell>
          <cell r="L80">
            <v>106.5</v>
          </cell>
          <cell r="M80">
            <v>3.1</v>
          </cell>
        </row>
        <row r="81">
          <cell r="C81" t="str">
            <v>製造業</v>
          </cell>
          <cell r="F81">
            <v>20.100000000000001</v>
          </cell>
          <cell r="G81">
            <v>170.4</v>
          </cell>
          <cell r="H81">
            <v>156</v>
          </cell>
          <cell r="I81">
            <v>14.4</v>
          </cell>
          <cell r="J81">
            <v>17.100000000000001</v>
          </cell>
          <cell r="K81">
            <v>106</v>
          </cell>
          <cell r="L81">
            <v>104.6</v>
          </cell>
          <cell r="M81">
            <v>1.4</v>
          </cell>
        </row>
        <row r="82">
          <cell r="C82" t="str">
            <v>電気・ガス・熱供給・水道業</v>
          </cell>
          <cell r="F82">
            <v>18.3</v>
          </cell>
          <cell r="G82">
            <v>155.19999999999999</v>
          </cell>
          <cell r="H82">
            <v>136.6</v>
          </cell>
          <cell r="I82">
            <v>18.600000000000001</v>
          </cell>
          <cell r="J82">
            <v>17.399999999999999</v>
          </cell>
          <cell r="K82">
            <v>103.6</v>
          </cell>
          <cell r="L82">
            <v>103.6</v>
          </cell>
          <cell r="M82">
            <v>0</v>
          </cell>
        </row>
        <row r="83">
          <cell r="C83" t="str">
            <v>情報通信業</v>
          </cell>
          <cell r="F83">
            <v>19.5</v>
          </cell>
          <cell r="G83">
            <v>157.80000000000001</v>
          </cell>
          <cell r="H83">
            <v>145.5</v>
          </cell>
          <cell r="I83">
            <v>12.3</v>
          </cell>
          <cell r="J83">
            <v>12.8</v>
          </cell>
          <cell r="K83">
            <v>78.099999999999994</v>
          </cell>
          <cell r="L83">
            <v>77.599999999999994</v>
          </cell>
          <cell r="M83">
            <v>0.5</v>
          </cell>
        </row>
        <row r="84">
          <cell r="C84" t="str">
            <v>運輸業，郵便業</v>
          </cell>
          <cell r="F84">
            <v>20.9</v>
          </cell>
          <cell r="G84">
            <v>193.8</v>
          </cell>
          <cell r="H84">
            <v>161.4</v>
          </cell>
          <cell r="I84">
            <v>32.4</v>
          </cell>
          <cell r="J84">
            <v>14.5</v>
          </cell>
          <cell r="K84">
            <v>66.599999999999994</v>
          </cell>
          <cell r="L84">
            <v>66.599999999999994</v>
          </cell>
          <cell r="M84">
            <v>0</v>
          </cell>
        </row>
        <row r="85">
          <cell r="C85" t="str">
            <v>卸売業，小売業</v>
          </cell>
          <cell r="F85">
            <v>20</v>
          </cell>
          <cell r="G85">
            <v>167.8</v>
          </cell>
          <cell r="H85">
            <v>155.80000000000001</v>
          </cell>
          <cell r="I85">
            <v>12</v>
          </cell>
          <cell r="J85">
            <v>14.9</v>
          </cell>
          <cell r="K85">
            <v>89.5</v>
          </cell>
          <cell r="L85">
            <v>87</v>
          </cell>
          <cell r="M85">
            <v>2.5</v>
          </cell>
        </row>
        <row r="86">
          <cell r="C86" t="str">
            <v>金融業，保険業</v>
          </cell>
          <cell r="F86">
            <v>18.600000000000001</v>
          </cell>
          <cell r="G86">
            <v>145.80000000000001</v>
          </cell>
          <cell r="H86">
            <v>137.9</v>
          </cell>
          <cell r="I86">
            <v>7.9</v>
          </cell>
          <cell r="J86">
            <v>17.100000000000001</v>
          </cell>
          <cell r="K86">
            <v>114</v>
          </cell>
          <cell r="L86">
            <v>113.7</v>
          </cell>
          <cell r="M86">
            <v>0.3</v>
          </cell>
        </row>
        <row r="87">
          <cell r="C87" t="str">
            <v>不動産業，物品賃貸業</v>
          </cell>
          <cell r="F87">
            <v>20.399999999999999</v>
          </cell>
          <cell r="G87">
            <v>164.7</v>
          </cell>
          <cell r="H87">
            <v>160.6</v>
          </cell>
          <cell r="I87">
            <v>4.0999999999999996</v>
          </cell>
          <cell r="J87">
            <v>12.2</v>
          </cell>
          <cell r="K87">
            <v>69.599999999999994</v>
          </cell>
          <cell r="L87">
            <v>69</v>
          </cell>
          <cell r="M87">
            <v>0.6</v>
          </cell>
        </row>
        <row r="88">
          <cell r="C88" t="str">
            <v>学術研究，専門・技術サービス業</v>
          </cell>
          <cell r="F88">
            <v>18.5</v>
          </cell>
          <cell r="G88">
            <v>149.5</v>
          </cell>
          <cell r="H88">
            <v>142.80000000000001</v>
          </cell>
          <cell r="I88">
            <v>6.7</v>
          </cell>
          <cell r="J88">
            <v>18.5</v>
          </cell>
          <cell r="K88">
            <v>98.9</v>
          </cell>
          <cell r="L88">
            <v>96.4</v>
          </cell>
          <cell r="M88">
            <v>2.5</v>
          </cell>
        </row>
        <row r="89">
          <cell r="C89" t="str">
            <v>宿泊業，飲食サービス業</v>
          </cell>
          <cell r="F89">
            <v>18.899999999999999</v>
          </cell>
          <cell r="G89">
            <v>154.80000000000001</v>
          </cell>
          <cell r="H89">
            <v>142.9</v>
          </cell>
          <cell r="I89">
            <v>11.9</v>
          </cell>
          <cell r="J89">
            <v>12.5</v>
          </cell>
          <cell r="K89">
            <v>61.2</v>
          </cell>
          <cell r="L89">
            <v>59.7</v>
          </cell>
          <cell r="M89">
            <v>1.5</v>
          </cell>
        </row>
        <row r="90">
          <cell r="C90" t="str">
            <v>生活関連サービス業，娯楽業</v>
          </cell>
          <cell r="F90">
            <v>19.8</v>
          </cell>
          <cell r="G90">
            <v>168.2</v>
          </cell>
          <cell r="H90">
            <v>155.30000000000001</v>
          </cell>
          <cell r="I90">
            <v>12.9</v>
          </cell>
          <cell r="J90">
            <v>12.2</v>
          </cell>
          <cell r="K90">
            <v>74.2</v>
          </cell>
          <cell r="L90">
            <v>70.3</v>
          </cell>
          <cell r="M90">
            <v>3.9</v>
          </cell>
        </row>
        <row r="91">
          <cell r="C91" t="str">
            <v>教育，学習支援業</v>
          </cell>
          <cell r="F91">
            <v>18.899999999999999</v>
          </cell>
          <cell r="G91">
            <v>173.5</v>
          </cell>
          <cell r="H91">
            <v>146.4</v>
          </cell>
          <cell r="I91">
            <v>27.1</v>
          </cell>
          <cell r="J91">
            <v>14.3</v>
          </cell>
          <cell r="K91">
            <v>77.900000000000006</v>
          </cell>
          <cell r="L91">
            <v>77.7</v>
          </cell>
          <cell r="M91">
            <v>0.2</v>
          </cell>
        </row>
        <row r="92">
          <cell r="C92" t="str">
            <v>医療，福祉</v>
          </cell>
          <cell r="F92">
            <v>19.600000000000001</v>
          </cell>
          <cell r="G92">
            <v>153.9</v>
          </cell>
          <cell r="H92">
            <v>148.1</v>
          </cell>
          <cell r="I92">
            <v>5.8</v>
          </cell>
          <cell r="J92">
            <v>16.100000000000001</v>
          </cell>
          <cell r="K92">
            <v>91.4</v>
          </cell>
          <cell r="L92">
            <v>90.3</v>
          </cell>
          <cell r="M92">
            <v>1.1000000000000001</v>
          </cell>
        </row>
        <row r="93">
          <cell r="C93" t="str">
            <v>複合サービス事業</v>
          </cell>
          <cell r="F93">
            <v>19.2</v>
          </cell>
          <cell r="G93">
            <v>154.4</v>
          </cell>
          <cell r="H93">
            <v>150.19999999999999</v>
          </cell>
          <cell r="I93">
            <v>4.2</v>
          </cell>
          <cell r="J93">
            <v>19.8</v>
          </cell>
          <cell r="K93">
            <v>123.9</v>
          </cell>
          <cell r="L93">
            <v>123.8</v>
          </cell>
          <cell r="M93">
            <v>0.1</v>
          </cell>
        </row>
        <row r="94">
          <cell r="C94" t="str">
            <v>サービス業（他に分類されないもの）</v>
          </cell>
          <cell r="F94">
            <v>20.100000000000001</v>
          </cell>
          <cell r="G94">
            <v>164.3</v>
          </cell>
          <cell r="H94">
            <v>153.5</v>
          </cell>
          <cell r="I94">
            <v>10.8</v>
          </cell>
          <cell r="J94">
            <v>15.2</v>
          </cell>
          <cell r="K94">
            <v>87.3</v>
          </cell>
          <cell r="L94">
            <v>85.3</v>
          </cell>
          <cell r="M94">
            <v>2</v>
          </cell>
        </row>
        <row r="95">
          <cell r="C95" t="str">
            <v>食料品・たばこ</v>
          </cell>
          <cell r="F95">
            <v>20.3</v>
          </cell>
          <cell r="G95">
            <v>171.7</v>
          </cell>
          <cell r="H95">
            <v>159.80000000000001</v>
          </cell>
          <cell r="I95">
            <v>11.9</v>
          </cell>
          <cell r="J95">
            <v>16.600000000000001</v>
          </cell>
          <cell r="K95">
            <v>101.9</v>
          </cell>
          <cell r="L95">
            <v>100.6</v>
          </cell>
          <cell r="M95">
            <v>1.3</v>
          </cell>
        </row>
        <row r="96">
          <cell r="C96" t="str">
            <v>繊維工業</v>
          </cell>
          <cell r="F96">
            <v>19.8</v>
          </cell>
          <cell r="G96">
            <v>163.1</v>
          </cell>
          <cell r="H96">
            <v>149.6</v>
          </cell>
          <cell r="I96">
            <v>13.5</v>
          </cell>
          <cell r="J96">
            <v>16.899999999999999</v>
          </cell>
          <cell r="K96">
            <v>97.5</v>
          </cell>
          <cell r="L96">
            <v>96.7</v>
          </cell>
          <cell r="M96">
            <v>0.8</v>
          </cell>
        </row>
        <row r="97">
          <cell r="C97" t="str">
            <v>木材・木製品</v>
          </cell>
          <cell r="F97">
            <v>20</v>
          </cell>
          <cell r="G97">
            <v>165.1</v>
          </cell>
          <cell r="H97">
            <v>154.30000000000001</v>
          </cell>
          <cell r="I97">
            <v>10.8</v>
          </cell>
          <cell r="J97">
            <v>16.399999999999999</v>
          </cell>
          <cell r="K97">
            <v>115.7</v>
          </cell>
          <cell r="L97">
            <v>112.9</v>
          </cell>
          <cell r="M97">
            <v>2.8</v>
          </cell>
        </row>
        <row r="98">
          <cell r="C98" t="str">
            <v>家具・装備品</v>
          </cell>
          <cell r="F98" t="str">
            <v>#20.9</v>
          </cell>
          <cell r="G98" t="str">
            <v>#166.3</v>
          </cell>
          <cell r="H98" t="str">
            <v>#166.3</v>
          </cell>
          <cell r="I98" t="str">
            <v>#0</v>
          </cell>
          <cell r="J98" t="str">
            <v>#19.7</v>
          </cell>
          <cell r="K98" t="str">
            <v>#107.4</v>
          </cell>
          <cell r="L98" t="str">
            <v>#107.4</v>
          </cell>
          <cell r="M98" t="str">
            <v>#0</v>
          </cell>
        </row>
        <row r="99">
          <cell r="C99" t="str">
            <v>パルプ・紙</v>
          </cell>
          <cell r="F99">
            <v>22.8</v>
          </cell>
          <cell r="G99">
            <v>177.9</v>
          </cell>
          <cell r="H99">
            <v>171.9</v>
          </cell>
          <cell r="I99">
            <v>6</v>
          </cell>
          <cell r="J99">
            <v>21.4</v>
          </cell>
          <cell r="K99">
            <v>113.9</v>
          </cell>
          <cell r="L99">
            <v>113.9</v>
          </cell>
          <cell r="M99">
            <v>0</v>
          </cell>
        </row>
        <row r="100">
          <cell r="C100" t="str">
            <v>印刷・同関連業</v>
          </cell>
          <cell r="F100">
            <v>20.3</v>
          </cell>
          <cell r="G100">
            <v>168.8</v>
          </cell>
          <cell r="H100">
            <v>159.6</v>
          </cell>
          <cell r="I100">
            <v>9.1999999999999993</v>
          </cell>
          <cell r="J100">
            <v>19.100000000000001</v>
          </cell>
          <cell r="K100">
            <v>113.4</v>
          </cell>
          <cell r="L100">
            <v>113.3</v>
          </cell>
          <cell r="M100">
            <v>0.1</v>
          </cell>
        </row>
        <row r="101">
          <cell r="C101" t="str">
            <v>化学、石油・石炭</v>
          </cell>
          <cell r="F101">
            <v>20</v>
          </cell>
          <cell r="G101">
            <v>165.3</v>
          </cell>
          <cell r="H101">
            <v>147.80000000000001</v>
          </cell>
          <cell r="I101">
            <v>17.5</v>
          </cell>
          <cell r="J101">
            <v>19.8</v>
          </cell>
          <cell r="K101">
            <v>131.4</v>
          </cell>
          <cell r="L101">
            <v>131.4</v>
          </cell>
          <cell r="M101">
            <v>0</v>
          </cell>
        </row>
        <row r="102">
          <cell r="C102" t="str">
            <v>プラスチック製品</v>
          </cell>
          <cell r="F102">
            <v>20.399999999999999</v>
          </cell>
          <cell r="G102">
            <v>168.9</v>
          </cell>
          <cell r="H102">
            <v>157.4</v>
          </cell>
          <cell r="I102">
            <v>11.5</v>
          </cell>
          <cell r="J102">
            <v>19.7</v>
          </cell>
          <cell r="K102">
            <v>120.5</v>
          </cell>
          <cell r="L102">
            <v>120.5</v>
          </cell>
          <cell r="M102">
            <v>0</v>
          </cell>
        </row>
        <row r="103">
          <cell r="C103" t="str">
            <v>ゴム製品</v>
          </cell>
          <cell r="F103">
            <v>20.5</v>
          </cell>
          <cell r="G103">
            <v>176.2</v>
          </cell>
          <cell r="H103">
            <v>151.5</v>
          </cell>
          <cell r="I103">
            <v>24.7</v>
          </cell>
          <cell r="J103">
            <v>20.8</v>
          </cell>
          <cell r="K103">
            <v>116.5</v>
          </cell>
          <cell r="L103">
            <v>111.9</v>
          </cell>
          <cell r="M103">
            <v>4.5999999999999996</v>
          </cell>
        </row>
        <row r="104">
          <cell r="C104" t="str">
            <v>窯業・土石製品</v>
          </cell>
          <cell r="F104">
            <v>20.100000000000001</v>
          </cell>
          <cell r="G104">
            <v>168</v>
          </cell>
          <cell r="H104">
            <v>159.19999999999999</v>
          </cell>
          <cell r="I104">
            <v>8.8000000000000007</v>
          </cell>
          <cell r="J104">
            <v>17.2</v>
          </cell>
          <cell r="K104">
            <v>102</v>
          </cell>
          <cell r="L104">
            <v>99.6</v>
          </cell>
          <cell r="M104">
            <v>2.4</v>
          </cell>
        </row>
        <row r="105">
          <cell r="C105" t="str">
            <v>鉄鋼業</v>
          </cell>
          <cell r="F105" t="str">
            <v>#19.8</v>
          </cell>
          <cell r="G105" t="str">
            <v>#184</v>
          </cell>
          <cell r="H105" t="str">
            <v>#157.9</v>
          </cell>
          <cell r="I105" t="str">
            <v>#26.1</v>
          </cell>
          <cell r="J105" t="str">
            <v>#18</v>
          </cell>
          <cell r="K105" t="str">
            <v>#140.5</v>
          </cell>
          <cell r="L105" t="str">
            <v>#140.5</v>
          </cell>
          <cell r="M105" t="str">
            <v>#0</v>
          </cell>
        </row>
        <row r="106">
          <cell r="C106" t="str">
            <v>非鉄金属製造業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</row>
        <row r="107">
          <cell r="C107" t="str">
            <v>金属製品製造業</v>
          </cell>
          <cell r="F107">
            <v>20.9</v>
          </cell>
          <cell r="G107">
            <v>174.1</v>
          </cell>
          <cell r="H107">
            <v>162.80000000000001</v>
          </cell>
          <cell r="I107">
            <v>11.3</v>
          </cell>
          <cell r="J107">
            <v>17.8</v>
          </cell>
          <cell r="K107">
            <v>115.7</v>
          </cell>
          <cell r="L107">
            <v>115.7</v>
          </cell>
          <cell r="M107">
            <v>0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18.899999999999999</v>
          </cell>
          <cell r="G110">
            <v>159.6</v>
          </cell>
          <cell r="H110">
            <v>149.9</v>
          </cell>
          <cell r="I110">
            <v>9.6999999999999993</v>
          </cell>
          <cell r="J110">
            <v>19.2</v>
          </cell>
          <cell r="K110">
            <v>111.5</v>
          </cell>
          <cell r="L110">
            <v>111.5</v>
          </cell>
          <cell r="M110">
            <v>0</v>
          </cell>
        </row>
        <row r="111">
          <cell r="C111" t="str">
            <v>電子・デバイス</v>
          </cell>
          <cell r="F111">
            <v>18.100000000000001</v>
          </cell>
          <cell r="G111">
            <v>158</v>
          </cell>
          <cell r="H111">
            <v>143.80000000000001</v>
          </cell>
          <cell r="I111">
            <v>14.2</v>
          </cell>
          <cell r="J111">
            <v>14.9</v>
          </cell>
          <cell r="K111">
            <v>80.5</v>
          </cell>
          <cell r="L111">
            <v>80.400000000000006</v>
          </cell>
          <cell r="M111">
            <v>0.1</v>
          </cell>
        </row>
        <row r="112">
          <cell r="C112" t="str">
            <v>電気機械器具</v>
          </cell>
          <cell r="F112">
            <v>21</v>
          </cell>
          <cell r="G112">
            <v>174</v>
          </cell>
          <cell r="H112">
            <v>163.5</v>
          </cell>
          <cell r="I112">
            <v>10.5</v>
          </cell>
          <cell r="J112">
            <v>19.2</v>
          </cell>
          <cell r="K112">
            <v>104.2</v>
          </cell>
          <cell r="L112">
            <v>104.2</v>
          </cell>
          <cell r="M112">
            <v>0</v>
          </cell>
        </row>
        <row r="113">
          <cell r="C113" t="str">
            <v>情報通信機械器具</v>
          </cell>
          <cell r="F113" t="str">
            <v>#19.2</v>
          </cell>
          <cell r="G113" t="str">
            <v>#159.3</v>
          </cell>
          <cell r="H113" t="str">
            <v>#150.9</v>
          </cell>
          <cell r="I113" t="str">
            <v>#8.4</v>
          </cell>
          <cell r="J113" t="str">
            <v>#18</v>
          </cell>
          <cell r="K113" t="str">
            <v>#144.1</v>
          </cell>
          <cell r="L113" t="str">
            <v>#135.2</v>
          </cell>
          <cell r="M113" t="str">
            <v>#8.9</v>
          </cell>
        </row>
        <row r="114">
          <cell r="C114" t="str">
            <v>輸送用機械器具</v>
          </cell>
          <cell r="F114">
            <v>19.3</v>
          </cell>
          <cell r="G114">
            <v>182.5</v>
          </cell>
          <cell r="H114">
            <v>154.80000000000001</v>
          </cell>
          <cell r="I114">
            <v>27.7</v>
          </cell>
          <cell r="J114">
            <v>17.2</v>
          </cell>
          <cell r="K114">
            <v>107.5</v>
          </cell>
          <cell r="L114">
            <v>107.4</v>
          </cell>
          <cell r="M114">
            <v>0.1</v>
          </cell>
        </row>
        <row r="115">
          <cell r="C115" t="str">
            <v>その他の製造業</v>
          </cell>
          <cell r="F115">
            <v>20.399999999999999</v>
          </cell>
          <cell r="G115">
            <v>180.3</v>
          </cell>
          <cell r="H115">
            <v>153.6</v>
          </cell>
          <cell r="I115">
            <v>26.7</v>
          </cell>
          <cell r="J115">
            <v>18.399999999999999</v>
          </cell>
          <cell r="K115">
            <v>104.1</v>
          </cell>
          <cell r="L115">
            <v>104.1</v>
          </cell>
          <cell r="M115">
            <v>0</v>
          </cell>
        </row>
        <row r="116">
          <cell r="C116" t="str">
            <v>Ｅ一括分１</v>
          </cell>
          <cell r="F116">
            <v>21</v>
          </cell>
          <cell r="G116">
            <v>185.7</v>
          </cell>
          <cell r="H116">
            <v>163</v>
          </cell>
          <cell r="I116">
            <v>22.7</v>
          </cell>
          <cell r="J116">
            <v>19.8</v>
          </cell>
          <cell r="K116">
            <v>175.2</v>
          </cell>
          <cell r="L116">
            <v>160.1</v>
          </cell>
          <cell r="M116">
            <v>15.1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19.600000000000001</v>
          </cell>
          <cell r="G119">
            <v>165.9</v>
          </cell>
          <cell r="H119">
            <v>155.69999999999999</v>
          </cell>
          <cell r="I119">
            <v>10.199999999999999</v>
          </cell>
          <cell r="J119">
            <v>20</v>
          </cell>
          <cell r="K119">
            <v>146.19999999999999</v>
          </cell>
          <cell r="L119">
            <v>146</v>
          </cell>
          <cell r="M119">
            <v>0.2</v>
          </cell>
        </row>
        <row r="120">
          <cell r="C120" t="str">
            <v>小売業</v>
          </cell>
          <cell r="F120">
            <v>20.399999999999999</v>
          </cell>
          <cell r="G120">
            <v>169.3</v>
          </cell>
          <cell r="H120">
            <v>155.9</v>
          </cell>
          <cell r="I120">
            <v>13.4</v>
          </cell>
          <cell r="J120">
            <v>14.6</v>
          </cell>
          <cell r="K120">
            <v>87</v>
          </cell>
          <cell r="L120">
            <v>84.4</v>
          </cell>
          <cell r="M120">
            <v>2.6</v>
          </cell>
        </row>
        <row r="121">
          <cell r="C121" t="str">
            <v>宿泊業</v>
          </cell>
          <cell r="F121">
            <v>20.100000000000001</v>
          </cell>
          <cell r="G121">
            <v>159.69999999999999</v>
          </cell>
          <cell r="H121">
            <v>149.5</v>
          </cell>
          <cell r="I121">
            <v>10.199999999999999</v>
          </cell>
          <cell r="J121">
            <v>16.100000000000001</v>
          </cell>
          <cell r="K121">
            <v>94.9</v>
          </cell>
          <cell r="L121">
            <v>91.8</v>
          </cell>
          <cell r="M121">
            <v>3.1</v>
          </cell>
        </row>
        <row r="122">
          <cell r="C122" t="str">
            <v>Ｍ一括分</v>
          </cell>
          <cell r="F122">
            <v>18.100000000000001</v>
          </cell>
          <cell r="G122">
            <v>151.69999999999999</v>
          </cell>
          <cell r="H122">
            <v>138.69999999999999</v>
          </cell>
          <cell r="I122">
            <v>13</v>
          </cell>
          <cell r="J122">
            <v>12.1</v>
          </cell>
          <cell r="K122">
            <v>57.7</v>
          </cell>
          <cell r="L122">
            <v>56.4</v>
          </cell>
          <cell r="M122">
            <v>1.3</v>
          </cell>
        </row>
        <row r="123">
          <cell r="C123" t="str">
            <v>医療業</v>
          </cell>
          <cell r="F123">
            <v>20.3</v>
          </cell>
          <cell r="G123">
            <v>155.1</v>
          </cell>
          <cell r="H123">
            <v>149.5</v>
          </cell>
          <cell r="I123">
            <v>5.6</v>
          </cell>
          <cell r="J123">
            <v>17.7</v>
          </cell>
          <cell r="K123">
            <v>102.5</v>
          </cell>
          <cell r="L123">
            <v>100.6</v>
          </cell>
          <cell r="M123">
            <v>1.9</v>
          </cell>
        </row>
        <row r="124">
          <cell r="C124" t="str">
            <v>Ｐ一括分</v>
          </cell>
          <cell r="F124">
            <v>19.100000000000001</v>
          </cell>
          <cell r="G124">
            <v>152.9</v>
          </cell>
          <cell r="H124">
            <v>146.80000000000001</v>
          </cell>
          <cell r="I124">
            <v>6.1</v>
          </cell>
          <cell r="J124">
            <v>14.9</v>
          </cell>
          <cell r="K124">
            <v>83.3</v>
          </cell>
          <cell r="L124">
            <v>82.8</v>
          </cell>
          <cell r="M124">
            <v>0.5</v>
          </cell>
        </row>
        <row r="125">
          <cell r="C125" t="str">
            <v>職業紹介・派遣業</v>
          </cell>
          <cell r="F125">
            <v>19.5</v>
          </cell>
          <cell r="G125">
            <v>166.5</v>
          </cell>
          <cell r="H125">
            <v>156.19999999999999</v>
          </cell>
          <cell r="I125">
            <v>10.3</v>
          </cell>
          <cell r="J125">
            <v>16.5</v>
          </cell>
          <cell r="K125">
            <v>106.3</v>
          </cell>
          <cell r="L125">
            <v>103.1</v>
          </cell>
          <cell r="M125">
            <v>3.2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20.2</v>
          </cell>
          <cell r="G127">
            <v>163.9</v>
          </cell>
          <cell r="H127">
            <v>153</v>
          </cell>
          <cell r="I127">
            <v>10.9</v>
          </cell>
          <cell r="J127">
            <v>15</v>
          </cell>
          <cell r="K127">
            <v>84.7</v>
          </cell>
          <cell r="L127">
            <v>82.9</v>
          </cell>
          <cell r="M127">
            <v>1.8</v>
          </cell>
        </row>
        <row r="128">
          <cell r="C128" t="str">
            <v>特掲産業１</v>
          </cell>
          <cell r="F128" t="str">
            <v>#17.9</v>
          </cell>
          <cell r="G128" t="str">
            <v>#140</v>
          </cell>
          <cell r="H128" t="str">
            <v>#135.4</v>
          </cell>
          <cell r="I128" t="str">
            <v>#4.6</v>
          </cell>
          <cell r="J128" t="str">
            <v>#6.7</v>
          </cell>
          <cell r="K128" t="str">
            <v>#53.3</v>
          </cell>
          <cell r="L128" t="str">
            <v>#51.1</v>
          </cell>
          <cell r="M128" t="str">
            <v>#2.2</v>
          </cell>
        </row>
        <row r="129">
          <cell r="C129" t="str">
            <v>特掲産業２</v>
          </cell>
          <cell r="F129">
            <v>21.6</v>
          </cell>
          <cell r="G129">
            <v>181.6</v>
          </cell>
          <cell r="H129">
            <v>164.4</v>
          </cell>
          <cell r="I129">
            <v>17.2</v>
          </cell>
          <cell r="J129">
            <v>14.1</v>
          </cell>
          <cell r="K129">
            <v>112.7</v>
          </cell>
          <cell r="L129">
            <v>107.2</v>
          </cell>
          <cell r="M129">
            <v>5.5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85</v>
          </cell>
          <cell r="D198">
            <v>-0.9</v>
          </cell>
          <cell r="E198">
            <v>102.5</v>
          </cell>
          <cell r="F198">
            <v>-1.6</v>
          </cell>
          <cell r="G198">
            <v>102.2</v>
          </cell>
          <cell r="H198">
            <v>-0.9</v>
          </cell>
          <cell r="I198">
            <v>100.5</v>
          </cell>
          <cell r="J198">
            <v>-0.4</v>
          </cell>
          <cell r="K198">
            <v>98.9</v>
          </cell>
          <cell r="L198">
            <v>0.9</v>
          </cell>
          <cell r="M198">
            <v>121.4</v>
          </cell>
          <cell r="N198">
            <v>-12.8</v>
          </cell>
          <cell r="O198">
            <v>92.8</v>
          </cell>
          <cell r="P198">
            <v>-2.6</v>
          </cell>
          <cell r="Q198" t="str">
            <v>-</v>
          </cell>
          <cell r="R198" t="str">
            <v>-</v>
          </cell>
          <cell r="S198">
            <v>0.87</v>
          </cell>
          <cell r="T198">
            <v>-0.01</v>
          </cell>
          <cell r="U198">
            <v>1.28</v>
          </cell>
          <cell r="V198">
            <v>0.1</v>
          </cell>
          <cell r="W198">
            <v>79.7</v>
          </cell>
          <cell r="X198">
            <v>-4.2</v>
          </cell>
          <cell r="Y198">
            <v>96.2</v>
          </cell>
          <cell r="Z198">
            <v>-4.8</v>
          </cell>
          <cell r="AA198">
            <v>106.8</v>
          </cell>
          <cell r="AB198">
            <v>-10.8</v>
          </cell>
          <cell r="AC198">
            <v>4.3</v>
          </cell>
          <cell r="AD198">
            <v>380.7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61.1</v>
          </cell>
          <cell r="D200">
            <v>-11.8</v>
          </cell>
          <cell r="E200">
            <v>77.3</v>
          </cell>
          <cell r="F200">
            <v>-11.8</v>
          </cell>
          <cell r="G200">
            <v>80.3</v>
          </cell>
          <cell r="H200">
            <v>-7.2</v>
          </cell>
          <cell r="I200">
            <v>102.9</v>
          </cell>
          <cell r="J200">
            <v>-2.6</v>
          </cell>
          <cell r="K200">
            <v>106.4</v>
          </cell>
          <cell r="L200">
            <v>1.2</v>
          </cell>
          <cell r="M200">
            <v>64.5</v>
          </cell>
          <cell r="N200">
            <v>-42.5</v>
          </cell>
          <cell r="O200">
            <v>87.5</v>
          </cell>
          <cell r="P200">
            <v>3.4</v>
          </cell>
          <cell r="Q200" t="str">
            <v>-</v>
          </cell>
          <cell r="R200" t="str">
            <v>-</v>
          </cell>
          <cell r="S200">
            <v>0.41</v>
          </cell>
          <cell r="T200">
            <v>-4.3600000000000003</v>
          </cell>
          <cell r="U200">
            <v>0.41</v>
          </cell>
          <cell r="V200">
            <v>-0.94</v>
          </cell>
          <cell r="W200">
            <v>57.3</v>
          </cell>
          <cell r="X200">
            <v>-14.7</v>
          </cell>
          <cell r="Y200">
            <v>72.5</v>
          </cell>
          <cell r="Z200">
            <v>-14.7</v>
          </cell>
          <cell r="AA200">
            <v>40.4</v>
          </cell>
          <cell r="AB200">
            <v>-60.2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90</v>
          </cell>
          <cell r="D201">
            <v>-1.7</v>
          </cell>
          <cell r="E201">
            <v>109.5</v>
          </cell>
          <cell r="F201">
            <v>-1.7</v>
          </cell>
          <cell r="G201">
            <v>107.4</v>
          </cell>
          <cell r="H201">
            <v>-1.8</v>
          </cell>
          <cell r="I201">
            <v>102.1</v>
          </cell>
          <cell r="J201">
            <v>2.2999999999999998</v>
          </cell>
          <cell r="K201">
            <v>101.7</v>
          </cell>
          <cell r="L201">
            <v>2.7</v>
          </cell>
          <cell r="M201">
            <v>106.8</v>
          </cell>
          <cell r="N201">
            <v>-1.4</v>
          </cell>
          <cell r="O201">
            <v>91.7</v>
          </cell>
          <cell r="P201">
            <v>-3.2</v>
          </cell>
          <cell r="Q201" t="str">
            <v>-</v>
          </cell>
          <cell r="R201" t="str">
            <v>-</v>
          </cell>
          <cell r="S201">
            <v>0.5</v>
          </cell>
          <cell r="T201">
            <v>-0.14000000000000001</v>
          </cell>
          <cell r="U201">
            <v>0.99</v>
          </cell>
          <cell r="V201">
            <v>0.13</v>
          </cell>
          <cell r="W201">
            <v>84.4</v>
          </cell>
          <cell r="X201">
            <v>-5</v>
          </cell>
          <cell r="Y201">
            <v>102.7</v>
          </cell>
          <cell r="Z201">
            <v>-5</v>
          </cell>
          <cell r="AA201">
            <v>130.9</v>
          </cell>
          <cell r="AB201">
            <v>-0.2</v>
          </cell>
          <cell r="AC201">
            <v>0.1</v>
          </cell>
          <cell r="AD201">
            <v>-81.400000000000006</v>
          </cell>
        </row>
        <row r="202">
          <cell r="B202" t="str">
            <v>電気・ガス・熱供給・水道業</v>
          </cell>
          <cell r="C202">
            <v>108.7</v>
          </cell>
          <cell r="D202">
            <v>17.399999999999999</v>
          </cell>
          <cell r="E202">
            <v>122.1</v>
          </cell>
          <cell r="F202">
            <v>4.2</v>
          </cell>
          <cell r="G202">
            <v>110.3</v>
          </cell>
          <cell r="H202">
            <v>-1.3</v>
          </cell>
          <cell r="I202">
            <v>102.4</v>
          </cell>
          <cell r="J202">
            <v>-2.2999999999999998</v>
          </cell>
          <cell r="K202">
            <v>97.1</v>
          </cell>
          <cell r="L202">
            <v>2.8</v>
          </cell>
          <cell r="M202">
            <v>170.6</v>
          </cell>
          <cell r="N202">
            <v>-28.2</v>
          </cell>
          <cell r="O202">
            <v>105.7</v>
          </cell>
          <cell r="P202">
            <v>3.2</v>
          </cell>
          <cell r="Q202" t="str">
            <v>-</v>
          </cell>
          <cell r="R202" t="str">
            <v>-</v>
          </cell>
          <cell r="S202">
            <v>0</v>
          </cell>
          <cell r="T202">
            <v>-0.05</v>
          </cell>
          <cell r="U202">
            <v>1.51</v>
          </cell>
          <cell r="V202">
            <v>0.47</v>
          </cell>
          <cell r="W202">
            <v>102</v>
          </cell>
          <cell r="X202">
            <v>13.6</v>
          </cell>
          <cell r="Y202">
            <v>114.5</v>
          </cell>
          <cell r="Z202">
            <v>0.7</v>
          </cell>
          <cell r="AA202">
            <v>265.8</v>
          </cell>
          <cell r="AB202">
            <v>45.3</v>
          </cell>
          <cell r="AC202">
            <v>49</v>
          </cell>
          <cell r="AD202">
            <v>7230.4</v>
          </cell>
        </row>
        <row r="203">
          <cell r="B203" t="str">
            <v>情報通信業</v>
          </cell>
          <cell r="C203">
            <v>119.6</v>
          </cell>
          <cell r="D203">
            <v>3.8</v>
          </cell>
          <cell r="E203">
            <v>138.80000000000001</v>
          </cell>
          <cell r="F203">
            <v>-2.9</v>
          </cell>
          <cell r="G203">
            <v>133.6</v>
          </cell>
          <cell r="H203">
            <v>-3.7</v>
          </cell>
          <cell r="I203">
            <v>97.6</v>
          </cell>
          <cell r="J203">
            <v>4.3</v>
          </cell>
          <cell r="K203">
            <v>96.1</v>
          </cell>
          <cell r="L203">
            <v>2.9</v>
          </cell>
          <cell r="M203">
            <v>116.4</v>
          </cell>
          <cell r="N203">
            <v>21.6</v>
          </cell>
          <cell r="O203">
            <v>121</v>
          </cell>
          <cell r="P203">
            <v>-0.9</v>
          </cell>
          <cell r="Q203" t="str">
            <v>-</v>
          </cell>
          <cell r="R203" t="str">
            <v>-</v>
          </cell>
          <cell r="S203">
            <v>0.36</v>
          </cell>
          <cell r="T203">
            <v>0.28000000000000003</v>
          </cell>
          <cell r="U203">
            <v>0.64</v>
          </cell>
          <cell r="V203">
            <v>0.01</v>
          </cell>
          <cell r="W203">
            <v>112.2</v>
          </cell>
          <cell r="X203">
            <v>0.4</v>
          </cell>
          <cell r="Y203">
            <v>130.19999999999999</v>
          </cell>
          <cell r="Z203">
            <v>-6.1</v>
          </cell>
          <cell r="AA203">
            <v>219.3</v>
          </cell>
          <cell r="AB203">
            <v>6.4</v>
          </cell>
          <cell r="AC203">
            <v>49</v>
          </cell>
          <cell r="AD203">
            <v>268.10000000000002</v>
          </cell>
        </row>
        <row r="204">
          <cell r="B204" t="str">
            <v>運輸業，郵便業</v>
          </cell>
          <cell r="C204">
            <v>73.2</v>
          </cell>
          <cell r="D204">
            <v>-9.1</v>
          </cell>
          <cell r="E204">
            <v>84.1</v>
          </cell>
          <cell r="F204">
            <v>-9.1999999999999993</v>
          </cell>
          <cell r="G204">
            <v>88.7</v>
          </cell>
          <cell r="H204">
            <v>-9.5</v>
          </cell>
          <cell r="I204">
            <v>95.6</v>
          </cell>
          <cell r="J204">
            <v>-4.2</v>
          </cell>
          <cell r="K204">
            <v>101.3</v>
          </cell>
          <cell r="L204">
            <v>-0.4</v>
          </cell>
          <cell r="M204">
            <v>71.099999999999994</v>
          </cell>
          <cell r="N204">
            <v>-22.3</v>
          </cell>
          <cell r="O204">
            <v>103.7</v>
          </cell>
          <cell r="P204">
            <v>-10</v>
          </cell>
          <cell r="Q204" t="str">
            <v>-</v>
          </cell>
          <cell r="R204" t="str">
            <v>-</v>
          </cell>
          <cell r="S204">
            <v>0.21</v>
          </cell>
          <cell r="T204">
            <v>-1.36</v>
          </cell>
          <cell r="U204">
            <v>1.5</v>
          </cell>
          <cell r="V204">
            <v>0.56000000000000005</v>
          </cell>
          <cell r="W204">
            <v>68.7</v>
          </cell>
          <cell r="X204">
            <v>-12</v>
          </cell>
          <cell r="Y204">
            <v>78.900000000000006</v>
          </cell>
          <cell r="Z204">
            <v>-12.1</v>
          </cell>
          <cell r="AA204">
            <v>64.900000000000006</v>
          </cell>
          <cell r="AB204">
            <v>-7.2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81.2</v>
          </cell>
          <cell r="D205">
            <v>0</v>
          </cell>
          <cell r="E205">
            <v>97.5</v>
          </cell>
          <cell r="F205">
            <v>-0.1</v>
          </cell>
          <cell r="G205">
            <v>96.9</v>
          </cell>
          <cell r="H205">
            <v>1.4</v>
          </cell>
          <cell r="I205">
            <v>98</v>
          </cell>
          <cell r="J205">
            <v>-1.9</v>
          </cell>
          <cell r="K205">
            <v>94.5</v>
          </cell>
          <cell r="L205">
            <v>-0.7</v>
          </cell>
          <cell r="M205">
            <v>155.19999999999999</v>
          </cell>
          <cell r="N205">
            <v>-12.4</v>
          </cell>
          <cell r="O205">
            <v>80.8</v>
          </cell>
          <cell r="P205">
            <v>-7.8</v>
          </cell>
          <cell r="Q205" t="str">
            <v>-</v>
          </cell>
          <cell r="R205" t="str">
            <v>-</v>
          </cell>
          <cell r="S205">
            <v>1.79</v>
          </cell>
          <cell r="T205">
            <v>0.88</v>
          </cell>
          <cell r="U205">
            <v>2.44</v>
          </cell>
          <cell r="V205">
            <v>0.37</v>
          </cell>
          <cell r="W205">
            <v>76.2</v>
          </cell>
          <cell r="X205">
            <v>-3.3</v>
          </cell>
          <cell r="Y205">
            <v>91.5</v>
          </cell>
          <cell r="Z205">
            <v>-3.4</v>
          </cell>
          <cell r="AA205">
            <v>104.9</v>
          </cell>
          <cell r="AB205">
            <v>-16.399999999999999</v>
          </cell>
          <cell r="AC205">
            <v>1.4</v>
          </cell>
          <cell r="AD205">
            <v>32.299999999999997</v>
          </cell>
        </row>
        <row r="206">
          <cell r="B206" t="str">
            <v>金融業，保険業</v>
          </cell>
          <cell r="C206">
            <v>102.8</v>
          </cell>
          <cell r="D206">
            <v>7.4</v>
          </cell>
          <cell r="E206">
            <v>123.4</v>
          </cell>
          <cell r="F206">
            <v>0.5</v>
          </cell>
          <cell r="G206">
            <v>127</v>
          </cell>
          <cell r="H206">
            <v>6</v>
          </cell>
          <cell r="I206">
            <v>96.3</v>
          </cell>
          <cell r="J206">
            <v>-14.6</v>
          </cell>
          <cell r="K206">
            <v>95.8</v>
          </cell>
          <cell r="L206">
            <v>-8.6999999999999993</v>
          </cell>
          <cell r="M206">
            <v>114.3</v>
          </cell>
          <cell r="N206">
            <v>-68.599999999999994</v>
          </cell>
          <cell r="O206">
            <v>112.8</v>
          </cell>
          <cell r="P206">
            <v>11.6</v>
          </cell>
          <cell r="Q206" t="str">
            <v>-</v>
          </cell>
          <cell r="R206" t="str">
            <v>-</v>
          </cell>
          <cell r="S206">
            <v>0</v>
          </cell>
          <cell r="T206">
            <v>-7.0000000000000007E-2</v>
          </cell>
          <cell r="U206">
            <v>0</v>
          </cell>
          <cell r="V206">
            <v>0</v>
          </cell>
          <cell r="W206">
            <v>96.4</v>
          </cell>
          <cell r="X206">
            <v>3.9</v>
          </cell>
          <cell r="Y206">
            <v>115.8</v>
          </cell>
          <cell r="Z206">
            <v>-2.8</v>
          </cell>
          <cell r="AA206">
            <v>35.700000000000003</v>
          </cell>
          <cell r="AB206">
            <v>-81.599999999999994</v>
          </cell>
          <cell r="AC206">
            <v>22.9</v>
          </cell>
          <cell r="AD206">
            <v>0</v>
          </cell>
        </row>
        <row r="207">
          <cell r="B207" t="str">
            <v>不動産業，物品賃貸業</v>
          </cell>
          <cell r="C207">
            <v>98.7</v>
          </cell>
          <cell r="D207">
            <v>-0.5</v>
          </cell>
          <cell r="E207">
            <v>124.7</v>
          </cell>
          <cell r="F207">
            <v>-0.5</v>
          </cell>
          <cell r="G207">
            <v>124.9</v>
          </cell>
          <cell r="H207">
            <v>2.6</v>
          </cell>
          <cell r="I207">
            <v>105.7</v>
          </cell>
          <cell r="J207">
            <v>5.6</v>
          </cell>
          <cell r="K207">
            <v>104.4</v>
          </cell>
          <cell r="L207">
            <v>14.5</v>
          </cell>
          <cell r="M207">
            <v>170.6</v>
          </cell>
          <cell r="N207">
            <v>-67.400000000000006</v>
          </cell>
          <cell r="O207">
            <v>113.5</v>
          </cell>
          <cell r="P207">
            <v>36.1</v>
          </cell>
          <cell r="Q207" t="str">
            <v>-</v>
          </cell>
          <cell r="R207" t="str">
            <v>-</v>
          </cell>
          <cell r="S207">
            <v>2.8</v>
          </cell>
          <cell r="T207">
            <v>2.95</v>
          </cell>
          <cell r="U207">
            <v>0</v>
          </cell>
          <cell r="V207">
            <v>-0.31</v>
          </cell>
          <cell r="W207">
            <v>92.6</v>
          </cell>
          <cell r="X207">
            <v>-3.7</v>
          </cell>
          <cell r="Y207">
            <v>117</v>
          </cell>
          <cell r="Z207">
            <v>-3.7</v>
          </cell>
          <cell r="AA207">
            <v>117.5</v>
          </cell>
          <cell r="AB207">
            <v>-57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94.4</v>
          </cell>
          <cell r="D208">
            <v>7</v>
          </cell>
          <cell r="E208">
            <v>115.4</v>
          </cell>
          <cell r="F208">
            <v>7.1</v>
          </cell>
          <cell r="G208">
            <v>115.3</v>
          </cell>
          <cell r="H208">
            <v>6.7</v>
          </cell>
          <cell r="I208">
            <v>94</v>
          </cell>
          <cell r="J208">
            <v>-6.6</v>
          </cell>
          <cell r="K208">
            <v>98.2</v>
          </cell>
          <cell r="L208">
            <v>-2.8</v>
          </cell>
          <cell r="M208">
            <v>50.7</v>
          </cell>
          <cell r="N208">
            <v>-47.5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0.42</v>
          </cell>
          <cell r="T208">
            <v>0.42</v>
          </cell>
          <cell r="U208">
            <v>0.42</v>
          </cell>
          <cell r="V208">
            <v>0.42</v>
          </cell>
          <cell r="W208">
            <v>88.6</v>
          </cell>
          <cell r="X208">
            <v>3.6</v>
          </cell>
          <cell r="Y208">
            <v>108.3</v>
          </cell>
          <cell r="Z208">
            <v>3.6</v>
          </cell>
          <cell r="AA208">
            <v>117.6</v>
          </cell>
          <cell r="AB208">
            <v>16.600000000000001</v>
          </cell>
          <cell r="AC208">
            <v>0</v>
          </cell>
          <cell r="AD208">
            <v>0</v>
          </cell>
        </row>
        <row r="209">
          <cell r="B209" t="str">
            <v>宿泊業，飲食サービス業</v>
          </cell>
          <cell r="C209">
            <v>116.9</v>
          </cell>
          <cell r="D209">
            <v>2.2000000000000002</v>
          </cell>
          <cell r="E209">
            <v>125.6</v>
          </cell>
          <cell r="F209">
            <v>2.2000000000000002</v>
          </cell>
          <cell r="G209">
            <v>129</v>
          </cell>
          <cell r="H209">
            <v>3.2</v>
          </cell>
          <cell r="I209">
            <v>113.7</v>
          </cell>
          <cell r="J209">
            <v>3.7</v>
          </cell>
          <cell r="K209">
            <v>111.5</v>
          </cell>
          <cell r="L209">
            <v>3.9</v>
          </cell>
          <cell r="M209">
            <v>145.1</v>
          </cell>
          <cell r="N209">
            <v>1.4</v>
          </cell>
          <cell r="O209">
            <v>59.1</v>
          </cell>
          <cell r="P209">
            <v>14.3</v>
          </cell>
          <cell r="Q209" t="str">
            <v>-</v>
          </cell>
          <cell r="R209" t="str">
            <v>-</v>
          </cell>
          <cell r="S209">
            <v>3.39</v>
          </cell>
          <cell r="T209">
            <v>2.42</v>
          </cell>
          <cell r="U209">
            <v>2.2599999999999998</v>
          </cell>
          <cell r="V209">
            <v>2.2599999999999998</v>
          </cell>
          <cell r="W209">
            <v>109.7</v>
          </cell>
          <cell r="X209">
            <v>-1.2</v>
          </cell>
          <cell r="Y209">
            <v>117.8</v>
          </cell>
          <cell r="Z209">
            <v>-1.2</v>
          </cell>
          <cell r="AA209">
            <v>85</v>
          </cell>
          <cell r="AB209">
            <v>-13.7</v>
          </cell>
          <cell r="AC209">
            <v>0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25.1</v>
          </cell>
          <cell r="E210">
            <v>84</v>
          </cell>
          <cell r="F210">
            <v>25.2</v>
          </cell>
          <cell r="G210">
            <v>84.5</v>
          </cell>
          <cell r="H210">
            <v>22.3</v>
          </cell>
          <cell r="I210">
            <v>92.7</v>
          </cell>
          <cell r="J210">
            <v>17.8</v>
          </cell>
          <cell r="K210">
            <v>95.7</v>
          </cell>
          <cell r="L210">
            <v>13.5</v>
          </cell>
          <cell r="M210">
            <v>59.7</v>
          </cell>
          <cell r="N210">
            <v>217.6</v>
          </cell>
          <cell r="O210">
            <v>151.80000000000001</v>
          </cell>
          <cell r="P210">
            <v>10.9</v>
          </cell>
          <cell r="Q210" t="str">
            <v>-</v>
          </cell>
          <cell r="R210" t="str">
            <v>-</v>
          </cell>
          <cell r="S210">
            <v>4.04</v>
          </cell>
          <cell r="T210">
            <v>4.04</v>
          </cell>
          <cell r="U210">
            <v>2.69</v>
          </cell>
          <cell r="V210">
            <v>2.5099999999999998</v>
          </cell>
          <cell r="W210">
            <v>70.099999999999994</v>
          </cell>
          <cell r="X210">
            <v>21.1</v>
          </cell>
          <cell r="Y210">
            <v>78.8</v>
          </cell>
          <cell r="Z210">
            <v>21</v>
          </cell>
          <cell r="AA210">
            <v>76</v>
          </cell>
          <cell r="AB210">
            <v>122.9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83.7</v>
          </cell>
          <cell r="D211">
            <v>-2.9</v>
          </cell>
          <cell r="E211">
            <v>104</v>
          </cell>
          <cell r="F211">
            <v>-2.9</v>
          </cell>
          <cell r="G211">
            <v>106.9</v>
          </cell>
          <cell r="H211">
            <v>-2.9</v>
          </cell>
          <cell r="I211">
            <v>113.4</v>
          </cell>
          <cell r="J211">
            <v>-2.7</v>
          </cell>
          <cell r="K211">
            <v>98</v>
          </cell>
          <cell r="L211">
            <v>-1.5</v>
          </cell>
          <cell r="M211">
            <v>335.6</v>
          </cell>
          <cell r="N211">
            <v>-8.1</v>
          </cell>
          <cell r="O211">
            <v>117.2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0.16</v>
          </cell>
          <cell r="T211">
            <v>0</v>
          </cell>
          <cell r="U211">
            <v>0.1</v>
          </cell>
          <cell r="V211">
            <v>-0.04</v>
          </cell>
          <cell r="W211">
            <v>78.5</v>
          </cell>
          <cell r="X211">
            <v>-6.1</v>
          </cell>
          <cell r="Y211">
            <v>97.6</v>
          </cell>
          <cell r="Z211">
            <v>-6.1</v>
          </cell>
          <cell r="AA211">
            <v>13.7</v>
          </cell>
          <cell r="AB211">
            <v>0.3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80.5</v>
          </cell>
          <cell r="D212">
            <v>-2.8</v>
          </cell>
          <cell r="E212">
            <v>99.2</v>
          </cell>
          <cell r="F212">
            <v>-2.7</v>
          </cell>
          <cell r="G212">
            <v>97.7</v>
          </cell>
          <cell r="H212">
            <v>-1</v>
          </cell>
          <cell r="I212">
            <v>95.9</v>
          </cell>
          <cell r="J212">
            <v>-1</v>
          </cell>
          <cell r="K212">
            <v>95.7</v>
          </cell>
          <cell r="L212">
            <v>0.1</v>
          </cell>
          <cell r="M212">
            <v>100</v>
          </cell>
          <cell r="N212">
            <v>-26</v>
          </cell>
          <cell r="O212">
            <v>82.1</v>
          </cell>
          <cell r="P212">
            <v>-5.3</v>
          </cell>
          <cell r="Q212" t="str">
            <v>-</v>
          </cell>
          <cell r="R212" t="str">
            <v>-</v>
          </cell>
          <cell r="S212">
            <v>0.75</v>
          </cell>
          <cell r="T212">
            <v>0.45</v>
          </cell>
          <cell r="U212">
            <v>1.33</v>
          </cell>
          <cell r="V212">
            <v>0.32</v>
          </cell>
          <cell r="W212">
            <v>75.5</v>
          </cell>
          <cell r="X212">
            <v>-6</v>
          </cell>
          <cell r="Y212">
            <v>93.1</v>
          </cell>
          <cell r="Z212">
            <v>-5.9</v>
          </cell>
          <cell r="AA212">
            <v>140.1</v>
          </cell>
          <cell r="AB212">
            <v>-26.6</v>
          </cell>
          <cell r="AC212">
            <v>0</v>
          </cell>
          <cell r="AD212">
            <v>-99.5</v>
          </cell>
        </row>
        <row r="213">
          <cell r="B213" t="str">
            <v>複合サービス事業</v>
          </cell>
          <cell r="C213">
            <v>74.599999999999994</v>
          </cell>
          <cell r="D213">
            <v>6</v>
          </cell>
          <cell r="E213">
            <v>90.8</v>
          </cell>
          <cell r="F213">
            <v>6.1</v>
          </cell>
          <cell r="G213">
            <v>94.1</v>
          </cell>
          <cell r="H213">
            <v>8.8000000000000007</v>
          </cell>
          <cell r="I213">
            <v>97.2</v>
          </cell>
          <cell r="J213">
            <v>0.1</v>
          </cell>
          <cell r="K213">
            <v>100.4</v>
          </cell>
          <cell r="L213">
            <v>1.7</v>
          </cell>
          <cell r="M213">
            <v>45.3</v>
          </cell>
          <cell r="N213">
            <v>-35.700000000000003</v>
          </cell>
          <cell r="O213">
            <v>94.1</v>
          </cell>
          <cell r="P213">
            <v>-1.6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-0.47</v>
          </cell>
          <cell r="U213">
            <v>0.63</v>
          </cell>
          <cell r="V213">
            <v>-0.71</v>
          </cell>
          <cell r="W213">
            <v>70</v>
          </cell>
          <cell r="X213">
            <v>2.5</v>
          </cell>
          <cell r="Y213">
            <v>85.2</v>
          </cell>
          <cell r="Z213">
            <v>2.7</v>
          </cell>
          <cell r="AA213">
            <v>38.5</v>
          </cell>
          <cell r="AB213">
            <v>-47</v>
          </cell>
          <cell r="AC213">
            <v>0.1</v>
          </cell>
          <cell r="AD213">
            <v>-82.4</v>
          </cell>
        </row>
        <row r="214">
          <cell r="B214" t="str">
            <v>サービス業（他に分類されないもの）</v>
          </cell>
          <cell r="C214">
            <v>88.5</v>
          </cell>
          <cell r="D214">
            <v>1.6</v>
          </cell>
          <cell r="E214">
            <v>101.2</v>
          </cell>
          <cell r="F214">
            <v>1.6</v>
          </cell>
          <cell r="G214">
            <v>99.2</v>
          </cell>
          <cell r="H214">
            <v>-1</v>
          </cell>
          <cell r="I214">
            <v>103.8</v>
          </cell>
          <cell r="J214">
            <v>2.7</v>
          </cell>
          <cell r="K214">
            <v>103.1</v>
          </cell>
          <cell r="L214">
            <v>2.1</v>
          </cell>
          <cell r="M214">
            <v>113.6</v>
          </cell>
          <cell r="N214">
            <v>10.4</v>
          </cell>
          <cell r="O214">
            <v>98.4</v>
          </cell>
          <cell r="P214">
            <v>-4.4000000000000004</v>
          </cell>
          <cell r="Q214" t="str">
            <v>-</v>
          </cell>
          <cell r="R214" t="str">
            <v>-</v>
          </cell>
          <cell r="S214">
            <v>2.63</v>
          </cell>
          <cell r="T214">
            <v>0</v>
          </cell>
          <cell r="U214">
            <v>3.06</v>
          </cell>
          <cell r="V214">
            <v>-0.95</v>
          </cell>
          <cell r="W214">
            <v>83</v>
          </cell>
          <cell r="X214">
            <v>-1.8</v>
          </cell>
          <cell r="Y214">
            <v>94.9</v>
          </cell>
          <cell r="Z214">
            <v>-1.8</v>
          </cell>
          <cell r="AA214">
            <v>124.1</v>
          </cell>
          <cell r="AB214">
            <v>35.4</v>
          </cell>
          <cell r="AC214">
            <v>2</v>
          </cell>
          <cell r="AD214">
            <v>-11.5</v>
          </cell>
        </row>
        <row r="215">
          <cell r="B215" t="str">
            <v>食料品・たばこ</v>
          </cell>
          <cell r="C215">
            <v>84.5</v>
          </cell>
          <cell r="D215">
            <v>-8.6</v>
          </cell>
          <cell r="E215">
            <v>104.3</v>
          </cell>
          <cell r="F215">
            <v>-8.6999999999999993</v>
          </cell>
          <cell r="G215">
            <v>104.1</v>
          </cell>
          <cell r="H215">
            <v>-8</v>
          </cell>
          <cell r="I215">
            <v>100.8</v>
          </cell>
          <cell r="J215">
            <v>1.6</v>
          </cell>
          <cell r="K215">
            <v>102</v>
          </cell>
          <cell r="L215">
            <v>2.9</v>
          </cell>
          <cell r="M215">
            <v>86.3</v>
          </cell>
          <cell r="N215">
            <v>-13.7</v>
          </cell>
          <cell r="O215">
            <v>97.8</v>
          </cell>
          <cell r="P215">
            <v>1.9</v>
          </cell>
          <cell r="Q215" t="str">
            <v>-</v>
          </cell>
          <cell r="R215" t="str">
            <v>-</v>
          </cell>
          <cell r="S215">
            <v>0.54</v>
          </cell>
          <cell r="T215">
            <v>-0.01</v>
          </cell>
          <cell r="U215">
            <v>1.04</v>
          </cell>
          <cell r="V215">
            <v>0.04</v>
          </cell>
          <cell r="W215">
            <v>79.3</v>
          </cell>
          <cell r="X215">
            <v>-11.6</v>
          </cell>
          <cell r="Y215">
            <v>97.8</v>
          </cell>
          <cell r="Z215">
            <v>-11.8</v>
          </cell>
          <cell r="AA215">
            <v>106.4</v>
          </cell>
          <cell r="AB215">
            <v>-16.7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125.5</v>
          </cell>
          <cell r="D216">
            <v>15.5</v>
          </cell>
          <cell r="E216">
            <v>143.80000000000001</v>
          </cell>
          <cell r="F216">
            <v>15.4</v>
          </cell>
          <cell r="G216">
            <v>132.19999999999999</v>
          </cell>
          <cell r="H216">
            <v>10.4</v>
          </cell>
          <cell r="I216">
            <v>96</v>
          </cell>
          <cell r="J216">
            <v>7.5</v>
          </cell>
          <cell r="K216">
            <v>92.1</v>
          </cell>
          <cell r="L216">
            <v>4.3</v>
          </cell>
          <cell r="M216">
            <v>171.4</v>
          </cell>
          <cell r="N216">
            <v>58.3</v>
          </cell>
          <cell r="O216">
            <v>91</v>
          </cell>
          <cell r="P216">
            <v>-9.1</v>
          </cell>
          <cell r="Q216" t="str">
            <v>-</v>
          </cell>
          <cell r="R216" t="str">
            <v>-</v>
          </cell>
          <cell r="S216">
            <v>7.0000000000000007E-2</v>
          </cell>
          <cell r="T216">
            <v>-0.55000000000000004</v>
          </cell>
          <cell r="U216">
            <v>0.34</v>
          </cell>
          <cell r="V216">
            <v>-0.28000000000000003</v>
          </cell>
          <cell r="W216">
            <v>117.7</v>
          </cell>
          <cell r="X216">
            <v>11.7</v>
          </cell>
          <cell r="Y216">
            <v>134.9</v>
          </cell>
          <cell r="Z216">
            <v>11.6</v>
          </cell>
          <cell r="AA216">
            <v>379.2</v>
          </cell>
          <cell r="AB216">
            <v>70.2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91.1</v>
          </cell>
          <cell r="D217">
            <v>-2.7</v>
          </cell>
          <cell r="E217">
            <v>107.7</v>
          </cell>
          <cell r="F217">
            <v>-2.4</v>
          </cell>
          <cell r="G217">
            <v>111.1</v>
          </cell>
          <cell r="H217">
            <v>0.3</v>
          </cell>
          <cell r="I217">
            <v>91.9</v>
          </cell>
          <cell r="J217">
            <v>-2.5</v>
          </cell>
          <cell r="K217">
            <v>97.4</v>
          </cell>
          <cell r="L217">
            <v>1.7</v>
          </cell>
          <cell r="M217">
            <v>52.4</v>
          </cell>
          <cell r="N217">
            <v>-37.200000000000003</v>
          </cell>
          <cell r="O217">
            <v>100.4</v>
          </cell>
          <cell r="P217">
            <v>-3.8</v>
          </cell>
          <cell r="Q217" t="str">
            <v>-</v>
          </cell>
          <cell r="R217" t="str">
            <v>-</v>
          </cell>
          <cell r="S217">
            <v>0.08</v>
          </cell>
          <cell r="T217">
            <v>-1.43</v>
          </cell>
          <cell r="U217">
            <v>3.34</v>
          </cell>
          <cell r="V217">
            <v>3.17</v>
          </cell>
          <cell r="W217">
            <v>85.5</v>
          </cell>
          <cell r="X217">
            <v>-5.8</v>
          </cell>
          <cell r="Y217">
            <v>101</v>
          </cell>
          <cell r="Z217">
            <v>-5.6</v>
          </cell>
          <cell r="AA217">
            <v>79.900000000000006</v>
          </cell>
          <cell r="AB217">
            <v>-25.2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104.2</v>
          </cell>
          <cell r="D220">
            <v>-23.2</v>
          </cell>
          <cell r="E220">
            <v>120.2</v>
          </cell>
          <cell r="F220">
            <v>-23.2</v>
          </cell>
          <cell r="G220">
            <v>110.8</v>
          </cell>
          <cell r="H220">
            <v>-24.9</v>
          </cell>
          <cell r="I220">
            <v>99.1</v>
          </cell>
          <cell r="J220">
            <v>20.9</v>
          </cell>
          <cell r="K220">
            <v>97.1</v>
          </cell>
          <cell r="L220">
            <v>12.3</v>
          </cell>
          <cell r="M220">
            <v>123.3</v>
          </cell>
          <cell r="N220">
            <v>377.9</v>
          </cell>
          <cell r="O220">
            <v>107.2</v>
          </cell>
          <cell r="P220">
            <v>-3.4</v>
          </cell>
          <cell r="Q220" t="str">
            <v>-</v>
          </cell>
          <cell r="R220" t="str">
            <v>-</v>
          </cell>
          <cell r="S220">
            <v>0.5</v>
          </cell>
          <cell r="T220">
            <v>0.5</v>
          </cell>
          <cell r="U220">
            <v>0</v>
          </cell>
          <cell r="V220">
            <v>0</v>
          </cell>
          <cell r="W220">
            <v>97.7</v>
          </cell>
          <cell r="X220">
            <v>-25.8</v>
          </cell>
          <cell r="Y220">
            <v>112.8</v>
          </cell>
          <cell r="Z220">
            <v>-25.7</v>
          </cell>
          <cell r="AA220">
            <v>237.3</v>
          </cell>
          <cell r="AB220">
            <v>-11.6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88.9</v>
          </cell>
          <cell r="D221">
            <v>4.2</v>
          </cell>
          <cell r="E221">
            <v>117.2</v>
          </cell>
          <cell r="F221">
            <v>4.5</v>
          </cell>
          <cell r="G221">
            <v>118.3</v>
          </cell>
          <cell r="H221">
            <v>7.5</v>
          </cell>
          <cell r="I221">
            <v>101.6</v>
          </cell>
          <cell r="J221">
            <v>1</v>
          </cell>
          <cell r="K221">
            <v>101.4</v>
          </cell>
          <cell r="L221">
            <v>3.4</v>
          </cell>
          <cell r="M221">
            <v>102.6</v>
          </cell>
          <cell r="N221">
            <v>-16.7</v>
          </cell>
          <cell r="O221">
            <v>104.1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0.6</v>
          </cell>
          <cell r="T221">
            <v>-0.11</v>
          </cell>
          <cell r="U221">
            <v>0.32</v>
          </cell>
          <cell r="V221">
            <v>-0.87</v>
          </cell>
          <cell r="W221">
            <v>83.4</v>
          </cell>
          <cell r="X221">
            <v>0.8</v>
          </cell>
          <cell r="Y221">
            <v>109.9</v>
          </cell>
          <cell r="Z221">
            <v>1</v>
          </cell>
          <cell r="AA221">
            <v>110.6</v>
          </cell>
          <cell r="AB221">
            <v>-12.1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113.8</v>
          </cell>
          <cell r="D222">
            <v>-1.3</v>
          </cell>
          <cell r="E222">
            <v>125.2</v>
          </cell>
          <cell r="F222">
            <v>-1.3</v>
          </cell>
          <cell r="G222">
            <v>120.5</v>
          </cell>
          <cell r="H222">
            <v>0.8</v>
          </cell>
          <cell r="I222">
            <v>104.1</v>
          </cell>
          <cell r="J222">
            <v>1.3</v>
          </cell>
          <cell r="K222">
            <v>103.7</v>
          </cell>
          <cell r="L222">
            <v>3.2</v>
          </cell>
          <cell r="M222">
            <v>110.6</v>
          </cell>
          <cell r="N222">
            <v>-18.399999999999999</v>
          </cell>
          <cell r="O222">
            <v>87.6</v>
          </cell>
          <cell r="P222">
            <v>-34.6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0.27</v>
          </cell>
          <cell r="V222">
            <v>0.27</v>
          </cell>
          <cell r="W222">
            <v>106.8</v>
          </cell>
          <cell r="X222">
            <v>-4.5</v>
          </cell>
          <cell r="Y222">
            <v>117.4</v>
          </cell>
          <cell r="Z222">
            <v>-4.5999999999999996</v>
          </cell>
          <cell r="AA222">
            <v>183</v>
          </cell>
          <cell r="AB222">
            <v>-15.6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95.1</v>
          </cell>
          <cell r="D223">
            <v>8.1</v>
          </cell>
          <cell r="E223">
            <v>122.6</v>
          </cell>
          <cell r="F223">
            <v>8.1</v>
          </cell>
          <cell r="G223">
            <v>112.4</v>
          </cell>
          <cell r="H223">
            <v>1.6</v>
          </cell>
          <cell r="I223">
            <v>108.9</v>
          </cell>
          <cell r="J223">
            <v>7.4</v>
          </cell>
          <cell r="K223">
            <v>102.4</v>
          </cell>
          <cell r="L223">
            <v>3.1</v>
          </cell>
          <cell r="M223">
            <v>176.4</v>
          </cell>
          <cell r="N223">
            <v>42.7</v>
          </cell>
          <cell r="O223">
            <v>99.8</v>
          </cell>
          <cell r="P223">
            <v>-0.9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-0.15</v>
          </cell>
          <cell r="U223">
            <v>0.3</v>
          </cell>
          <cell r="V223">
            <v>-0.28999999999999998</v>
          </cell>
          <cell r="W223">
            <v>89.2</v>
          </cell>
          <cell r="X223">
            <v>4.4000000000000004</v>
          </cell>
          <cell r="Y223">
            <v>115</v>
          </cell>
          <cell r="Z223">
            <v>4.5</v>
          </cell>
          <cell r="AA223">
            <v>180.7</v>
          </cell>
          <cell r="AB223">
            <v>39.1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83.7</v>
          </cell>
          <cell r="D224">
            <v>-12.4</v>
          </cell>
          <cell r="E224">
            <v>99.4</v>
          </cell>
          <cell r="F224">
            <v>-6.7</v>
          </cell>
          <cell r="G224">
            <v>101.8</v>
          </cell>
          <cell r="H224">
            <v>-5.2</v>
          </cell>
          <cell r="I224">
            <v>100.4</v>
          </cell>
          <cell r="J224">
            <v>-4.5999999999999996</v>
          </cell>
          <cell r="K224">
            <v>102.7</v>
          </cell>
          <cell r="L224">
            <v>-1.6</v>
          </cell>
          <cell r="M224">
            <v>69.2</v>
          </cell>
          <cell r="N224">
            <v>-39.6</v>
          </cell>
          <cell r="O224">
            <v>85.6</v>
          </cell>
          <cell r="P224">
            <v>0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0</v>
          </cell>
          <cell r="W224">
            <v>78.5</v>
          </cell>
          <cell r="X224">
            <v>-15.2</v>
          </cell>
          <cell r="Y224">
            <v>93.2</v>
          </cell>
          <cell r="Z224">
            <v>-9.8000000000000007</v>
          </cell>
          <cell r="AA224">
            <v>70.8</v>
          </cell>
          <cell r="AB224">
            <v>-26.3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82.5</v>
          </cell>
          <cell r="D227">
            <v>-4.2</v>
          </cell>
          <cell r="E227">
            <v>91.8</v>
          </cell>
          <cell r="F227">
            <v>-4.4000000000000004</v>
          </cell>
          <cell r="G227">
            <v>92.2</v>
          </cell>
          <cell r="H227">
            <v>-1.9</v>
          </cell>
          <cell r="I227">
            <v>100.1</v>
          </cell>
          <cell r="J227">
            <v>-0.4</v>
          </cell>
          <cell r="K227">
            <v>102.9</v>
          </cell>
          <cell r="L227">
            <v>2.6</v>
          </cell>
          <cell r="M227">
            <v>65.400000000000006</v>
          </cell>
          <cell r="N227">
            <v>-36.1</v>
          </cell>
          <cell r="O227">
            <v>157</v>
          </cell>
          <cell r="P227">
            <v>1.7</v>
          </cell>
          <cell r="Q227" t="str">
            <v>-</v>
          </cell>
          <cell r="R227" t="str">
            <v>-</v>
          </cell>
          <cell r="S227">
            <v>1.78</v>
          </cell>
          <cell r="T227">
            <v>0.25</v>
          </cell>
          <cell r="U227">
            <v>2.48</v>
          </cell>
          <cell r="V227">
            <v>1.66</v>
          </cell>
          <cell r="W227">
            <v>77.400000000000006</v>
          </cell>
          <cell r="X227">
            <v>-7.3</v>
          </cell>
          <cell r="Y227">
            <v>86.1</v>
          </cell>
          <cell r="Z227">
            <v>-7.5</v>
          </cell>
          <cell r="AA227">
            <v>85.5</v>
          </cell>
          <cell r="AB227">
            <v>-35.200000000000003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-24.8</v>
          </cell>
          <cell r="E230">
            <v>111.6</v>
          </cell>
          <cell r="F230">
            <v>-24.8</v>
          </cell>
          <cell r="G230">
            <v>111.7</v>
          </cell>
          <cell r="H230">
            <v>-18.8</v>
          </cell>
          <cell r="I230">
            <v>99.8</v>
          </cell>
          <cell r="J230">
            <v>0.4</v>
          </cell>
          <cell r="K230">
            <v>99.1</v>
          </cell>
          <cell r="L230">
            <v>6.2</v>
          </cell>
          <cell r="M230">
            <v>110.2</v>
          </cell>
          <cell r="N230">
            <v>-46.1</v>
          </cell>
          <cell r="O230">
            <v>107.3</v>
          </cell>
          <cell r="P230">
            <v>11.3</v>
          </cell>
          <cell r="Q230" t="str">
            <v>-</v>
          </cell>
          <cell r="R230" t="str">
            <v>-</v>
          </cell>
          <cell r="S230">
            <v>0.9</v>
          </cell>
          <cell r="T230">
            <v>0.72</v>
          </cell>
          <cell r="U230">
            <v>0.62</v>
          </cell>
          <cell r="V230">
            <v>-1.54</v>
          </cell>
          <cell r="W230">
            <v>85.7</v>
          </cell>
          <cell r="X230">
            <v>-27.3</v>
          </cell>
          <cell r="Y230">
            <v>104.7</v>
          </cell>
          <cell r="Z230">
            <v>-27.3</v>
          </cell>
          <cell r="AA230">
            <v>110.5</v>
          </cell>
          <cell r="AB230">
            <v>-58.2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76.400000000000006</v>
          </cell>
          <cell r="D231">
            <v>-9.4</v>
          </cell>
          <cell r="E231">
            <v>87.2</v>
          </cell>
          <cell r="F231">
            <v>-9.4</v>
          </cell>
          <cell r="G231">
            <v>86.3</v>
          </cell>
          <cell r="H231">
            <v>-7.5</v>
          </cell>
          <cell r="I231">
            <v>98.1</v>
          </cell>
          <cell r="J231">
            <v>-7.2</v>
          </cell>
          <cell r="K231">
            <v>98.5</v>
          </cell>
          <cell r="L231">
            <v>-5.2</v>
          </cell>
          <cell r="M231">
            <v>94</v>
          </cell>
          <cell r="N231">
            <v>-22.9</v>
          </cell>
          <cell r="O231">
            <v>72.2</v>
          </cell>
          <cell r="P231">
            <v>-5.4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-0.19</v>
          </cell>
          <cell r="U231">
            <v>1.02</v>
          </cell>
          <cell r="V231">
            <v>0.23</v>
          </cell>
          <cell r="W231">
            <v>71.7</v>
          </cell>
          <cell r="X231">
            <v>-12.3</v>
          </cell>
          <cell r="Y231">
            <v>81.8</v>
          </cell>
          <cell r="Z231">
            <v>-12.3</v>
          </cell>
          <cell r="AA231">
            <v>95.2</v>
          </cell>
          <cell r="AB231">
            <v>-20.8</v>
          </cell>
          <cell r="AC231">
            <v>0.1</v>
          </cell>
          <cell r="AD231">
            <v>37.299999999999997</v>
          </cell>
        </row>
        <row r="232">
          <cell r="B232" t="str">
            <v>電気機械器具</v>
          </cell>
          <cell r="C232">
            <v>103.5</v>
          </cell>
          <cell r="D232">
            <v>-0.4</v>
          </cell>
          <cell r="E232">
            <v>120.3</v>
          </cell>
          <cell r="F232">
            <v>-0.4</v>
          </cell>
          <cell r="G232">
            <v>119.6</v>
          </cell>
          <cell r="H232">
            <v>1.7</v>
          </cell>
          <cell r="I232">
            <v>100</v>
          </cell>
          <cell r="J232">
            <v>2.4</v>
          </cell>
          <cell r="K232">
            <v>102.4</v>
          </cell>
          <cell r="L232">
            <v>10</v>
          </cell>
          <cell r="M232">
            <v>67.5</v>
          </cell>
          <cell r="N232">
            <v>-57.5</v>
          </cell>
          <cell r="O232">
            <v>151.9</v>
          </cell>
          <cell r="P232">
            <v>-1.5</v>
          </cell>
          <cell r="Q232" t="str">
            <v>-</v>
          </cell>
          <cell r="R232" t="str">
            <v>-</v>
          </cell>
          <cell r="S232">
            <v>0.51</v>
          </cell>
          <cell r="T232">
            <v>-1.43</v>
          </cell>
          <cell r="U232">
            <v>1.02</v>
          </cell>
          <cell r="V232">
            <v>0.1</v>
          </cell>
          <cell r="W232">
            <v>97.1</v>
          </cell>
          <cell r="X232">
            <v>-3.7</v>
          </cell>
          <cell r="Y232">
            <v>112.9</v>
          </cell>
          <cell r="Z232">
            <v>-3.7</v>
          </cell>
          <cell r="AA232">
            <v>134.80000000000001</v>
          </cell>
          <cell r="AB232">
            <v>-30.5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92.7</v>
          </cell>
          <cell r="D234">
            <v>16.600000000000001</v>
          </cell>
          <cell r="E234">
            <v>120.8</v>
          </cell>
          <cell r="F234">
            <v>16.5</v>
          </cell>
          <cell r="G234">
            <v>110.1</v>
          </cell>
          <cell r="H234">
            <v>4.9000000000000004</v>
          </cell>
          <cell r="I234">
            <v>116.3</v>
          </cell>
          <cell r="J234">
            <v>15</v>
          </cell>
          <cell r="K234">
            <v>106.5</v>
          </cell>
          <cell r="L234">
            <v>2.8</v>
          </cell>
          <cell r="M234">
            <v>233.6</v>
          </cell>
          <cell r="N234">
            <v>227.6</v>
          </cell>
          <cell r="O234">
            <v>80.8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0.66</v>
          </cell>
          <cell r="T234">
            <v>0.52</v>
          </cell>
          <cell r="U234">
            <v>0.9</v>
          </cell>
          <cell r="V234">
            <v>-0.21</v>
          </cell>
          <cell r="W234">
            <v>87</v>
          </cell>
          <cell r="X234">
            <v>12.8</v>
          </cell>
          <cell r="Y234">
            <v>113.3</v>
          </cell>
          <cell r="Z234">
            <v>12.6</v>
          </cell>
          <cell r="AA234">
            <v>280.10000000000002</v>
          </cell>
          <cell r="AB234">
            <v>230.5</v>
          </cell>
          <cell r="AC234">
            <v>0.3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</v>
          </cell>
          <cell r="E235">
            <v>130.30000000000001</v>
          </cell>
          <cell r="F235">
            <v>10.1</v>
          </cell>
          <cell r="G235">
            <v>123.2</v>
          </cell>
          <cell r="H235">
            <v>5.8</v>
          </cell>
          <cell r="I235">
            <v>113.1</v>
          </cell>
          <cell r="J235">
            <v>9.5</v>
          </cell>
          <cell r="K235">
            <v>103.9</v>
          </cell>
          <cell r="L235">
            <v>5.6</v>
          </cell>
          <cell r="M235">
            <v>230.2</v>
          </cell>
          <cell r="N235">
            <v>38.299999999999997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1.05</v>
          </cell>
          <cell r="T235">
            <v>1.05</v>
          </cell>
          <cell r="U235">
            <v>1.05</v>
          </cell>
          <cell r="V235">
            <v>1.05</v>
          </cell>
          <cell r="W235">
            <v>104.9</v>
          </cell>
          <cell r="X235">
            <v>6.5</v>
          </cell>
          <cell r="Y235">
            <v>122.2</v>
          </cell>
          <cell r="Z235">
            <v>6.4</v>
          </cell>
          <cell r="AA235">
            <v>225.4</v>
          </cell>
          <cell r="AB235">
            <v>56.1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87.1</v>
          </cell>
          <cell r="D236">
            <v>11.4</v>
          </cell>
          <cell r="E236">
            <v>104.3</v>
          </cell>
          <cell r="F236">
            <v>11.4</v>
          </cell>
          <cell r="G236">
            <v>101.5</v>
          </cell>
          <cell r="H236">
            <v>12.8</v>
          </cell>
          <cell r="I236">
            <v>100.8</v>
          </cell>
          <cell r="J236">
            <v>1.9</v>
          </cell>
          <cell r="K236">
            <v>100.3</v>
          </cell>
          <cell r="L236">
            <v>1.5</v>
          </cell>
          <cell r="M236">
            <v>106.1</v>
          </cell>
          <cell r="N236">
            <v>6.1</v>
          </cell>
          <cell r="O236">
            <v>110.9</v>
          </cell>
          <cell r="P236">
            <v>-0.6</v>
          </cell>
          <cell r="Q236" t="str">
            <v>-</v>
          </cell>
          <cell r="R236" t="str">
            <v>-</v>
          </cell>
          <cell r="S236">
            <v>0</v>
          </cell>
          <cell r="T236">
            <v>-0.9</v>
          </cell>
          <cell r="U236">
            <v>2.4</v>
          </cell>
          <cell r="V236">
            <v>1.8</v>
          </cell>
          <cell r="W236">
            <v>81.7</v>
          </cell>
          <cell r="X236">
            <v>7.8</v>
          </cell>
          <cell r="Y236">
            <v>97.8</v>
          </cell>
          <cell r="Z236">
            <v>7.7</v>
          </cell>
          <cell r="AA236">
            <v>135.1</v>
          </cell>
          <cell r="AB236">
            <v>1.9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</v>
          </cell>
          <cell r="D239">
            <v>0.5</v>
          </cell>
          <cell r="E239">
            <v>107.2</v>
          </cell>
          <cell r="F239">
            <v>0.3</v>
          </cell>
          <cell r="G239">
            <v>107.1</v>
          </cell>
          <cell r="H239">
            <v>0.7</v>
          </cell>
          <cell r="I239">
            <v>96.5</v>
          </cell>
          <cell r="J239">
            <v>3.7</v>
          </cell>
          <cell r="K239">
            <v>94.9</v>
          </cell>
          <cell r="L239">
            <v>4.7</v>
          </cell>
          <cell r="M239">
            <v>129.9</v>
          </cell>
          <cell r="N239">
            <v>-9.1</v>
          </cell>
          <cell r="O239">
            <v>96.7</v>
          </cell>
          <cell r="P239">
            <v>-10.6</v>
          </cell>
          <cell r="Q239" t="str">
            <v>-</v>
          </cell>
          <cell r="R239" t="str">
            <v>-</v>
          </cell>
          <cell r="S239">
            <v>0.85</v>
          </cell>
          <cell r="T239">
            <v>-0.28000000000000003</v>
          </cell>
          <cell r="U239">
            <v>0.22</v>
          </cell>
          <cell r="V239">
            <v>-0.91</v>
          </cell>
          <cell r="W239">
            <v>79.7</v>
          </cell>
          <cell r="X239">
            <v>-2.9</v>
          </cell>
          <cell r="Y239">
            <v>100.6</v>
          </cell>
          <cell r="Z239">
            <v>-3</v>
          </cell>
          <cell r="AA239">
            <v>109.2</v>
          </cell>
          <cell r="AB239">
            <v>-4.4000000000000004</v>
          </cell>
          <cell r="AC239">
            <v>1.3</v>
          </cell>
          <cell r="AD239">
            <v>33.6</v>
          </cell>
        </row>
        <row r="240">
          <cell r="B240" t="str">
            <v>小売業</v>
          </cell>
          <cell r="C240">
            <v>75.900000000000006</v>
          </cell>
          <cell r="D240">
            <v>0</v>
          </cell>
          <cell r="E240">
            <v>88.4</v>
          </cell>
          <cell r="F240">
            <v>0</v>
          </cell>
          <cell r="G240">
            <v>87.3</v>
          </cell>
          <cell r="H240">
            <v>3.1</v>
          </cell>
          <cell r="I240">
            <v>99.3</v>
          </cell>
          <cell r="J240">
            <v>-6.1</v>
          </cell>
          <cell r="K240">
            <v>94</v>
          </cell>
          <cell r="L240">
            <v>-5</v>
          </cell>
          <cell r="M240">
            <v>176.6</v>
          </cell>
          <cell r="N240">
            <v>-14.5</v>
          </cell>
          <cell r="O240">
            <v>70.8</v>
          </cell>
          <cell r="P240">
            <v>-5.2</v>
          </cell>
          <cell r="Q240" t="str">
            <v>-</v>
          </cell>
          <cell r="R240" t="str">
            <v>-</v>
          </cell>
          <cell r="S240">
            <v>2.54</v>
          </cell>
          <cell r="T240">
            <v>1.81</v>
          </cell>
          <cell r="U240">
            <v>4.2</v>
          </cell>
          <cell r="V240">
            <v>1.34</v>
          </cell>
          <cell r="W240">
            <v>71.2</v>
          </cell>
          <cell r="X240">
            <v>-3.3</v>
          </cell>
          <cell r="Y240">
            <v>82.9</v>
          </cell>
          <cell r="Z240">
            <v>-3.3</v>
          </cell>
          <cell r="AA240">
            <v>102.7</v>
          </cell>
          <cell r="AB240">
            <v>-24.6</v>
          </cell>
          <cell r="AC240">
            <v>0.1</v>
          </cell>
          <cell r="AD240">
            <v>154.19999999999999</v>
          </cell>
        </row>
        <row r="241">
          <cell r="B241" t="str">
            <v>宿泊業</v>
          </cell>
          <cell r="C241">
            <v>111.3</v>
          </cell>
          <cell r="D241">
            <v>1.6</v>
          </cell>
          <cell r="E241">
            <v>119.4</v>
          </cell>
          <cell r="F241">
            <v>1.6</v>
          </cell>
          <cell r="G241">
            <v>123.4</v>
          </cell>
          <cell r="H241">
            <v>1.4</v>
          </cell>
          <cell r="I241">
            <v>114.9</v>
          </cell>
          <cell r="J241">
            <v>0.2</v>
          </cell>
          <cell r="K241">
            <v>112.3</v>
          </cell>
          <cell r="L241">
            <v>0</v>
          </cell>
          <cell r="M241">
            <v>156.19999999999999</v>
          </cell>
          <cell r="N241">
            <v>2.2000000000000002</v>
          </cell>
          <cell r="O241">
            <v>55.5</v>
          </cell>
          <cell r="P241">
            <v>17.600000000000001</v>
          </cell>
          <cell r="Q241" t="str">
            <v>-</v>
          </cell>
          <cell r="R241" t="str">
            <v>-</v>
          </cell>
          <cell r="S241">
            <v>3.97</v>
          </cell>
          <cell r="T241">
            <v>2.71</v>
          </cell>
          <cell r="U241">
            <v>2.65</v>
          </cell>
          <cell r="V241">
            <v>2.65</v>
          </cell>
          <cell r="W241">
            <v>104.4</v>
          </cell>
          <cell r="X241">
            <v>-1.8</v>
          </cell>
          <cell r="Y241">
            <v>112</v>
          </cell>
          <cell r="Z241">
            <v>-1.8</v>
          </cell>
          <cell r="AA241">
            <v>60.8</v>
          </cell>
          <cell r="AB241">
            <v>6.6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144.30000000000001</v>
          </cell>
          <cell r="D242">
            <v>8.6999999999999993</v>
          </cell>
          <cell r="E242">
            <v>156.4</v>
          </cell>
          <cell r="F242">
            <v>8.6999999999999993</v>
          </cell>
          <cell r="G242">
            <v>163.4</v>
          </cell>
          <cell r="H242">
            <v>14.3</v>
          </cell>
          <cell r="I242">
            <v>103.2</v>
          </cell>
          <cell r="J242">
            <v>25.4</v>
          </cell>
          <cell r="K242">
            <v>103.8</v>
          </cell>
          <cell r="L242">
            <v>28.8</v>
          </cell>
          <cell r="M242">
            <v>99</v>
          </cell>
          <cell r="N242">
            <v>2</v>
          </cell>
          <cell r="O242">
            <v>86.3</v>
          </cell>
          <cell r="P242">
            <v>-0.5</v>
          </cell>
          <cell r="Q242" t="str">
            <v>-</v>
          </cell>
          <cell r="R242" t="str">
            <v>-</v>
          </cell>
          <cell r="S242">
            <v>0</v>
          </cell>
          <cell r="T242">
            <v>0.48</v>
          </cell>
          <cell r="U242">
            <v>0</v>
          </cell>
          <cell r="V242">
            <v>0</v>
          </cell>
          <cell r="W242">
            <v>135.4</v>
          </cell>
          <cell r="X242">
            <v>5.2</v>
          </cell>
          <cell r="Y242">
            <v>146.69999999999999</v>
          </cell>
          <cell r="Z242">
            <v>5.0999999999999996</v>
          </cell>
          <cell r="AA242">
            <v>121.8</v>
          </cell>
          <cell r="AB242">
            <v>-18.2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82.4</v>
          </cell>
          <cell r="D243">
            <v>-1.3</v>
          </cell>
          <cell r="E243">
            <v>100.2</v>
          </cell>
          <cell r="F243">
            <v>-1.2</v>
          </cell>
          <cell r="G243">
            <v>97.3</v>
          </cell>
          <cell r="H243">
            <v>1.4</v>
          </cell>
          <cell r="I243">
            <v>95.3</v>
          </cell>
          <cell r="J243">
            <v>-3.9</v>
          </cell>
          <cell r="K243">
            <v>95.1</v>
          </cell>
          <cell r="L243">
            <v>-2.2999999999999998</v>
          </cell>
          <cell r="M243">
            <v>101.9</v>
          </cell>
          <cell r="N243">
            <v>-33.700000000000003</v>
          </cell>
          <cell r="O243">
            <v>78.7</v>
          </cell>
          <cell r="P243">
            <v>3.6</v>
          </cell>
          <cell r="Q243" t="str">
            <v>-</v>
          </cell>
          <cell r="R243" t="str">
            <v>-</v>
          </cell>
          <cell r="S243">
            <v>0.71</v>
          </cell>
          <cell r="T243">
            <v>0.46</v>
          </cell>
          <cell r="U243">
            <v>1.03</v>
          </cell>
          <cell r="V243">
            <v>-0.3</v>
          </cell>
          <cell r="W243">
            <v>77.3</v>
          </cell>
          <cell r="X243">
            <v>-4.5999999999999996</v>
          </cell>
          <cell r="Y243">
            <v>94</v>
          </cell>
          <cell r="Z243">
            <v>-4.5</v>
          </cell>
          <cell r="AA243">
            <v>185.4</v>
          </cell>
          <cell r="AB243">
            <v>-29.4</v>
          </cell>
          <cell r="AC243">
            <v>0</v>
          </cell>
          <cell r="AD243">
            <v>-100</v>
          </cell>
        </row>
        <row r="244">
          <cell r="B244" t="str">
            <v>Ｐ一括分</v>
          </cell>
          <cell r="C244">
            <v>78.5</v>
          </cell>
          <cell r="D244">
            <v>-7.5</v>
          </cell>
          <cell r="E244">
            <v>99.8</v>
          </cell>
          <cell r="F244">
            <v>-7.4</v>
          </cell>
          <cell r="G244">
            <v>100.8</v>
          </cell>
          <cell r="H244">
            <v>-6.4</v>
          </cell>
          <cell r="I244">
            <v>96.7</v>
          </cell>
          <cell r="J244">
            <v>2.2999999999999998</v>
          </cell>
          <cell r="K244">
            <v>96.8</v>
          </cell>
          <cell r="L244">
            <v>3.1</v>
          </cell>
          <cell r="M244">
            <v>94.8</v>
          </cell>
          <cell r="N244">
            <v>-14.1</v>
          </cell>
          <cell r="O244">
            <v>88.2</v>
          </cell>
          <cell r="P244">
            <v>-15.8</v>
          </cell>
          <cell r="Q244" t="str">
            <v>-</v>
          </cell>
          <cell r="R244" t="str">
            <v>-</v>
          </cell>
          <cell r="S244">
            <v>0.81</v>
          </cell>
          <cell r="T244">
            <v>0.45</v>
          </cell>
          <cell r="U244">
            <v>1.78</v>
          </cell>
          <cell r="V244">
            <v>1.1599999999999999</v>
          </cell>
          <cell r="W244">
            <v>73.599999999999994</v>
          </cell>
          <cell r="X244">
            <v>-10.6</v>
          </cell>
          <cell r="Y244">
            <v>93.6</v>
          </cell>
          <cell r="Z244">
            <v>-10.5</v>
          </cell>
          <cell r="AA244">
            <v>79.099999999999994</v>
          </cell>
          <cell r="AB244">
            <v>-27.6</v>
          </cell>
          <cell r="AC244">
            <v>0</v>
          </cell>
          <cell r="AD244">
            <v>-99.4</v>
          </cell>
        </row>
        <row r="245">
          <cell r="B245" t="str">
            <v>職業紹介・派遣業</v>
          </cell>
          <cell r="C245">
            <v>105.8</v>
          </cell>
          <cell r="D245">
            <v>7.2</v>
          </cell>
          <cell r="E245">
            <v>108.3</v>
          </cell>
          <cell r="F245">
            <v>7.7</v>
          </cell>
          <cell r="G245">
            <v>108</v>
          </cell>
          <cell r="H245">
            <v>4.2</v>
          </cell>
          <cell r="I245">
            <v>112.4</v>
          </cell>
          <cell r="J245">
            <v>12</v>
          </cell>
          <cell r="K245">
            <v>112.6</v>
          </cell>
          <cell r="L245">
            <v>9.9</v>
          </cell>
          <cell r="M245">
            <v>108.4</v>
          </cell>
          <cell r="N245">
            <v>56</v>
          </cell>
          <cell r="O245">
            <v>127.4</v>
          </cell>
          <cell r="P245">
            <v>-1.2</v>
          </cell>
          <cell r="Q245" t="str">
            <v>-</v>
          </cell>
          <cell r="R245" t="str">
            <v>-</v>
          </cell>
          <cell r="S245">
            <v>5.36</v>
          </cell>
          <cell r="T245">
            <v>-2.31</v>
          </cell>
          <cell r="U245">
            <v>5.84</v>
          </cell>
          <cell r="V245">
            <v>-4.3600000000000003</v>
          </cell>
          <cell r="W245">
            <v>99.2</v>
          </cell>
          <cell r="X245">
            <v>3.7</v>
          </cell>
          <cell r="Y245">
            <v>101.6</v>
          </cell>
          <cell r="Z245">
            <v>4.0999999999999996</v>
          </cell>
          <cell r="AA245">
            <v>110.5</v>
          </cell>
          <cell r="AB245">
            <v>52.4</v>
          </cell>
          <cell r="AC245">
            <v>26</v>
          </cell>
          <cell r="AD245">
            <v>-23.5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85.7</v>
          </cell>
          <cell r="D247">
            <v>0.1</v>
          </cell>
          <cell r="E247">
            <v>100.2</v>
          </cell>
          <cell r="F247">
            <v>0.1</v>
          </cell>
          <cell r="G247">
            <v>97.7</v>
          </cell>
          <cell r="H247">
            <v>-2.6</v>
          </cell>
          <cell r="I247">
            <v>101.9</v>
          </cell>
          <cell r="J247">
            <v>0.1</v>
          </cell>
          <cell r="K247">
            <v>100.9</v>
          </cell>
          <cell r="L247">
            <v>-0.2</v>
          </cell>
          <cell r="M247">
            <v>116.2</v>
          </cell>
          <cell r="N247">
            <v>3.4</v>
          </cell>
          <cell r="O247">
            <v>91.5</v>
          </cell>
          <cell r="P247">
            <v>-5.4</v>
          </cell>
          <cell r="Q247" t="str">
            <v>-</v>
          </cell>
          <cell r="R247" t="str">
            <v>-</v>
          </cell>
          <cell r="S247">
            <v>1.76</v>
          </cell>
          <cell r="T247">
            <v>0.71</v>
          </cell>
          <cell r="U247">
            <v>2.17</v>
          </cell>
          <cell r="V247">
            <v>0.1</v>
          </cell>
          <cell r="W247">
            <v>80.400000000000006</v>
          </cell>
          <cell r="X247">
            <v>-3.1</v>
          </cell>
          <cell r="Y247">
            <v>94</v>
          </cell>
          <cell r="Z247">
            <v>-3.2</v>
          </cell>
          <cell r="AA247">
            <v>128.5</v>
          </cell>
          <cell r="AB247">
            <v>31.5</v>
          </cell>
          <cell r="AC247">
            <v>0.9</v>
          </cell>
          <cell r="AD247">
            <v>9.1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99.9</v>
          </cell>
          <cell r="D262">
            <v>4.4000000000000004</v>
          </cell>
          <cell r="E262">
            <v>103.6</v>
          </cell>
          <cell r="F262">
            <v>4.4000000000000004</v>
          </cell>
          <cell r="G262">
            <v>104.2</v>
          </cell>
          <cell r="H262">
            <v>7.4</v>
          </cell>
          <cell r="I262">
            <v>99.1</v>
          </cell>
          <cell r="J262">
            <v>1.6</v>
          </cell>
          <cell r="K262">
            <v>99.9</v>
          </cell>
          <cell r="L262">
            <v>2.7</v>
          </cell>
          <cell r="M262">
            <v>72.7</v>
          </cell>
          <cell r="N262">
            <v>-36</v>
          </cell>
          <cell r="O262">
            <v>102.6</v>
          </cell>
          <cell r="P262">
            <v>5.9</v>
          </cell>
          <cell r="Q262" t="str">
            <v>-</v>
          </cell>
          <cell r="R262" t="str">
            <v>-</v>
          </cell>
          <cell r="S262">
            <v>2.35</v>
          </cell>
          <cell r="T262">
            <v>0.16</v>
          </cell>
          <cell r="U262">
            <v>2.9</v>
          </cell>
          <cell r="V262">
            <v>-1.59</v>
          </cell>
          <cell r="W262">
            <v>93.7</v>
          </cell>
          <cell r="X262">
            <v>1</v>
          </cell>
          <cell r="Y262">
            <v>97.2</v>
          </cell>
          <cell r="Z262">
            <v>1</v>
          </cell>
          <cell r="AA262">
            <v>79.3</v>
          </cell>
          <cell r="AB262">
            <v>-58.4</v>
          </cell>
          <cell r="AC262">
            <v>0.4</v>
          </cell>
          <cell r="AD262">
            <v>-72.599999999999994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100.2</v>
          </cell>
          <cell r="D264">
            <v>-27.2</v>
          </cell>
          <cell r="E264">
            <v>101.9</v>
          </cell>
          <cell r="F264">
            <v>-27.2</v>
          </cell>
          <cell r="G264">
            <v>100.1</v>
          </cell>
          <cell r="H264">
            <v>-23.9</v>
          </cell>
          <cell r="I264">
            <v>105.5</v>
          </cell>
          <cell r="J264">
            <v>-27.2</v>
          </cell>
          <cell r="K264">
            <v>105</v>
          </cell>
          <cell r="L264">
            <v>-24.7</v>
          </cell>
          <cell r="M264">
            <v>144.4</v>
          </cell>
          <cell r="N264">
            <v>-80</v>
          </cell>
          <cell r="O264">
            <v>48.7</v>
          </cell>
          <cell r="P264">
            <v>-25.6</v>
          </cell>
          <cell r="Q264" t="str">
            <v>-</v>
          </cell>
          <cell r="R264" t="str">
            <v>-</v>
          </cell>
          <cell r="S264">
            <v>6.2</v>
          </cell>
          <cell r="T264">
            <v>-32.82</v>
          </cell>
          <cell r="U264">
            <v>6.2</v>
          </cell>
          <cell r="V264">
            <v>6.2</v>
          </cell>
          <cell r="W264">
            <v>94</v>
          </cell>
          <cell r="X264">
            <v>-29.6</v>
          </cell>
          <cell r="Y264">
            <v>95.6</v>
          </cell>
          <cell r="Z264">
            <v>-29.6</v>
          </cell>
          <cell r="AA264">
            <v>285.5</v>
          </cell>
          <cell r="AB264">
            <v>-70.7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95.5</v>
          </cell>
          <cell r="D265">
            <v>-4.0999999999999996</v>
          </cell>
          <cell r="E265">
            <v>99.1</v>
          </cell>
          <cell r="F265">
            <v>-4.2</v>
          </cell>
          <cell r="G265">
            <v>101.4</v>
          </cell>
          <cell r="H265">
            <v>-1.5</v>
          </cell>
          <cell r="I265">
            <v>92.5</v>
          </cell>
          <cell r="J265">
            <v>-0.9</v>
          </cell>
          <cell r="K265">
            <v>94.9</v>
          </cell>
          <cell r="L265">
            <v>1.5</v>
          </cell>
          <cell r="M265">
            <v>40.4</v>
          </cell>
          <cell r="N265">
            <v>-53.3</v>
          </cell>
          <cell r="O265">
            <v>85.3</v>
          </cell>
          <cell r="P265">
            <v>5.3</v>
          </cell>
          <cell r="Q265" t="str">
            <v>-</v>
          </cell>
          <cell r="R265" t="str">
            <v>-</v>
          </cell>
          <cell r="S265">
            <v>4.49</v>
          </cell>
          <cell r="T265">
            <v>1.1499999999999999</v>
          </cell>
          <cell r="U265">
            <v>2.2200000000000002</v>
          </cell>
          <cell r="V265">
            <v>-0.72</v>
          </cell>
          <cell r="W265">
            <v>89.6</v>
          </cell>
          <cell r="X265">
            <v>-7.2</v>
          </cell>
          <cell r="Y265">
            <v>93</v>
          </cell>
          <cell r="Z265">
            <v>-7.3</v>
          </cell>
          <cell r="AA265">
            <v>26.6</v>
          </cell>
          <cell r="AB265">
            <v>-77.8</v>
          </cell>
          <cell r="AC265">
            <v>0.4</v>
          </cell>
          <cell r="AD265">
            <v>5.9</v>
          </cell>
        </row>
        <row r="266">
          <cell r="B266" t="str">
            <v>電気・ガス・熱供給・水道業</v>
          </cell>
          <cell r="C266">
            <v>75.3</v>
          </cell>
          <cell r="D266">
            <v>-14.5</v>
          </cell>
          <cell r="E266">
            <v>83.2</v>
          </cell>
          <cell r="F266">
            <v>-14.5</v>
          </cell>
          <cell r="G266">
            <v>83.5</v>
          </cell>
          <cell r="H266">
            <v>-14</v>
          </cell>
          <cell r="I266">
            <v>92.7</v>
          </cell>
          <cell r="J266">
            <v>-1.8</v>
          </cell>
          <cell r="K266">
            <v>93</v>
          </cell>
          <cell r="L266">
            <v>-1.4</v>
          </cell>
          <cell r="M266">
            <v>0</v>
          </cell>
          <cell r="N266">
            <v>-100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1.27</v>
          </cell>
          <cell r="T266">
            <v>-5.01</v>
          </cell>
          <cell r="U266">
            <v>1.27</v>
          </cell>
          <cell r="V266">
            <v>-0.18</v>
          </cell>
          <cell r="W266">
            <v>70.599999999999994</v>
          </cell>
          <cell r="X266">
            <v>-17.399999999999999</v>
          </cell>
          <cell r="Y266">
            <v>78</v>
          </cell>
          <cell r="Z266">
            <v>-17.399999999999999</v>
          </cell>
          <cell r="AA266">
            <v>0</v>
          </cell>
          <cell r="AB266">
            <v>-100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85.3</v>
          </cell>
          <cell r="D267">
            <v>-16.2</v>
          </cell>
          <cell r="E267">
            <v>86.3</v>
          </cell>
          <cell r="F267">
            <v>-15.6</v>
          </cell>
          <cell r="G267">
            <v>87.2</v>
          </cell>
          <cell r="H267">
            <v>-7.2</v>
          </cell>
          <cell r="I267">
            <v>83.6</v>
          </cell>
          <cell r="J267">
            <v>-7</v>
          </cell>
          <cell r="K267">
            <v>84</v>
          </cell>
          <cell r="L267">
            <v>-0.4</v>
          </cell>
          <cell r="M267">
            <v>57.1</v>
          </cell>
          <cell r="N267">
            <v>-87.3</v>
          </cell>
          <cell r="O267">
            <v>13.2</v>
          </cell>
          <cell r="P267">
            <v>-10.8</v>
          </cell>
          <cell r="Q267" t="str">
            <v>-</v>
          </cell>
          <cell r="R267" t="str">
            <v>-</v>
          </cell>
          <cell r="S267">
            <v>0</v>
          </cell>
          <cell r="T267">
            <v>-7.14</v>
          </cell>
          <cell r="U267">
            <v>1.32</v>
          </cell>
          <cell r="V267">
            <v>-12.97</v>
          </cell>
          <cell r="W267">
            <v>80</v>
          </cell>
          <cell r="X267">
            <v>-18.899999999999999</v>
          </cell>
          <cell r="Y267">
            <v>81</v>
          </cell>
          <cell r="Z267">
            <v>-18.3</v>
          </cell>
          <cell r="AA267">
            <v>47.5</v>
          </cell>
          <cell r="AB267">
            <v>-89</v>
          </cell>
          <cell r="AC267">
            <v>14.3</v>
          </cell>
          <cell r="AD267">
            <v>-47.5</v>
          </cell>
        </row>
        <row r="268">
          <cell r="B268" t="str">
            <v>運輸業，郵便業</v>
          </cell>
          <cell r="C268">
            <v>90.5</v>
          </cell>
          <cell r="D268">
            <v>-5.9</v>
          </cell>
          <cell r="E268">
            <v>93.1</v>
          </cell>
          <cell r="F268">
            <v>-6</v>
          </cell>
          <cell r="G268">
            <v>100.8</v>
          </cell>
          <cell r="H268">
            <v>-5.9</v>
          </cell>
          <cell r="I268">
            <v>66.099999999999994</v>
          </cell>
          <cell r="J268">
            <v>-23.5</v>
          </cell>
          <cell r="K268">
            <v>69.599999999999994</v>
          </cell>
          <cell r="L268">
            <v>-22.3</v>
          </cell>
          <cell r="M268">
            <v>0</v>
          </cell>
          <cell r="N268">
            <v>-100</v>
          </cell>
          <cell r="O268">
            <v>82.9</v>
          </cell>
          <cell r="P268">
            <v>107.3</v>
          </cell>
          <cell r="Q268" t="str">
            <v>-</v>
          </cell>
          <cell r="R268" t="str">
            <v>-</v>
          </cell>
          <cell r="S268">
            <v>0</v>
          </cell>
          <cell r="T268">
            <v>-5.59</v>
          </cell>
          <cell r="U268">
            <v>2.93</v>
          </cell>
          <cell r="V268">
            <v>2.93</v>
          </cell>
          <cell r="W268">
            <v>84.9</v>
          </cell>
          <cell r="X268">
            <v>-9</v>
          </cell>
          <cell r="Y268">
            <v>87.3</v>
          </cell>
          <cell r="Z268">
            <v>-9.1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106</v>
          </cell>
          <cell r="D269">
            <v>19.100000000000001</v>
          </cell>
          <cell r="E269">
            <v>107.8</v>
          </cell>
          <cell r="F269">
            <v>19.100000000000001</v>
          </cell>
          <cell r="G269">
            <v>107.9</v>
          </cell>
          <cell r="H269">
            <v>18.8</v>
          </cell>
          <cell r="I269">
            <v>94.9</v>
          </cell>
          <cell r="J269">
            <v>11.9</v>
          </cell>
          <cell r="K269">
            <v>95.2</v>
          </cell>
          <cell r="L269">
            <v>12.3</v>
          </cell>
          <cell r="M269">
            <v>85</v>
          </cell>
          <cell r="N269">
            <v>0</v>
          </cell>
          <cell r="O269">
            <v>133.1</v>
          </cell>
          <cell r="P269">
            <v>4.5</v>
          </cell>
          <cell r="Q269" t="str">
            <v>-</v>
          </cell>
          <cell r="R269" t="str">
            <v>-</v>
          </cell>
          <cell r="S269">
            <v>1.25</v>
          </cell>
          <cell r="T269">
            <v>0.85</v>
          </cell>
          <cell r="U269">
            <v>2.98</v>
          </cell>
          <cell r="V269">
            <v>0.11</v>
          </cell>
          <cell r="W269">
            <v>99.4</v>
          </cell>
          <cell r="X269">
            <v>15.2</v>
          </cell>
          <cell r="Y269">
            <v>101.1</v>
          </cell>
          <cell r="Z269">
            <v>15.1</v>
          </cell>
          <cell r="AA269">
            <v>102.4</v>
          </cell>
          <cell r="AB269">
            <v>43.6</v>
          </cell>
          <cell r="AC269">
            <v>2.2000000000000002</v>
          </cell>
          <cell r="AD269">
            <v>-27.5</v>
          </cell>
        </row>
        <row r="270">
          <cell r="B270" t="str">
            <v>金融業，保険業</v>
          </cell>
          <cell r="C270">
            <v>67.099999999999994</v>
          </cell>
          <cell r="D270">
            <v>-33.9</v>
          </cell>
          <cell r="E270">
            <v>69.099999999999994</v>
          </cell>
          <cell r="F270">
            <v>-34</v>
          </cell>
          <cell r="G270">
            <v>72.900000000000006</v>
          </cell>
          <cell r="H270">
            <v>-26.9</v>
          </cell>
          <cell r="I270">
            <v>65.2</v>
          </cell>
          <cell r="J270">
            <v>-24.8</v>
          </cell>
          <cell r="K270">
            <v>65.400000000000006</v>
          </cell>
          <cell r="L270">
            <v>-19.600000000000001</v>
          </cell>
          <cell r="M270">
            <v>57.8</v>
          </cell>
          <cell r="N270">
            <v>-62.8</v>
          </cell>
          <cell r="O270">
            <v>7.4</v>
          </cell>
          <cell r="P270">
            <v>-93.3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62.9</v>
          </cell>
          <cell r="X270">
            <v>-36.1</v>
          </cell>
          <cell r="Y270">
            <v>64.8</v>
          </cell>
          <cell r="Z270">
            <v>-36.200000000000003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130.1</v>
          </cell>
          <cell r="D271">
            <v>17.399999999999999</v>
          </cell>
          <cell r="E271">
            <v>131.30000000000001</v>
          </cell>
          <cell r="F271">
            <v>17.399999999999999</v>
          </cell>
          <cell r="G271">
            <v>135.69999999999999</v>
          </cell>
          <cell r="H271">
            <v>19.3</v>
          </cell>
          <cell r="I271">
            <v>96.3</v>
          </cell>
          <cell r="J271">
            <v>0.8</v>
          </cell>
          <cell r="K271">
            <v>98.8</v>
          </cell>
          <cell r="L271">
            <v>2.4</v>
          </cell>
          <cell r="M271">
            <v>0</v>
          </cell>
          <cell r="N271">
            <v>-100</v>
          </cell>
          <cell r="O271">
            <v>96.5</v>
          </cell>
          <cell r="P271">
            <v>-20.3</v>
          </cell>
          <cell r="Q271" t="str">
            <v>-</v>
          </cell>
          <cell r="R271" t="str">
            <v>-</v>
          </cell>
          <cell r="S271">
            <v>5.52</v>
          </cell>
          <cell r="T271">
            <v>0.04</v>
          </cell>
          <cell r="U271">
            <v>0</v>
          </cell>
          <cell r="V271">
            <v>-1.83</v>
          </cell>
          <cell r="W271">
            <v>122</v>
          </cell>
          <cell r="X271">
            <v>13.5</v>
          </cell>
          <cell r="Y271">
            <v>123.2</v>
          </cell>
          <cell r="Z271">
            <v>13.7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64.8</v>
          </cell>
          <cell r="D272">
            <v>-41.8</v>
          </cell>
          <cell r="E272">
            <v>69.8</v>
          </cell>
          <cell r="F272">
            <v>-41.8</v>
          </cell>
          <cell r="G272">
            <v>72.7</v>
          </cell>
          <cell r="H272">
            <v>-40.799999999999997</v>
          </cell>
          <cell r="I272">
            <v>69.8</v>
          </cell>
          <cell r="J272">
            <v>-35.4</v>
          </cell>
          <cell r="K272">
            <v>73.7</v>
          </cell>
          <cell r="L272">
            <v>-30.4</v>
          </cell>
          <cell r="M272">
            <v>1.5</v>
          </cell>
          <cell r="N272">
            <v>-99</v>
          </cell>
          <cell r="O272">
            <v>26</v>
          </cell>
          <cell r="P272">
            <v>-53.8</v>
          </cell>
          <cell r="Q272" t="str">
            <v>-</v>
          </cell>
          <cell r="R272" t="str">
            <v>-</v>
          </cell>
          <cell r="S272">
            <v>2.15</v>
          </cell>
          <cell r="T272">
            <v>-1.91</v>
          </cell>
          <cell r="U272">
            <v>0</v>
          </cell>
          <cell r="V272">
            <v>0</v>
          </cell>
          <cell r="W272">
            <v>60.8</v>
          </cell>
          <cell r="X272">
            <v>-43.8</v>
          </cell>
          <cell r="Y272">
            <v>65.5</v>
          </cell>
          <cell r="Z272">
            <v>-43.7</v>
          </cell>
          <cell r="AA272">
            <v>1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100.4</v>
          </cell>
          <cell r="D273">
            <v>-0.2</v>
          </cell>
          <cell r="E273">
            <v>100.6</v>
          </cell>
          <cell r="F273">
            <v>-0.1</v>
          </cell>
          <cell r="G273">
            <v>99.8</v>
          </cell>
          <cell r="H273">
            <v>0.4</v>
          </cell>
          <cell r="I273">
            <v>100.8</v>
          </cell>
          <cell r="J273">
            <v>0.4</v>
          </cell>
          <cell r="K273">
            <v>100</v>
          </cell>
          <cell r="L273">
            <v>1.3</v>
          </cell>
          <cell r="M273">
            <v>146.19999999999999</v>
          </cell>
          <cell r="N273">
            <v>-26.9</v>
          </cell>
          <cell r="O273">
            <v>103.9</v>
          </cell>
          <cell r="P273">
            <v>1.3</v>
          </cell>
          <cell r="Q273" t="str">
            <v>-</v>
          </cell>
          <cell r="R273" t="str">
            <v>-</v>
          </cell>
          <cell r="S273">
            <v>3.31</v>
          </cell>
          <cell r="T273">
            <v>-0.35</v>
          </cell>
          <cell r="U273">
            <v>1.76</v>
          </cell>
          <cell r="V273">
            <v>-1.42</v>
          </cell>
          <cell r="W273">
            <v>94.2</v>
          </cell>
          <cell r="X273">
            <v>-3.5</v>
          </cell>
          <cell r="Y273">
            <v>94.4</v>
          </cell>
          <cell r="Z273">
            <v>-3.4</v>
          </cell>
          <cell r="AA273">
            <v>143.9</v>
          </cell>
          <cell r="AB273">
            <v>-17.2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78.7</v>
          </cell>
          <cell r="D274">
            <v>21.1</v>
          </cell>
          <cell r="E274">
            <v>78.7</v>
          </cell>
          <cell r="F274">
            <v>20.9</v>
          </cell>
          <cell r="G274">
            <v>81.8</v>
          </cell>
          <cell r="H274">
            <v>21.2</v>
          </cell>
          <cell r="I274">
            <v>91.2</v>
          </cell>
          <cell r="J274">
            <v>29.4</v>
          </cell>
          <cell r="K274">
            <v>85.9</v>
          </cell>
          <cell r="L274">
            <v>30.9</v>
          </cell>
          <cell r="M274">
            <v>1266.7</v>
          </cell>
          <cell r="N274">
            <v>11.8</v>
          </cell>
          <cell r="O274">
            <v>39.6</v>
          </cell>
          <cell r="P274">
            <v>-25.8</v>
          </cell>
          <cell r="Q274" t="str">
            <v>-</v>
          </cell>
          <cell r="R274" t="str">
            <v>-</v>
          </cell>
          <cell r="S274">
            <v>0.72</v>
          </cell>
          <cell r="T274">
            <v>-1.39</v>
          </cell>
          <cell r="U274">
            <v>19.39</v>
          </cell>
          <cell r="V274">
            <v>-6.91</v>
          </cell>
          <cell r="W274">
            <v>73.8</v>
          </cell>
          <cell r="X274">
            <v>17.100000000000001</v>
          </cell>
          <cell r="Y274">
            <v>73.8</v>
          </cell>
          <cell r="Z274">
            <v>17</v>
          </cell>
          <cell r="AA274">
            <v>25.4</v>
          </cell>
          <cell r="AB274">
            <v>9.6999999999999993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162.4</v>
          </cell>
          <cell r="D275">
            <v>17.5</v>
          </cell>
          <cell r="E275">
            <v>166.3</v>
          </cell>
          <cell r="F275">
            <v>17.5</v>
          </cell>
          <cell r="G275">
            <v>167.1</v>
          </cell>
          <cell r="H275">
            <v>17.7</v>
          </cell>
          <cell r="I275">
            <v>178.6</v>
          </cell>
          <cell r="J275">
            <v>-4.3</v>
          </cell>
          <cell r="K275">
            <v>180.3</v>
          </cell>
          <cell r="L275">
            <v>-4.2</v>
          </cell>
          <cell r="M275">
            <v>60</v>
          </cell>
          <cell r="N275">
            <v>-25</v>
          </cell>
          <cell r="O275">
            <v>98.5</v>
          </cell>
          <cell r="P275">
            <v>17.5</v>
          </cell>
          <cell r="Q275" t="str">
            <v>-</v>
          </cell>
          <cell r="R275" t="str">
            <v>-</v>
          </cell>
          <cell r="S275">
            <v>1.35</v>
          </cell>
          <cell r="T275">
            <v>-3.92</v>
          </cell>
          <cell r="U275">
            <v>0.49</v>
          </cell>
          <cell r="V275">
            <v>-9.01</v>
          </cell>
          <cell r="W275">
            <v>152.30000000000001</v>
          </cell>
          <cell r="X275">
            <v>13.7</v>
          </cell>
          <cell r="Y275">
            <v>156</v>
          </cell>
          <cell r="Z275">
            <v>13.7</v>
          </cell>
          <cell r="AA275">
            <v>54.9</v>
          </cell>
          <cell r="AB275">
            <v>-29.8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80.8</v>
          </cell>
          <cell r="D276">
            <v>-4.5999999999999996</v>
          </cell>
          <cell r="E276">
            <v>88.2</v>
          </cell>
          <cell r="F276">
            <v>-4.4000000000000004</v>
          </cell>
          <cell r="G276">
            <v>87.2</v>
          </cell>
          <cell r="H276">
            <v>3.6</v>
          </cell>
          <cell r="I276">
            <v>97.3</v>
          </cell>
          <cell r="J276">
            <v>-3.4</v>
          </cell>
          <cell r="K276">
            <v>97.1</v>
          </cell>
          <cell r="L276">
            <v>-2.2000000000000002</v>
          </cell>
          <cell r="M276">
            <v>120</v>
          </cell>
          <cell r="N276">
            <v>-50</v>
          </cell>
          <cell r="O276">
            <v>110.2</v>
          </cell>
          <cell r="P276">
            <v>13</v>
          </cell>
          <cell r="Q276" t="str">
            <v>-</v>
          </cell>
          <cell r="R276" t="str">
            <v>-</v>
          </cell>
          <cell r="S276">
            <v>0.62</v>
          </cell>
          <cell r="T276">
            <v>-0.14000000000000001</v>
          </cell>
          <cell r="U276">
            <v>0.3</v>
          </cell>
          <cell r="V276">
            <v>-3.63</v>
          </cell>
          <cell r="W276">
            <v>75.8</v>
          </cell>
          <cell r="X276">
            <v>-7.8</v>
          </cell>
          <cell r="Y276">
            <v>82.7</v>
          </cell>
          <cell r="Z276">
            <v>-7.6</v>
          </cell>
          <cell r="AA276">
            <v>150.9</v>
          </cell>
          <cell r="AB276">
            <v>-73.5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74.3</v>
          </cell>
          <cell r="D277">
            <v>-8.4</v>
          </cell>
          <cell r="E277">
            <v>80.3</v>
          </cell>
          <cell r="F277">
            <v>-8.4</v>
          </cell>
          <cell r="G277">
            <v>84.2</v>
          </cell>
          <cell r="H277">
            <v>-5</v>
          </cell>
          <cell r="I277">
            <v>87.2</v>
          </cell>
          <cell r="J277">
            <v>5.8</v>
          </cell>
          <cell r="K277">
            <v>90.9</v>
          </cell>
          <cell r="L277">
            <v>8.1999999999999993</v>
          </cell>
          <cell r="M277">
            <v>2.1</v>
          </cell>
          <cell r="N277">
            <v>-95.3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69.7</v>
          </cell>
          <cell r="X277">
            <v>-11.4</v>
          </cell>
          <cell r="Y277">
            <v>75.3</v>
          </cell>
          <cell r="Z277">
            <v>-11.5</v>
          </cell>
          <cell r="AA277">
            <v>1.1000000000000001</v>
          </cell>
          <cell r="AB277">
            <v>-98.3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101.2</v>
          </cell>
          <cell r="D278">
            <v>-5</v>
          </cell>
          <cell r="E278">
            <v>103.2</v>
          </cell>
          <cell r="F278">
            <v>-4.9000000000000004</v>
          </cell>
          <cell r="G278">
            <v>104</v>
          </cell>
          <cell r="H278">
            <v>-3.8</v>
          </cell>
          <cell r="I278">
            <v>95.7</v>
          </cell>
          <cell r="J278">
            <v>-6.3</v>
          </cell>
          <cell r="K278">
            <v>96.6</v>
          </cell>
          <cell r="L278">
            <v>-5.2</v>
          </cell>
          <cell r="M278">
            <v>67.7</v>
          </cell>
          <cell r="N278">
            <v>-34.4</v>
          </cell>
          <cell r="O278">
            <v>95.3</v>
          </cell>
          <cell r="P278">
            <v>3</v>
          </cell>
          <cell r="Q278" t="str">
            <v>-</v>
          </cell>
          <cell r="R278" t="str">
            <v>-</v>
          </cell>
          <cell r="S278">
            <v>7.66</v>
          </cell>
          <cell r="T278">
            <v>3.65</v>
          </cell>
          <cell r="U278">
            <v>8.06</v>
          </cell>
          <cell r="V278">
            <v>4.62</v>
          </cell>
          <cell r="W278">
            <v>94.9</v>
          </cell>
          <cell r="X278">
            <v>-8.1</v>
          </cell>
          <cell r="Y278">
            <v>96.8</v>
          </cell>
          <cell r="Z278">
            <v>-8</v>
          </cell>
          <cell r="AA278">
            <v>81.7</v>
          </cell>
          <cell r="AB278">
            <v>-32.1</v>
          </cell>
          <cell r="AC278">
            <v>0.7</v>
          </cell>
          <cell r="AD278">
            <v>-86</v>
          </cell>
        </row>
        <row r="279">
          <cell r="B279" t="str">
            <v>食料品・たばこ</v>
          </cell>
          <cell r="C279">
            <v>91.5</v>
          </cell>
          <cell r="D279">
            <v>-0.8</v>
          </cell>
          <cell r="E279">
            <v>94.8</v>
          </cell>
          <cell r="F279">
            <v>-0.7</v>
          </cell>
          <cell r="G279">
            <v>97.8</v>
          </cell>
          <cell r="H279">
            <v>0.7</v>
          </cell>
          <cell r="I279">
            <v>87</v>
          </cell>
          <cell r="J279">
            <v>3.6</v>
          </cell>
          <cell r="K279">
            <v>89.7</v>
          </cell>
          <cell r="L279">
            <v>3.9</v>
          </cell>
          <cell r="M279">
            <v>48.1</v>
          </cell>
          <cell r="N279">
            <v>-2.6</v>
          </cell>
          <cell r="O279">
            <v>73.7</v>
          </cell>
          <cell r="P279">
            <v>-23.5</v>
          </cell>
          <cell r="Q279" t="str">
            <v>-</v>
          </cell>
          <cell r="R279" t="str">
            <v>-</v>
          </cell>
          <cell r="S279">
            <v>6.2</v>
          </cell>
          <cell r="T279">
            <v>1.42</v>
          </cell>
          <cell r="U279">
            <v>2.87</v>
          </cell>
          <cell r="V279">
            <v>-1.19</v>
          </cell>
          <cell r="W279">
            <v>85.8</v>
          </cell>
          <cell r="X279">
            <v>-4</v>
          </cell>
          <cell r="Y279">
            <v>88.9</v>
          </cell>
          <cell r="Z279">
            <v>-4</v>
          </cell>
          <cell r="AA279">
            <v>20.9</v>
          </cell>
          <cell r="AB279">
            <v>-63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107.6</v>
          </cell>
          <cell r="D280">
            <v>24.2</v>
          </cell>
          <cell r="E280">
            <v>111.7</v>
          </cell>
          <cell r="F280">
            <v>24.2</v>
          </cell>
          <cell r="G280">
            <v>111.9</v>
          </cell>
          <cell r="H280">
            <v>22.8</v>
          </cell>
          <cell r="I280">
            <v>87.2</v>
          </cell>
          <cell r="J280">
            <v>-1.2</v>
          </cell>
          <cell r="K280">
            <v>87</v>
          </cell>
          <cell r="L280">
            <v>-2.4</v>
          </cell>
          <cell r="M280">
            <v>110</v>
          </cell>
          <cell r="N280">
            <v>0</v>
          </cell>
          <cell r="O280">
            <v>209.4</v>
          </cell>
          <cell r="P280">
            <v>346.5</v>
          </cell>
          <cell r="Q280" t="str">
            <v>-</v>
          </cell>
          <cell r="R280" t="str">
            <v>-</v>
          </cell>
          <cell r="S280">
            <v>2.02</v>
          </cell>
          <cell r="T280">
            <v>2.02</v>
          </cell>
          <cell r="U280">
            <v>0.5</v>
          </cell>
          <cell r="V280">
            <v>0.5</v>
          </cell>
          <cell r="W280">
            <v>100.9</v>
          </cell>
          <cell r="X280">
            <v>20.100000000000001</v>
          </cell>
          <cell r="Y280">
            <v>104.8</v>
          </cell>
          <cell r="Z280">
            <v>20.2</v>
          </cell>
          <cell r="AA280">
            <v>90.3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146.4</v>
          </cell>
          <cell r="D281">
            <v>-14</v>
          </cell>
          <cell r="E281">
            <v>152.5</v>
          </cell>
          <cell r="F281">
            <v>-14</v>
          </cell>
          <cell r="G281">
            <v>147.9</v>
          </cell>
          <cell r="H281">
            <v>-18.8</v>
          </cell>
          <cell r="I281">
            <v>129.30000000000001</v>
          </cell>
          <cell r="J281">
            <v>-0.8</v>
          </cell>
          <cell r="K281">
            <v>132</v>
          </cell>
          <cell r="L281">
            <v>-0.4</v>
          </cell>
          <cell r="M281">
            <v>0</v>
          </cell>
          <cell r="N281">
            <v>-100</v>
          </cell>
          <cell r="O281">
            <v>89.6</v>
          </cell>
          <cell r="P281">
            <v>129.69999999999999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137.30000000000001</v>
          </cell>
          <cell r="X281">
            <v>-16.8</v>
          </cell>
          <cell r="Y281">
            <v>143.1</v>
          </cell>
          <cell r="Z281">
            <v>-16.8</v>
          </cell>
          <cell r="AA281">
            <v>322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89.6</v>
          </cell>
          <cell r="D284">
            <v>1</v>
          </cell>
          <cell r="E284">
            <v>106.9</v>
          </cell>
          <cell r="F284">
            <v>0.9</v>
          </cell>
          <cell r="G284">
            <v>109.8</v>
          </cell>
          <cell r="H284">
            <v>0.5</v>
          </cell>
          <cell r="I284">
            <v>93.4</v>
          </cell>
          <cell r="J284">
            <v>1.2</v>
          </cell>
          <cell r="K284">
            <v>96.3</v>
          </cell>
          <cell r="L284">
            <v>1.3</v>
          </cell>
          <cell r="M284">
            <v>2.5</v>
          </cell>
          <cell r="N284">
            <v>0</v>
          </cell>
          <cell r="O284">
            <v>85.9</v>
          </cell>
          <cell r="P284">
            <v>14.5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84.1</v>
          </cell>
          <cell r="X284">
            <v>-2.2000000000000002</v>
          </cell>
          <cell r="Y284">
            <v>100.3</v>
          </cell>
          <cell r="Z284">
            <v>-2.2999999999999998</v>
          </cell>
          <cell r="AA284">
            <v>18.2</v>
          </cell>
          <cell r="AB284">
            <v>559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</v>
          </cell>
          <cell r="D285">
            <v>104.5</v>
          </cell>
          <cell r="E285">
            <v>111.7</v>
          </cell>
          <cell r="F285">
            <v>104.6</v>
          </cell>
          <cell r="G285">
            <v>117.1</v>
          </cell>
          <cell r="H285">
            <v>110.2</v>
          </cell>
          <cell r="I285">
            <v>137.9</v>
          </cell>
          <cell r="J285">
            <v>63</v>
          </cell>
          <cell r="K285">
            <v>139.6</v>
          </cell>
          <cell r="L285">
            <v>65.400000000000006</v>
          </cell>
          <cell r="M285">
            <v>0</v>
          </cell>
          <cell r="N285">
            <v>-100</v>
          </cell>
          <cell r="O285">
            <v>120.5</v>
          </cell>
          <cell r="P285">
            <v>42.4</v>
          </cell>
          <cell r="Q285" t="str">
            <v>-</v>
          </cell>
          <cell r="R285" t="str">
            <v>-</v>
          </cell>
          <cell r="S285">
            <v>8.51</v>
          </cell>
          <cell r="T285">
            <v>5.81</v>
          </cell>
          <cell r="U285">
            <v>8.51</v>
          </cell>
          <cell r="V285">
            <v>-5</v>
          </cell>
          <cell r="W285">
            <v>92.9</v>
          </cell>
          <cell r="X285">
            <v>98.1</v>
          </cell>
          <cell r="Y285">
            <v>104.8</v>
          </cell>
          <cell r="Z285">
            <v>97.7</v>
          </cell>
          <cell r="AA285">
            <v>1.9</v>
          </cell>
          <cell r="AB285">
            <v>-94.1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126</v>
          </cell>
          <cell r="D286">
            <v>-24.9</v>
          </cell>
          <cell r="E286">
            <v>134.1</v>
          </cell>
          <cell r="F286">
            <v>-24.9</v>
          </cell>
          <cell r="G286">
            <v>134.80000000000001</v>
          </cell>
          <cell r="H286">
            <v>-18.7</v>
          </cell>
          <cell r="I286">
            <v>160.19999999999999</v>
          </cell>
          <cell r="J286">
            <v>-14.9</v>
          </cell>
          <cell r="K286">
            <v>161.30000000000001</v>
          </cell>
          <cell r="L286">
            <v>-10.9</v>
          </cell>
          <cell r="M286">
            <v>0</v>
          </cell>
          <cell r="N286">
            <v>-100</v>
          </cell>
          <cell r="O286">
            <v>789.1</v>
          </cell>
          <cell r="P286">
            <v>936.9</v>
          </cell>
          <cell r="Q286" t="str">
            <v>-</v>
          </cell>
          <cell r="R286" t="str">
            <v>-</v>
          </cell>
          <cell r="S286">
            <v>3.86</v>
          </cell>
          <cell r="T286">
            <v>3.86</v>
          </cell>
          <cell r="U286">
            <v>0</v>
          </cell>
          <cell r="V286">
            <v>0</v>
          </cell>
          <cell r="W286">
            <v>118.2</v>
          </cell>
          <cell r="X286">
            <v>-27.4</v>
          </cell>
          <cell r="Y286">
            <v>125.8</v>
          </cell>
          <cell r="Z286">
            <v>-27.3</v>
          </cell>
          <cell r="AA286">
            <v>13.8</v>
          </cell>
          <cell r="AB286">
            <v>-99.2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114.2</v>
          </cell>
          <cell r="D287">
            <v>-7.6</v>
          </cell>
          <cell r="E287">
            <v>127.4</v>
          </cell>
          <cell r="F287">
            <v>-7.6</v>
          </cell>
          <cell r="G287">
            <v>122.9</v>
          </cell>
          <cell r="H287">
            <v>-11.1</v>
          </cell>
          <cell r="I287">
            <v>119.9</v>
          </cell>
          <cell r="J287">
            <v>1.5</v>
          </cell>
          <cell r="K287">
            <v>115.8</v>
          </cell>
          <cell r="L287">
            <v>-2</v>
          </cell>
          <cell r="M287">
            <v>575</v>
          </cell>
          <cell r="N287">
            <v>666.7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107.1</v>
          </cell>
          <cell r="X287">
            <v>-10.7</v>
          </cell>
          <cell r="Y287">
            <v>119.5</v>
          </cell>
          <cell r="Z287">
            <v>-10.7</v>
          </cell>
          <cell r="AA287">
            <v>563.5</v>
          </cell>
          <cell r="AB287">
            <v>824.2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111.5</v>
          </cell>
          <cell r="D288">
            <v>0.5</v>
          </cell>
          <cell r="E288">
            <v>116.2</v>
          </cell>
          <cell r="F288">
            <v>1.5</v>
          </cell>
          <cell r="G288">
            <v>116.8</v>
          </cell>
          <cell r="H288">
            <v>0.9</v>
          </cell>
          <cell r="I288">
            <v>106.5</v>
          </cell>
          <cell r="J288">
            <v>-5.2</v>
          </cell>
          <cell r="K288">
            <v>106.6</v>
          </cell>
          <cell r="L288">
            <v>-6</v>
          </cell>
          <cell r="M288">
            <v>104.3</v>
          </cell>
          <cell r="N288">
            <v>41.1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104.6</v>
          </cell>
          <cell r="X288">
            <v>-2.9</v>
          </cell>
          <cell r="Y288">
            <v>109</v>
          </cell>
          <cell r="Z288">
            <v>-1.9</v>
          </cell>
          <cell r="AA288">
            <v>98.1</v>
          </cell>
          <cell r="AB288">
            <v>37.1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105.2</v>
          </cell>
          <cell r="D291">
            <v>-33.4</v>
          </cell>
          <cell r="E291">
            <v>107.6</v>
          </cell>
          <cell r="F291">
            <v>-33.700000000000003</v>
          </cell>
          <cell r="G291">
            <v>109.4</v>
          </cell>
          <cell r="H291">
            <v>-15.2</v>
          </cell>
          <cell r="I291">
            <v>95</v>
          </cell>
          <cell r="J291">
            <v>-39.5</v>
          </cell>
          <cell r="K291">
            <v>95.1</v>
          </cell>
          <cell r="L291">
            <v>-24.8</v>
          </cell>
          <cell r="M291">
            <v>0</v>
          </cell>
          <cell r="N291">
            <v>-100</v>
          </cell>
          <cell r="O291">
            <v>125.8</v>
          </cell>
          <cell r="P291">
            <v>-18.3</v>
          </cell>
          <cell r="Q291" t="str">
            <v>-</v>
          </cell>
          <cell r="R291" t="str">
            <v>-</v>
          </cell>
          <cell r="S291">
            <v>4.17</v>
          </cell>
          <cell r="T291">
            <v>4.17</v>
          </cell>
          <cell r="U291">
            <v>8.33</v>
          </cell>
          <cell r="V291">
            <v>8.33</v>
          </cell>
          <cell r="W291">
            <v>98.7</v>
          </cell>
          <cell r="X291">
            <v>-35.6</v>
          </cell>
          <cell r="Y291">
            <v>100.9</v>
          </cell>
          <cell r="Z291">
            <v>-35.9</v>
          </cell>
          <cell r="AA291">
            <v>0</v>
          </cell>
          <cell r="AB291">
            <v>-100</v>
          </cell>
          <cell r="AC291">
            <v>2.5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92.7</v>
          </cell>
          <cell r="D294">
            <v>-6.2</v>
          </cell>
          <cell r="E294">
            <v>101.1</v>
          </cell>
          <cell r="F294">
            <v>-6.1</v>
          </cell>
          <cell r="G294">
            <v>101.1</v>
          </cell>
          <cell r="H294">
            <v>-6</v>
          </cell>
          <cell r="I294">
            <v>103.8</v>
          </cell>
          <cell r="J294">
            <v>1.4</v>
          </cell>
          <cell r="K294">
            <v>103.8</v>
          </cell>
          <cell r="L294">
            <v>1.6</v>
          </cell>
          <cell r="M294">
            <v>0</v>
          </cell>
          <cell r="N294">
            <v>0</v>
          </cell>
          <cell r="O294">
            <v>31.5</v>
          </cell>
          <cell r="P294">
            <v>-80.8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87</v>
          </cell>
          <cell r="X294">
            <v>-9.1999999999999993</v>
          </cell>
          <cell r="Y294">
            <v>94.8</v>
          </cell>
          <cell r="Z294">
            <v>-9.3000000000000007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84.7</v>
          </cell>
          <cell r="D295">
            <v>-9.5</v>
          </cell>
          <cell r="E295">
            <v>88.4</v>
          </cell>
          <cell r="F295">
            <v>-9.5</v>
          </cell>
          <cell r="G295">
            <v>90.3</v>
          </cell>
          <cell r="H295">
            <v>-9.6</v>
          </cell>
          <cell r="I295">
            <v>85</v>
          </cell>
          <cell r="J295">
            <v>-18.3</v>
          </cell>
          <cell r="K295">
            <v>86.6</v>
          </cell>
          <cell r="L295">
            <v>-18.3</v>
          </cell>
          <cell r="M295">
            <v>5.3</v>
          </cell>
          <cell r="N295">
            <v>0</v>
          </cell>
          <cell r="O295">
            <v>294.10000000000002</v>
          </cell>
          <cell r="P295">
            <v>35.200000000000003</v>
          </cell>
          <cell r="Q295" t="str">
            <v>-</v>
          </cell>
          <cell r="R295" t="str">
            <v>-</v>
          </cell>
          <cell r="S295">
            <v>2.4300000000000002</v>
          </cell>
          <cell r="T295">
            <v>2.4300000000000002</v>
          </cell>
          <cell r="U295">
            <v>5.34</v>
          </cell>
          <cell r="V295">
            <v>5.34</v>
          </cell>
          <cell r="W295">
            <v>79.5</v>
          </cell>
          <cell r="X295">
            <v>-12.4</v>
          </cell>
          <cell r="Y295">
            <v>82.9</v>
          </cell>
          <cell r="Z295">
            <v>-12.6</v>
          </cell>
          <cell r="AA295">
            <v>5.7</v>
          </cell>
          <cell r="AB295">
            <v>15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98.5</v>
          </cell>
          <cell r="D296">
            <v>24.2</v>
          </cell>
          <cell r="E296">
            <v>98.7</v>
          </cell>
          <cell r="F296">
            <v>24.3</v>
          </cell>
          <cell r="G296">
            <v>98.9</v>
          </cell>
          <cell r="H296">
            <v>25.7</v>
          </cell>
          <cell r="I296">
            <v>87.7</v>
          </cell>
          <cell r="J296">
            <v>26.4</v>
          </cell>
          <cell r="K296">
            <v>87.9</v>
          </cell>
          <cell r="L296">
            <v>27.8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10.81</v>
          </cell>
          <cell r="T296">
            <v>10.81</v>
          </cell>
          <cell r="U296">
            <v>0</v>
          </cell>
          <cell r="V296">
            <v>0</v>
          </cell>
          <cell r="W296">
            <v>92.4</v>
          </cell>
          <cell r="X296">
            <v>20.2</v>
          </cell>
          <cell r="Y296">
            <v>92.6</v>
          </cell>
          <cell r="Z296">
            <v>20.3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93.9</v>
          </cell>
          <cell r="D298">
            <v>28.1</v>
          </cell>
          <cell r="E298">
            <v>97.8</v>
          </cell>
          <cell r="F298">
            <v>28.2</v>
          </cell>
          <cell r="G298">
            <v>98.8</v>
          </cell>
          <cell r="H298">
            <v>27.2</v>
          </cell>
          <cell r="I298">
            <v>102.2</v>
          </cell>
          <cell r="J298">
            <v>34.299999999999997</v>
          </cell>
          <cell r="K298">
            <v>103.5</v>
          </cell>
          <cell r="L298">
            <v>33.200000000000003</v>
          </cell>
          <cell r="M298">
            <v>33.299999999999997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88.1</v>
          </cell>
          <cell r="X298">
            <v>23.9</v>
          </cell>
          <cell r="Y298">
            <v>91.7</v>
          </cell>
          <cell r="Z298">
            <v>23.9</v>
          </cell>
          <cell r="AA298">
            <v>43.4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113.7</v>
          </cell>
          <cell r="D299">
            <v>17</v>
          </cell>
          <cell r="E299">
            <v>116</v>
          </cell>
          <cell r="F299">
            <v>16.899999999999999</v>
          </cell>
          <cell r="G299">
            <v>118.7</v>
          </cell>
          <cell r="H299">
            <v>17.100000000000001</v>
          </cell>
          <cell r="I299">
            <v>101.7</v>
          </cell>
          <cell r="J299">
            <v>5.7</v>
          </cell>
          <cell r="K299">
            <v>103.1</v>
          </cell>
          <cell r="L299">
            <v>5.7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13.1</v>
          </cell>
          <cell r="Y299">
            <v>108.8</v>
          </cell>
          <cell r="Z299">
            <v>13.1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102</v>
          </cell>
          <cell r="D300">
            <v>-1.5</v>
          </cell>
          <cell r="E300">
            <v>110.9</v>
          </cell>
          <cell r="F300">
            <v>-1.6</v>
          </cell>
          <cell r="G300">
            <v>111</v>
          </cell>
          <cell r="H300">
            <v>-1.6</v>
          </cell>
          <cell r="I300">
            <v>88.1</v>
          </cell>
          <cell r="J300">
            <v>-30</v>
          </cell>
          <cell r="K300">
            <v>88.2</v>
          </cell>
          <cell r="L300">
            <v>-29.9</v>
          </cell>
          <cell r="M300">
            <v>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95.7</v>
          </cell>
          <cell r="X300">
            <v>-4.8</v>
          </cell>
          <cell r="Y300">
            <v>104</v>
          </cell>
          <cell r="Z300">
            <v>-4.8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222.5</v>
          </cell>
          <cell r="D303">
            <v>79.099999999999994</v>
          </cell>
          <cell r="E303">
            <v>230.7</v>
          </cell>
          <cell r="F303">
            <v>80.7</v>
          </cell>
          <cell r="G303">
            <v>236.1</v>
          </cell>
          <cell r="H303">
            <v>84</v>
          </cell>
          <cell r="I303">
            <v>156.80000000000001</v>
          </cell>
          <cell r="J303">
            <v>51.8</v>
          </cell>
          <cell r="K303">
            <v>159.6</v>
          </cell>
          <cell r="L303">
            <v>54.4</v>
          </cell>
          <cell r="M303">
            <v>16.7</v>
          </cell>
          <cell r="N303">
            <v>-83.3</v>
          </cell>
          <cell r="O303">
            <v>153.9</v>
          </cell>
          <cell r="P303">
            <v>100.7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0</v>
          </cell>
          <cell r="V303">
            <v>-8.4600000000000009</v>
          </cell>
          <cell r="W303">
            <v>208.7</v>
          </cell>
          <cell r="X303">
            <v>73.2</v>
          </cell>
          <cell r="Y303">
            <v>216.4</v>
          </cell>
          <cell r="Z303">
            <v>74.7</v>
          </cell>
          <cell r="AA303">
            <v>26.2</v>
          </cell>
          <cell r="AB303">
            <v>-74.5</v>
          </cell>
          <cell r="AC303">
            <v>4.8</v>
          </cell>
          <cell r="AD303">
            <v>-61.4</v>
          </cell>
        </row>
        <row r="304">
          <cell r="B304" t="str">
            <v>小売業</v>
          </cell>
          <cell r="C304">
            <v>97.9</v>
          </cell>
          <cell r="D304">
            <v>12.1</v>
          </cell>
          <cell r="E304">
            <v>99.4</v>
          </cell>
          <cell r="F304">
            <v>12.1</v>
          </cell>
          <cell r="G304">
            <v>99.3</v>
          </cell>
          <cell r="H304">
            <v>11.7</v>
          </cell>
          <cell r="I304">
            <v>90.3</v>
          </cell>
          <cell r="J304">
            <v>7.8</v>
          </cell>
          <cell r="K304">
            <v>90.3</v>
          </cell>
          <cell r="L304">
            <v>7.8</v>
          </cell>
          <cell r="M304">
            <v>90</v>
          </cell>
          <cell r="N304">
            <v>5.9</v>
          </cell>
          <cell r="O304">
            <v>132.80000000000001</v>
          </cell>
          <cell r="P304">
            <v>0.3</v>
          </cell>
          <cell r="Q304" t="str">
            <v>-</v>
          </cell>
          <cell r="R304" t="str">
            <v>-</v>
          </cell>
          <cell r="S304">
            <v>1.36</v>
          </cell>
          <cell r="T304">
            <v>0.95</v>
          </cell>
          <cell r="U304">
            <v>3.23</v>
          </cell>
          <cell r="V304">
            <v>0.62</v>
          </cell>
          <cell r="W304">
            <v>91.8</v>
          </cell>
          <cell r="X304">
            <v>8.4</v>
          </cell>
          <cell r="Y304">
            <v>93.2</v>
          </cell>
          <cell r="Z304">
            <v>8.4</v>
          </cell>
          <cell r="AA304">
            <v>112</v>
          </cell>
          <cell r="AB304">
            <v>59.6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151.19999999999999</v>
          </cell>
          <cell r="D305">
            <v>3.3</v>
          </cell>
          <cell r="E305">
            <v>152.30000000000001</v>
          </cell>
          <cell r="F305">
            <v>3.4</v>
          </cell>
          <cell r="G305">
            <v>151.6</v>
          </cell>
          <cell r="H305">
            <v>4.3</v>
          </cell>
          <cell r="I305">
            <v>171.8</v>
          </cell>
          <cell r="J305">
            <v>12.4</v>
          </cell>
          <cell r="K305">
            <v>168.8</v>
          </cell>
          <cell r="L305">
            <v>13.3</v>
          </cell>
          <cell r="M305">
            <v>291.7</v>
          </cell>
          <cell r="N305">
            <v>-7.9</v>
          </cell>
          <cell r="O305">
            <v>96.7</v>
          </cell>
          <cell r="P305">
            <v>-5</v>
          </cell>
          <cell r="Q305" t="str">
            <v>-</v>
          </cell>
          <cell r="R305" t="str">
            <v>-</v>
          </cell>
          <cell r="S305">
            <v>4.2</v>
          </cell>
          <cell r="T305">
            <v>-2.1800000000000002</v>
          </cell>
          <cell r="U305">
            <v>3.15</v>
          </cell>
          <cell r="V305">
            <v>-0.83</v>
          </cell>
          <cell r="W305">
            <v>141.80000000000001</v>
          </cell>
          <cell r="X305">
            <v>-0.1</v>
          </cell>
          <cell r="Y305">
            <v>142.9</v>
          </cell>
          <cell r="Z305">
            <v>0</v>
          </cell>
          <cell r="AA305">
            <v>184.3</v>
          </cell>
          <cell r="AB305">
            <v>-25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86.3</v>
          </cell>
          <cell r="D306">
            <v>-0.9</v>
          </cell>
          <cell r="E306">
            <v>86.3</v>
          </cell>
          <cell r="F306">
            <v>-0.9</v>
          </cell>
          <cell r="G306">
            <v>85.5</v>
          </cell>
          <cell r="H306">
            <v>-0.7</v>
          </cell>
          <cell r="I306">
            <v>82.4</v>
          </cell>
          <cell r="J306">
            <v>-4.3</v>
          </cell>
          <cell r="K306">
            <v>82.1</v>
          </cell>
          <cell r="L306">
            <v>-3.3</v>
          </cell>
          <cell r="M306">
            <v>100</v>
          </cell>
          <cell r="N306">
            <v>-36.299999999999997</v>
          </cell>
          <cell r="O306">
            <v>106.5</v>
          </cell>
          <cell r="P306">
            <v>3.3</v>
          </cell>
          <cell r="Q306" t="str">
            <v>-</v>
          </cell>
          <cell r="R306" t="str">
            <v>-</v>
          </cell>
          <cell r="S306">
            <v>3.02</v>
          </cell>
          <cell r="T306">
            <v>0.28000000000000003</v>
          </cell>
          <cell r="U306">
            <v>1.32</v>
          </cell>
          <cell r="V306">
            <v>-1.59</v>
          </cell>
          <cell r="W306">
            <v>81</v>
          </cell>
          <cell r="X306">
            <v>-4.0999999999999996</v>
          </cell>
          <cell r="Y306">
            <v>81</v>
          </cell>
          <cell r="Z306">
            <v>-4.0999999999999996</v>
          </cell>
          <cell r="AA306">
            <v>131</v>
          </cell>
          <cell r="AB306">
            <v>-11.7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77.599999999999994</v>
          </cell>
          <cell r="D307">
            <v>6.2</v>
          </cell>
          <cell r="E307">
            <v>85.5</v>
          </cell>
          <cell r="F307">
            <v>6.2</v>
          </cell>
          <cell r="G307">
            <v>83.9</v>
          </cell>
          <cell r="H307">
            <v>18</v>
          </cell>
          <cell r="I307">
            <v>104</v>
          </cell>
          <cell r="J307">
            <v>0.8</v>
          </cell>
          <cell r="K307">
            <v>103.6</v>
          </cell>
          <cell r="L307">
            <v>2</v>
          </cell>
          <cell r="M307">
            <v>127.8</v>
          </cell>
          <cell r="N307">
            <v>-34.299999999999997</v>
          </cell>
          <cell r="O307">
            <v>73.400000000000006</v>
          </cell>
          <cell r="P307">
            <v>-16.100000000000001</v>
          </cell>
          <cell r="Q307" t="str">
            <v>-</v>
          </cell>
          <cell r="R307" t="str">
            <v>-</v>
          </cell>
          <cell r="S307">
            <v>1.1599999999999999</v>
          </cell>
          <cell r="T307">
            <v>0.55000000000000004</v>
          </cell>
          <cell r="U307">
            <v>0.12</v>
          </cell>
          <cell r="V307">
            <v>-2.81</v>
          </cell>
          <cell r="W307">
            <v>72.8</v>
          </cell>
          <cell r="X307">
            <v>2.7</v>
          </cell>
          <cell r="Y307">
            <v>80.2</v>
          </cell>
          <cell r="Z307">
            <v>2.7</v>
          </cell>
          <cell r="AA307">
            <v>148.1</v>
          </cell>
          <cell r="AB307">
            <v>-66.599999999999994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88.9</v>
          </cell>
          <cell r="D308">
            <v>-5.8</v>
          </cell>
          <cell r="E308">
            <v>95.2</v>
          </cell>
          <cell r="F308">
            <v>-5.8</v>
          </cell>
          <cell r="G308">
            <v>94.7</v>
          </cell>
          <cell r="H308">
            <v>-5.5</v>
          </cell>
          <cell r="I308">
            <v>90.7</v>
          </cell>
          <cell r="J308">
            <v>0.7</v>
          </cell>
          <cell r="K308">
            <v>90.7</v>
          </cell>
          <cell r="L308">
            <v>1.1000000000000001</v>
          </cell>
          <cell r="M308">
            <v>100</v>
          </cell>
          <cell r="N308">
            <v>-60</v>
          </cell>
          <cell r="O308">
            <v>163.69999999999999</v>
          </cell>
          <cell r="P308">
            <v>69.3</v>
          </cell>
          <cell r="Q308" t="str">
            <v>-</v>
          </cell>
          <cell r="R308" t="str">
            <v>-</v>
          </cell>
          <cell r="S308">
            <v>0.12</v>
          </cell>
          <cell r="T308">
            <v>-0.93</v>
          </cell>
          <cell r="U308">
            <v>0.46</v>
          </cell>
          <cell r="V308">
            <v>-5.33</v>
          </cell>
          <cell r="W308">
            <v>83.4</v>
          </cell>
          <cell r="X308">
            <v>-9</v>
          </cell>
          <cell r="Y308">
            <v>89.3</v>
          </cell>
          <cell r="Z308">
            <v>-9</v>
          </cell>
          <cell r="AA308">
            <v>405.4</v>
          </cell>
          <cell r="AB308">
            <v>-40.799999999999997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112.8</v>
          </cell>
          <cell r="D309">
            <v>5.5</v>
          </cell>
          <cell r="E309">
            <v>113</v>
          </cell>
          <cell r="F309">
            <v>5.7</v>
          </cell>
          <cell r="G309">
            <v>113.1</v>
          </cell>
          <cell r="H309">
            <v>5.7</v>
          </cell>
          <cell r="I309">
            <v>99.7</v>
          </cell>
          <cell r="J309">
            <v>0.8</v>
          </cell>
          <cell r="K309">
            <v>99.1</v>
          </cell>
          <cell r="L309">
            <v>0.5</v>
          </cell>
          <cell r="M309">
            <v>118.5</v>
          </cell>
          <cell r="N309">
            <v>10.3</v>
          </cell>
          <cell r="O309">
            <v>97.8</v>
          </cell>
          <cell r="P309">
            <v>-16.8</v>
          </cell>
          <cell r="Q309" t="str">
            <v>-</v>
          </cell>
          <cell r="R309" t="str">
            <v>-</v>
          </cell>
          <cell r="S309">
            <v>8.44</v>
          </cell>
          <cell r="T309">
            <v>-3.53</v>
          </cell>
          <cell r="U309">
            <v>10.26</v>
          </cell>
          <cell r="V309">
            <v>2.9</v>
          </cell>
          <cell r="W309">
            <v>105.8</v>
          </cell>
          <cell r="X309">
            <v>2</v>
          </cell>
          <cell r="Y309">
            <v>106</v>
          </cell>
          <cell r="Z309">
            <v>2.2000000000000002</v>
          </cell>
          <cell r="AA309">
            <v>111.5</v>
          </cell>
          <cell r="AB309">
            <v>6.6</v>
          </cell>
          <cell r="AC309">
            <v>31.2</v>
          </cell>
          <cell r="AD309">
            <v>-69.900000000000006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-6.4</v>
          </cell>
          <cell r="E311">
            <v>101.1</v>
          </cell>
          <cell r="F311">
            <v>-6.3</v>
          </cell>
          <cell r="G311">
            <v>102.1</v>
          </cell>
          <cell r="H311">
            <v>-4.8</v>
          </cell>
          <cell r="I311">
            <v>94.9</v>
          </cell>
          <cell r="J311">
            <v>-7.1</v>
          </cell>
          <cell r="K311">
            <v>96.1</v>
          </cell>
          <cell r="L311">
            <v>-5.8</v>
          </cell>
          <cell r="M311">
            <v>61.3</v>
          </cell>
          <cell r="N311">
            <v>-42.4</v>
          </cell>
          <cell r="O311">
            <v>94.7</v>
          </cell>
          <cell r="P311">
            <v>7.2</v>
          </cell>
          <cell r="Q311" t="str">
            <v>-</v>
          </cell>
          <cell r="R311" t="str">
            <v>-</v>
          </cell>
          <cell r="S311">
            <v>7.53</v>
          </cell>
          <cell r="T311">
            <v>5.16</v>
          </cell>
          <cell r="U311">
            <v>7.68</v>
          </cell>
          <cell r="V311">
            <v>5.05</v>
          </cell>
          <cell r="W311">
            <v>92.6</v>
          </cell>
          <cell r="X311">
            <v>-9.4</v>
          </cell>
          <cell r="Y311">
            <v>94.8</v>
          </cell>
          <cell r="Z311">
            <v>-9.5</v>
          </cell>
          <cell r="AA311">
            <v>74.900000000000006</v>
          </cell>
          <cell r="AB311">
            <v>-39.1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87.8</v>
          </cell>
          <cell r="D518">
            <v>3.4</v>
          </cell>
          <cell r="E518">
            <v>103.8</v>
          </cell>
          <cell r="F518">
            <v>3.2</v>
          </cell>
          <cell r="G518">
            <v>103.7</v>
          </cell>
          <cell r="H518">
            <v>3.5</v>
          </cell>
          <cell r="I518">
            <v>100.3</v>
          </cell>
          <cell r="J518">
            <v>2.2000000000000002</v>
          </cell>
          <cell r="K518">
            <v>99.3</v>
          </cell>
          <cell r="L518">
            <v>2.2999999999999998</v>
          </cell>
          <cell r="M518">
            <v>114.4</v>
          </cell>
          <cell r="N518">
            <v>2.4</v>
          </cell>
          <cell r="O518">
            <v>96.4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0.92</v>
          </cell>
          <cell r="T518">
            <v>-0.16</v>
          </cell>
          <cell r="U518">
            <v>1.56</v>
          </cell>
          <cell r="V518">
            <v>-0.08</v>
          </cell>
          <cell r="W518">
            <v>82.4</v>
          </cell>
          <cell r="X518">
            <v>0.1</v>
          </cell>
          <cell r="Y518">
            <v>97.4</v>
          </cell>
          <cell r="Z518">
            <v>-0.2</v>
          </cell>
          <cell r="AA518">
            <v>104.9</v>
          </cell>
          <cell r="AB518">
            <v>-2</v>
          </cell>
          <cell r="AC518">
            <v>4.8</v>
          </cell>
          <cell r="AD518">
            <v>58.6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78.8</v>
          </cell>
          <cell r="D520">
            <v>6.1</v>
          </cell>
          <cell r="E520">
            <v>95.5</v>
          </cell>
          <cell r="F520">
            <v>6.1</v>
          </cell>
          <cell r="G520">
            <v>98.4</v>
          </cell>
          <cell r="H520">
            <v>10.6</v>
          </cell>
          <cell r="I520">
            <v>103.7</v>
          </cell>
          <cell r="J520">
            <v>3.6</v>
          </cell>
          <cell r="K520">
            <v>105.3</v>
          </cell>
          <cell r="L520">
            <v>7.1</v>
          </cell>
          <cell r="M520">
            <v>76.400000000000006</v>
          </cell>
          <cell r="N520">
            <v>-41.4</v>
          </cell>
          <cell r="O520">
            <v>93.4</v>
          </cell>
          <cell r="P520">
            <v>0.4</v>
          </cell>
          <cell r="Q520" t="str">
            <v>-</v>
          </cell>
          <cell r="R520" t="str">
            <v>-</v>
          </cell>
          <cell r="S520">
            <v>0.13</v>
          </cell>
          <cell r="T520">
            <v>-1.6</v>
          </cell>
          <cell r="U520">
            <v>0.13</v>
          </cell>
          <cell r="V520">
            <v>-0.93</v>
          </cell>
          <cell r="W520">
            <v>73.900000000000006</v>
          </cell>
          <cell r="X520">
            <v>2.5</v>
          </cell>
          <cell r="Y520">
            <v>89.6</v>
          </cell>
          <cell r="Z520">
            <v>2.6</v>
          </cell>
          <cell r="AA520">
            <v>45.9</v>
          </cell>
          <cell r="AB520">
            <v>-56.9</v>
          </cell>
          <cell r="AC520">
            <v>0.2</v>
          </cell>
          <cell r="AD520">
            <v>-32.5</v>
          </cell>
        </row>
        <row r="521">
          <cell r="B521" t="str">
            <v>製造業</v>
          </cell>
          <cell r="C521">
            <v>91.8</v>
          </cell>
          <cell r="D521">
            <v>-1.7</v>
          </cell>
          <cell r="E521">
            <v>110.3</v>
          </cell>
          <cell r="F521">
            <v>-1.6</v>
          </cell>
          <cell r="G521">
            <v>108.1</v>
          </cell>
          <cell r="H521">
            <v>-2.6</v>
          </cell>
          <cell r="I521">
            <v>103.1</v>
          </cell>
          <cell r="J521">
            <v>3.3</v>
          </cell>
          <cell r="K521">
            <v>102</v>
          </cell>
          <cell r="L521">
            <v>2.7</v>
          </cell>
          <cell r="M521">
            <v>117.1</v>
          </cell>
          <cell r="N521">
            <v>10</v>
          </cell>
          <cell r="O521">
            <v>93.1</v>
          </cell>
          <cell r="P521">
            <v>-3.1</v>
          </cell>
          <cell r="Q521" t="str">
            <v>-</v>
          </cell>
          <cell r="R521" t="str">
            <v>-</v>
          </cell>
          <cell r="S521">
            <v>0.41</v>
          </cell>
          <cell r="T521">
            <v>-0.25</v>
          </cell>
          <cell r="U521">
            <v>0.8</v>
          </cell>
          <cell r="V521">
            <v>-0.02</v>
          </cell>
          <cell r="W521">
            <v>86.1</v>
          </cell>
          <cell r="X521">
            <v>-5</v>
          </cell>
          <cell r="Y521">
            <v>103.5</v>
          </cell>
          <cell r="Z521">
            <v>-4.8</v>
          </cell>
          <cell r="AA521">
            <v>133.1</v>
          </cell>
          <cell r="AB521">
            <v>7.3</v>
          </cell>
          <cell r="AC521">
            <v>0.1</v>
          </cell>
          <cell r="AD521">
            <v>-82.4</v>
          </cell>
        </row>
        <row r="522">
          <cell r="B522" t="str">
            <v>電気・ガス・熱供給・水道業</v>
          </cell>
          <cell r="C522">
            <v>108.7</v>
          </cell>
          <cell r="D522">
            <v>4.0999999999999996</v>
          </cell>
          <cell r="E522">
            <v>122.1</v>
          </cell>
          <cell r="F522">
            <v>-7.6</v>
          </cell>
          <cell r="G522">
            <v>110.3</v>
          </cell>
          <cell r="H522">
            <v>-3.6</v>
          </cell>
          <cell r="I522">
            <v>102.4</v>
          </cell>
          <cell r="J522">
            <v>-9.1</v>
          </cell>
          <cell r="K522">
            <v>97.1</v>
          </cell>
          <cell r="L522">
            <v>-0.1</v>
          </cell>
          <cell r="M522">
            <v>170.6</v>
          </cell>
          <cell r="N522">
            <v>-45.3</v>
          </cell>
          <cell r="O522">
            <v>148.30000000000001</v>
          </cell>
          <cell r="P522">
            <v>-27.6</v>
          </cell>
          <cell r="Q522" t="str">
            <v>-</v>
          </cell>
          <cell r="R522" t="str">
            <v>-</v>
          </cell>
          <cell r="S522">
            <v>0</v>
          </cell>
          <cell r="T522">
            <v>-0.04</v>
          </cell>
          <cell r="U522">
            <v>1.51</v>
          </cell>
          <cell r="V522">
            <v>0.78</v>
          </cell>
          <cell r="W522">
            <v>102</v>
          </cell>
          <cell r="X522">
            <v>0.7</v>
          </cell>
          <cell r="Y522">
            <v>114.5</v>
          </cell>
          <cell r="Z522">
            <v>-10.7</v>
          </cell>
          <cell r="AA522">
            <v>265.8</v>
          </cell>
          <cell r="AB522">
            <v>-23.7</v>
          </cell>
          <cell r="AC522">
            <v>49</v>
          </cell>
          <cell r="AD522">
            <v>10333.799999999999</v>
          </cell>
        </row>
        <row r="523">
          <cell r="B523" t="str">
            <v>情報通信業</v>
          </cell>
          <cell r="C523">
            <v>116.6</v>
          </cell>
          <cell r="D523">
            <v>2.6</v>
          </cell>
          <cell r="E523">
            <v>132.1</v>
          </cell>
          <cell r="F523">
            <v>-2.1</v>
          </cell>
          <cell r="G523">
            <v>129.9</v>
          </cell>
          <cell r="H523">
            <v>-3.3</v>
          </cell>
          <cell r="I523">
            <v>100.9</v>
          </cell>
          <cell r="J523">
            <v>3.6</v>
          </cell>
          <cell r="K523">
            <v>101.6</v>
          </cell>
          <cell r="L523">
            <v>2.2000000000000002</v>
          </cell>
          <cell r="M523">
            <v>93.2</v>
          </cell>
          <cell r="N523">
            <v>24.3</v>
          </cell>
          <cell r="O523">
            <v>102.6</v>
          </cell>
          <cell r="P523">
            <v>-5</v>
          </cell>
          <cell r="Q523" t="str">
            <v>-</v>
          </cell>
          <cell r="R523" t="str">
            <v>-</v>
          </cell>
          <cell r="S523">
            <v>0.28000000000000003</v>
          </cell>
          <cell r="T523">
            <v>0.22</v>
          </cell>
          <cell r="U523">
            <v>1.08</v>
          </cell>
          <cell r="V523">
            <v>0.61</v>
          </cell>
          <cell r="W523">
            <v>109.4</v>
          </cell>
          <cell r="X523">
            <v>-0.8</v>
          </cell>
          <cell r="Y523">
            <v>123.9</v>
          </cell>
          <cell r="Z523">
            <v>-5.3</v>
          </cell>
          <cell r="AA523">
            <v>161.69999999999999</v>
          </cell>
          <cell r="AB523">
            <v>14</v>
          </cell>
          <cell r="AC523">
            <v>47.7</v>
          </cell>
          <cell r="AD523">
            <v>147.4</v>
          </cell>
        </row>
        <row r="524">
          <cell r="B524" t="str">
            <v>運輸業，郵便業</v>
          </cell>
          <cell r="C524">
            <v>79</v>
          </cell>
          <cell r="D524">
            <v>0</v>
          </cell>
          <cell r="E524">
            <v>89.5</v>
          </cell>
          <cell r="F524">
            <v>-0.1</v>
          </cell>
          <cell r="G524">
            <v>90.1</v>
          </cell>
          <cell r="H524">
            <v>-5.3</v>
          </cell>
          <cell r="I524">
            <v>95.9</v>
          </cell>
          <cell r="J524">
            <v>2.1</v>
          </cell>
          <cell r="K524">
            <v>100.4</v>
          </cell>
          <cell r="L524">
            <v>1.3</v>
          </cell>
          <cell r="M524">
            <v>78.8</v>
          </cell>
          <cell r="N524">
            <v>6.5</v>
          </cell>
          <cell r="O524">
            <v>111.1</v>
          </cell>
          <cell r="P524">
            <v>-0.8</v>
          </cell>
          <cell r="Q524" t="str">
            <v>-</v>
          </cell>
          <cell r="R524" t="str">
            <v>-</v>
          </cell>
          <cell r="S524">
            <v>0.62</v>
          </cell>
          <cell r="T524">
            <v>-0.4</v>
          </cell>
          <cell r="U524">
            <v>1.9</v>
          </cell>
          <cell r="V524">
            <v>0.86</v>
          </cell>
          <cell r="W524">
            <v>74.099999999999994</v>
          </cell>
          <cell r="X524">
            <v>-3.3</v>
          </cell>
          <cell r="Y524">
            <v>84</v>
          </cell>
          <cell r="Z524">
            <v>-3.3</v>
          </cell>
          <cell r="AA524">
            <v>87</v>
          </cell>
          <cell r="AB524">
            <v>31.4</v>
          </cell>
          <cell r="AC524">
            <v>0.4</v>
          </cell>
          <cell r="AD524">
            <v>-54.6</v>
          </cell>
        </row>
        <row r="525">
          <cell r="B525" t="str">
            <v>卸売業，小売業</v>
          </cell>
          <cell r="C525">
            <v>94.4</v>
          </cell>
          <cell r="D525">
            <v>6.4</v>
          </cell>
          <cell r="E525">
            <v>105.7</v>
          </cell>
          <cell r="F525">
            <v>5.0999999999999996</v>
          </cell>
          <cell r="G525">
            <v>104.4</v>
          </cell>
          <cell r="H525">
            <v>3.9</v>
          </cell>
          <cell r="I525">
            <v>97.1</v>
          </cell>
          <cell r="J525">
            <v>5.2</v>
          </cell>
          <cell r="K525">
            <v>96.2</v>
          </cell>
          <cell r="L525">
            <v>4.7</v>
          </cell>
          <cell r="M525">
            <v>109.1</v>
          </cell>
          <cell r="N525">
            <v>11.1</v>
          </cell>
          <cell r="O525">
            <v>87.3</v>
          </cell>
          <cell r="P525">
            <v>-4.5999999999999996</v>
          </cell>
          <cell r="Q525" t="str">
            <v>-</v>
          </cell>
          <cell r="R525" t="str">
            <v>-</v>
          </cell>
          <cell r="S525">
            <v>1.28</v>
          </cell>
          <cell r="T525">
            <v>-0.73</v>
          </cell>
          <cell r="U525">
            <v>1.45</v>
          </cell>
          <cell r="V525">
            <v>-1.89</v>
          </cell>
          <cell r="W525">
            <v>88.6</v>
          </cell>
          <cell r="X525">
            <v>3</v>
          </cell>
          <cell r="Y525">
            <v>99.2</v>
          </cell>
          <cell r="Z525">
            <v>1.6</v>
          </cell>
          <cell r="AA525">
            <v>126.8</v>
          </cell>
          <cell r="AB525">
            <v>24.3</v>
          </cell>
          <cell r="AC525">
            <v>14.9</v>
          </cell>
          <cell r="AD525">
            <v>227.8</v>
          </cell>
        </row>
        <row r="526">
          <cell r="B526" t="str">
            <v>金融業，保険業</v>
          </cell>
          <cell r="C526">
            <v>97.5</v>
          </cell>
          <cell r="D526">
            <v>10.9</v>
          </cell>
          <cell r="E526">
            <v>118</v>
          </cell>
          <cell r="F526">
            <v>9.6999999999999993</v>
          </cell>
          <cell r="G526">
            <v>119.1</v>
          </cell>
          <cell r="H526">
            <v>10.9</v>
          </cell>
          <cell r="I526">
            <v>97.7</v>
          </cell>
          <cell r="J526">
            <v>-3.2</v>
          </cell>
          <cell r="K526">
            <v>95.9</v>
          </cell>
          <cell r="L526">
            <v>-2.2000000000000002</v>
          </cell>
          <cell r="M526">
            <v>143.6</v>
          </cell>
          <cell r="N526">
            <v>-18.600000000000001</v>
          </cell>
          <cell r="O526">
            <v>89.8</v>
          </cell>
          <cell r="P526">
            <v>-0.7</v>
          </cell>
          <cell r="Q526" t="str">
            <v>-</v>
          </cell>
          <cell r="R526" t="str">
            <v>-</v>
          </cell>
          <cell r="S526">
            <v>0</v>
          </cell>
          <cell r="T526">
            <v>-1.3</v>
          </cell>
          <cell r="U526">
            <v>0</v>
          </cell>
          <cell r="V526">
            <v>-0.78</v>
          </cell>
          <cell r="W526">
            <v>91.5</v>
          </cell>
          <cell r="X526">
            <v>7.3</v>
          </cell>
          <cell r="Y526">
            <v>110.7</v>
          </cell>
          <cell r="Z526">
            <v>6</v>
          </cell>
          <cell r="AA526">
            <v>94.6</v>
          </cell>
          <cell r="AB526">
            <v>-15.6</v>
          </cell>
          <cell r="AC526">
            <v>14.1</v>
          </cell>
          <cell r="AD526">
            <v>76.8</v>
          </cell>
        </row>
        <row r="527">
          <cell r="B527" t="str">
            <v>不動産業，物品賃貸業</v>
          </cell>
          <cell r="C527">
            <v>88.4</v>
          </cell>
          <cell r="D527">
            <v>13.6</v>
          </cell>
          <cell r="E527">
            <v>94.1</v>
          </cell>
          <cell r="F527">
            <v>1.4</v>
          </cell>
          <cell r="G527">
            <v>98.3</v>
          </cell>
          <cell r="H527">
            <v>5.4</v>
          </cell>
          <cell r="I527">
            <v>100.5</v>
          </cell>
          <cell r="J527">
            <v>20.2</v>
          </cell>
          <cell r="K527">
            <v>103.7</v>
          </cell>
          <cell r="L527">
            <v>29</v>
          </cell>
          <cell r="M527">
            <v>45.6</v>
          </cell>
          <cell r="N527">
            <v>-67.400000000000006</v>
          </cell>
          <cell r="O527">
            <v>83.6</v>
          </cell>
          <cell r="P527">
            <v>-11.3</v>
          </cell>
          <cell r="Q527" t="str">
            <v>-</v>
          </cell>
          <cell r="R527" t="str">
            <v>-</v>
          </cell>
          <cell r="S527">
            <v>1.49</v>
          </cell>
          <cell r="T527">
            <v>1.54</v>
          </cell>
          <cell r="U527">
            <v>0</v>
          </cell>
          <cell r="V527">
            <v>-7.92</v>
          </cell>
          <cell r="W527">
            <v>82.9</v>
          </cell>
          <cell r="X527">
            <v>9.8000000000000007</v>
          </cell>
          <cell r="Y527">
            <v>88.3</v>
          </cell>
          <cell r="Z527">
            <v>-1.9</v>
          </cell>
          <cell r="AA527">
            <v>24.7</v>
          </cell>
          <cell r="AB527">
            <v>-71.099999999999994</v>
          </cell>
          <cell r="AC527">
            <v>58.9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83.4</v>
          </cell>
          <cell r="D528">
            <v>6.6</v>
          </cell>
          <cell r="E528">
            <v>105.5</v>
          </cell>
          <cell r="F528">
            <v>5.9</v>
          </cell>
          <cell r="G528">
            <v>104.7</v>
          </cell>
          <cell r="H528">
            <v>3.5</v>
          </cell>
          <cell r="I528">
            <v>92.1</v>
          </cell>
          <cell r="J528">
            <v>-4.2</v>
          </cell>
          <cell r="K528">
            <v>93.5</v>
          </cell>
          <cell r="L528">
            <v>-5.3</v>
          </cell>
          <cell r="M528">
            <v>69.8</v>
          </cell>
          <cell r="N528">
            <v>28.8</v>
          </cell>
          <cell r="O528">
            <v>116</v>
          </cell>
          <cell r="P528">
            <v>15.1</v>
          </cell>
          <cell r="Q528" t="str">
            <v>-</v>
          </cell>
          <cell r="R528" t="str">
            <v>-</v>
          </cell>
          <cell r="S528">
            <v>1.85</v>
          </cell>
          <cell r="T528">
            <v>1.85</v>
          </cell>
          <cell r="U528">
            <v>1.23</v>
          </cell>
          <cell r="V528">
            <v>1.23</v>
          </cell>
          <cell r="W528">
            <v>78.2</v>
          </cell>
          <cell r="X528">
            <v>3.2</v>
          </cell>
          <cell r="Y528">
            <v>99</v>
          </cell>
          <cell r="Z528">
            <v>2.5</v>
          </cell>
          <cell r="AA528">
            <v>122.2</v>
          </cell>
          <cell r="AB528">
            <v>92.1</v>
          </cell>
          <cell r="AC528">
            <v>2</v>
          </cell>
          <cell r="AD528">
            <v>2794.3</v>
          </cell>
        </row>
        <row r="529">
          <cell r="B529" t="str">
            <v>宿泊業，飲食サービス業</v>
          </cell>
          <cell r="C529">
            <v>86.9</v>
          </cell>
          <cell r="D529">
            <v>-10.199999999999999</v>
          </cell>
          <cell r="E529">
            <v>92.3</v>
          </cell>
          <cell r="F529">
            <v>-2.2000000000000002</v>
          </cell>
          <cell r="G529">
            <v>96.2</v>
          </cell>
          <cell r="H529">
            <v>-2.8</v>
          </cell>
          <cell r="I529">
            <v>94.8</v>
          </cell>
          <cell r="J529">
            <v>-9.3000000000000007</v>
          </cell>
          <cell r="K529">
            <v>93.7</v>
          </cell>
          <cell r="L529">
            <v>-14.6</v>
          </cell>
          <cell r="M529">
            <v>110.2</v>
          </cell>
          <cell r="N529">
            <v>249.8</v>
          </cell>
          <cell r="O529">
            <v>73.599999999999994</v>
          </cell>
          <cell r="P529">
            <v>-28.5</v>
          </cell>
          <cell r="Q529" t="str">
            <v>-</v>
          </cell>
          <cell r="R529" t="str">
            <v>-</v>
          </cell>
          <cell r="S529">
            <v>1.04</v>
          </cell>
          <cell r="T529">
            <v>0.82</v>
          </cell>
          <cell r="U529">
            <v>0.72</v>
          </cell>
          <cell r="V529">
            <v>0.72</v>
          </cell>
          <cell r="W529">
            <v>81.5</v>
          </cell>
          <cell r="X529">
            <v>-13.2</v>
          </cell>
          <cell r="Y529">
            <v>86.6</v>
          </cell>
          <cell r="Z529">
            <v>-5.5</v>
          </cell>
          <cell r="AA529">
            <v>35.6</v>
          </cell>
          <cell r="AB529">
            <v>26.8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94.9</v>
          </cell>
          <cell r="D530">
            <v>19.5</v>
          </cell>
          <cell r="E530">
            <v>102.4</v>
          </cell>
          <cell r="F530">
            <v>19.899999999999999</v>
          </cell>
          <cell r="G530">
            <v>100.1</v>
          </cell>
          <cell r="H530">
            <v>13.2</v>
          </cell>
          <cell r="I530">
            <v>98.9</v>
          </cell>
          <cell r="J530">
            <v>6.2</v>
          </cell>
          <cell r="K530">
            <v>100.7</v>
          </cell>
          <cell r="L530">
            <v>5.3</v>
          </cell>
          <cell r="M530">
            <v>81.599999999999994</v>
          </cell>
          <cell r="N530">
            <v>19.3</v>
          </cell>
          <cell r="O530">
            <v>138.69999999999999</v>
          </cell>
          <cell r="P530">
            <v>21.8</v>
          </cell>
          <cell r="Q530" t="str">
            <v>-</v>
          </cell>
          <cell r="R530" t="str">
            <v>-</v>
          </cell>
          <cell r="S530">
            <v>1.75</v>
          </cell>
          <cell r="T530">
            <v>-0.73</v>
          </cell>
          <cell r="U530">
            <v>1.1599999999999999</v>
          </cell>
          <cell r="V530">
            <v>-1.91</v>
          </cell>
          <cell r="W530">
            <v>89</v>
          </cell>
          <cell r="X530">
            <v>15.6</v>
          </cell>
          <cell r="Y530">
            <v>96.1</v>
          </cell>
          <cell r="Z530">
            <v>16.100000000000001</v>
          </cell>
          <cell r="AA530">
            <v>131.5</v>
          </cell>
          <cell r="AB530">
            <v>175.2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85.8</v>
          </cell>
          <cell r="D531">
            <v>10.9</v>
          </cell>
          <cell r="E531">
            <v>106.3</v>
          </cell>
          <cell r="F531">
            <v>11</v>
          </cell>
          <cell r="G531">
            <v>107.7</v>
          </cell>
          <cell r="H531">
            <v>14.3</v>
          </cell>
          <cell r="I531">
            <v>110.2</v>
          </cell>
          <cell r="J531">
            <v>-0.3</v>
          </cell>
          <cell r="K531">
            <v>98.5</v>
          </cell>
          <cell r="L531">
            <v>0</v>
          </cell>
          <cell r="M531">
            <v>308</v>
          </cell>
          <cell r="N531">
            <v>-1.4</v>
          </cell>
          <cell r="O531">
            <v>113.9</v>
          </cell>
          <cell r="P531">
            <v>-2</v>
          </cell>
          <cell r="Q531" t="str">
            <v>-</v>
          </cell>
          <cell r="R531" t="str">
            <v>-</v>
          </cell>
          <cell r="S531">
            <v>0.69</v>
          </cell>
          <cell r="T531">
            <v>0.6</v>
          </cell>
          <cell r="U531">
            <v>0.65</v>
          </cell>
          <cell r="V531">
            <v>0.56999999999999995</v>
          </cell>
          <cell r="W531">
            <v>80.5</v>
          </cell>
          <cell r="X531">
            <v>7.2</v>
          </cell>
          <cell r="Y531">
            <v>99.7</v>
          </cell>
          <cell r="Z531">
            <v>7.3</v>
          </cell>
          <cell r="AA531">
            <v>35.799999999999997</v>
          </cell>
          <cell r="AB531">
            <v>-79.3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81.8</v>
          </cell>
          <cell r="D532">
            <v>-1.3</v>
          </cell>
          <cell r="E532">
            <v>99.2</v>
          </cell>
          <cell r="F532">
            <v>-1.4</v>
          </cell>
          <cell r="G532">
            <v>98.3</v>
          </cell>
          <cell r="H532">
            <v>-0.3</v>
          </cell>
          <cell r="I532">
            <v>98</v>
          </cell>
          <cell r="J532">
            <v>1</v>
          </cell>
          <cell r="K532">
            <v>97.5</v>
          </cell>
          <cell r="L532">
            <v>1</v>
          </cell>
          <cell r="M532">
            <v>113.7</v>
          </cell>
          <cell r="N532">
            <v>1.7</v>
          </cell>
          <cell r="O532">
            <v>94.9</v>
          </cell>
          <cell r="P532">
            <v>0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0.42</v>
          </cell>
          <cell r="U532">
            <v>3.01</v>
          </cell>
          <cell r="V532">
            <v>1.1100000000000001</v>
          </cell>
          <cell r="W532">
            <v>76.7</v>
          </cell>
          <cell r="X532">
            <v>-4.5999999999999996</v>
          </cell>
          <cell r="Y532">
            <v>93.1</v>
          </cell>
          <cell r="Z532">
            <v>-4.5999999999999996</v>
          </cell>
          <cell r="AA532">
            <v>122.4</v>
          </cell>
          <cell r="AB532">
            <v>-21.6</v>
          </cell>
          <cell r="AC532">
            <v>0.8</v>
          </cell>
          <cell r="AD532">
            <v>138.6</v>
          </cell>
        </row>
        <row r="533">
          <cell r="B533" t="str">
            <v>複合サービス事業</v>
          </cell>
          <cell r="C533">
            <v>78</v>
          </cell>
          <cell r="D533">
            <v>-1.6</v>
          </cell>
          <cell r="E533">
            <v>94.7</v>
          </cell>
          <cell r="F533">
            <v>-1.5</v>
          </cell>
          <cell r="G533">
            <v>97.8</v>
          </cell>
          <cell r="H533">
            <v>-0.4</v>
          </cell>
          <cell r="I533">
            <v>97.4</v>
          </cell>
          <cell r="J533">
            <v>1.6</v>
          </cell>
          <cell r="K533">
            <v>100.1</v>
          </cell>
          <cell r="L533">
            <v>2.6</v>
          </cell>
          <cell r="M533">
            <v>48.3</v>
          </cell>
          <cell r="N533">
            <v>-26.3</v>
          </cell>
          <cell r="O533">
            <v>100.2</v>
          </cell>
          <cell r="P533">
            <v>8.6999999999999993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-0.34</v>
          </cell>
          <cell r="U533">
            <v>0.4</v>
          </cell>
          <cell r="V533">
            <v>-0.54</v>
          </cell>
          <cell r="W533">
            <v>73.2</v>
          </cell>
          <cell r="X533">
            <v>-4.8</v>
          </cell>
          <cell r="Y533">
            <v>88.8</v>
          </cell>
          <cell r="Z533">
            <v>-4.7</v>
          </cell>
          <cell r="AA533">
            <v>44.6</v>
          </cell>
          <cell r="AB533">
            <v>-28.2</v>
          </cell>
          <cell r="AC533">
            <v>0.1</v>
          </cell>
          <cell r="AD533">
            <v>-84.1</v>
          </cell>
        </row>
        <row r="534">
          <cell r="B534" t="str">
            <v>サービス業（他に分類されないもの）</v>
          </cell>
          <cell r="C534">
            <v>86.2</v>
          </cell>
          <cell r="D534">
            <v>11.5</v>
          </cell>
          <cell r="E534">
            <v>99.3</v>
          </cell>
          <cell r="F534">
            <v>13.6</v>
          </cell>
          <cell r="G534">
            <v>101</v>
          </cell>
          <cell r="H534">
            <v>11.7</v>
          </cell>
          <cell r="I534">
            <v>101.6</v>
          </cell>
          <cell r="J534">
            <v>5.6</v>
          </cell>
          <cell r="K534">
            <v>102.2</v>
          </cell>
          <cell r="L534">
            <v>4</v>
          </cell>
          <cell r="M534">
            <v>93.1</v>
          </cell>
          <cell r="N534">
            <v>38.5</v>
          </cell>
          <cell r="O534">
            <v>91.6</v>
          </cell>
          <cell r="P534">
            <v>-9.4</v>
          </cell>
          <cell r="Q534" t="str">
            <v>-</v>
          </cell>
          <cell r="R534" t="str">
            <v>-</v>
          </cell>
          <cell r="S534">
            <v>2.23</v>
          </cell>
          <cell r="T534">
            <v>-0.25</v>
          </cell>
          <cell r="U534">
            <v>2.5099999999999998</v>
          </cell>
          <cell r="V534">
            <v>-0.48</v>
          </cell>
          <cell r="W534">
            <v>80.900000000000006</v>
          </cell>
          <cell r="X534">
            <v>7.9</v>
          </cell>
          <cell r="Y534">
            <v>93.2</v>
          </cell>
          <cell r="Z534">
            <v>9.9</v>
          </cell>
          <cell r="AA534">
            <v>81.900000000000006</v>
          </cell>
          <cell r="AB534">
            <v>44.9</v>
          </cell>
          <cell r="AC534">
            <v>1.3</v>
          </cell>
          <cell r="AD534">
            <v>-89.3</v>
          </cell>
        </row>
        <row r="535">
          <cell r="B535" t="str">
            <v>食料品・たばこ</v>
          </cell>
          <cell r="C535">
            <v>81.8</v>
          </cell>
          <cell r="D535">
            <v>-11.1</v>
          </cell>
          <cell r="E535">
            <v>99.4</v>
          </cell>
          <cell r="F535">
            <v>-11.2</v>
          </cell>
          <cell r="G535">
            <v>98.9</v>
          </cell>
          <cell r="H535">
            <v>-11.4</v>
          </cell>
          <cell r="I535">
            <v>101.1</v>
          </cell>
          <cell r="J535">
            <v>2.5</v>
          </cell>
          <cell r="K535">
            <v>101.9</v>
          </cell>
          <cell r="L535">
            <v>3.1</v>
          </cell>
          <cell r="M535">
            <v>91.5</v>
          </cell>
          <cell r="N535">
            <v>-4.9000000000000004</v>
          </cell>
          <cell r="O535">
            <v>96.9</v>
          </cell>
          <cell r="P535">
            <v>-2.6</v>
          </cell>
          <cell r="Q535" t="str">
            <v>-</v>
          </cell>
          <cell r="R535" t="str">
            <v>-</v>
          </cell>
          <cell r="S535">
            <v>0.43</v>
          </cell>
          <cell r="T535">
            <v>0.01</v>
          </cell>
          <cell r="U535">
            <v>0.83</v>
          </cell>
          <cell r="V535">
            <v>7.0000000000000007E-2</v>
          </cell>
          <cell r="W535">
            <v>76.7</v>
          </cell>
          <cell r="X535">
            <v>-14</v>
          </cell>
          <cell r="Y535">
            <v>93.2</v>
          </cell>
          <cell r="Z535">
            <v>-14.1</v>
          </cell>
          <cell r="AA535">
            <v>106.1</v>
          </cell>
          <cell r="AB535">
            <v>-7.7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123.3</v>
          </cell>
          <cell r="D536">
            <v>11.5</v>
          </cell>
          <cell r="E536">
            <v>138.9</v>
          </cell>
          <cell r="F536">
            <v>11.5</v>
          </cell>
          <cell r="G536">
            <v>129.1</v>
          </cell>
          <cell r="H536">
            <v>7.7</v>
          </cell>
          <cell r="I536">
            <v>95.2</v>
          </cell>
          <cell r="J536">
            <v>6.8</v>
          </cell>
          <cell r="K536">
            <v>91.9</v>
          </cell>
          <cell r="L536">
            <v>4.2</v>
          </cell>
          <cell r="M536">
            <v>158.80000000000001</v>
          </cell>
          <cell r="N536">
            <v>48.3</v>
          </cell>
          <cell r="O536">
            <v>90.6</v>
          </cell>
          <cell r="P536">
            <v>5.5</v>
          </cell>
          <cell r="Q536" t="str">
            <v>-</v>
          </cell>
          <cell r="R536" t="str">
            <v>-</v>
          </cell>
          <cell r="S536">
            <v>0.06</v>
          </cell>
          <cell r="T536">
            <v>-0.56000000000000005</v>
          </cell>
          <cell r="U536">
            <v>0.28999999999999998</v>
          </cell>
          <cell r="V536">
            <v>-0.33</v>
          </cell>
          <cell r="W536">
            <v>115.7</v>
          </cell>
          <cell r="X536">
            <v>7.8</v>
          </cell>
          <cell r="Y536">
            <v>130.30000000000001</v>
          </cell>
          <cell r="Z536">
            <v>7.8</v>
          </cell>
          <cell r="AA536">
            <v>332.8</v>
          </cell>
          <cell r="AB536">
            <v>53.1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101.4</v>
          </cell>
          <cell r="D537">
            <v>8.6</v>
          </cell>
          <cell r="E537">
            <v>118.7</v>
          </cell>
          <cell r="F537">
            <v>9</v>
          </cell>
          <cell r="G537">
            <v>125.2</v>
          </cell>
          <cell r="H537">
            <v>10</v>
          </cell>
          <cell r="I537">
            <v>95.1</v>
          </cell>
          <cell r="J537">
            <v>-2.6</v>
          </cell>
          <cell r="K537">
            <v>97.6</v>
          </cell>
          <cell r="L537">
            <v>-3.3</v>
          </cell>
          <cell r="M537">
            <v>69.7</v>
          </cell>
          <cell r="N537">
            <v>9.1</v>
          </cell>
          <cell r="O537">
            <v>84.2</v>
          </cell>
          <cell r="P537">
            <v>-12.3</v>
          </cell>
          <cell r="Q537" t="str">
            <v>-</v>
          </cell>
          <cell r="R537" t="str">
            <v>-</v>
          </cell>
          <cell r="S537">
            <v>0.05</v>
          </cell>
          <cell r="T537">
            <v>-3.29</v>
          </cell>
          <cell r="U537">
            <v>1.91</v>
          </cell>
          <cell r="V537">
            <v>1.38</v>
          </cell>
          <cell r="W537">
            <v>95.1</v>
          </cell>
          <cell r="X537">
            <v>5</v>
          </cell>
          <cell r="Y537">
            <v>111.4</v>
          </cell>
          <cell r="Z537">
            <v>5.5</v>
          </cell>
          <cell r="AA537">
            <v>58</v>
          </cell>
          <cell r="AB537">
            <v>-8.6999999999999993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66.7</v>
          </cell>
          <cell r="D539">
            <v>1.8</v>
          </cell>
          <cell r="E539">
            <v>88.4</v>
          </cell>
          <cell r="F539">
            <v>2</v>
          </cell>
          <cell r="G539">
            <v>97.1</v>
          </cell>
          <cell r="H539">
            <v>0.1</v>
          </cell>
          <cell r="I539">
            <v>117.5</v>
          </cell>
          <cell r="J539">
            <v>3.2</v>
          </cell>
          <cell r="K539">
            <v>127.1</v>
          </cell>
          <cell r="L539">
            <v>7.2</v>
          </cell>
          <cell r="M539">
            <v>37.299999999999997</v>
          </cell>
          <cell r="N539">
            <v>-49.9</v>
          </cell>
          <cell r="O539">
            <v>117.6</v>
          </cell>
          <cell r="P539">
            <v>1.5</v>
          </cell>
          <cell r="Q539" t="str">
            <v>-</v>
          </cell>
          <cell r="R539" t="str">
            <v>-</v>
          </cell>
          <cell r="S539">
            <v>1.1000000000000001</v>
          </cell>
          <cell r="T539">
            <v>0.6</v>
          </cell>
          <cell r="U539">
            <v>1.23</v>
          </cell>
          <cell r="V539">
            <v>0.73</v>
          </cell>
          <cell r="W539">
            <v>62.6</v>
          </cell>
          <cell r="X539">
            <v>-1.4</v>
          </cell>
          <cell r="Y539">
            <v>82.9</v>
          </cell>
          <cell r="Z539">
            <v>-1.4</v>
          </cell>
          <cell r="AA539">
            <v>32.299999999999997</v>
          </cell>
          <cell r="AB539">
            <v>59.7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-12</v>
          </cell>
          <cell r="E540">
            <v>119.4</v>
          </cell>
          <cell r="F540">
            <v>-11.9</v>
          </cell>
          <cell r="G540">
            <v>113.7</v>
          </cell>
          <cell r="H540">
            <v>-11.7</v>
          </cell>
          <cell r="I540">
            <v>107</v>
          </cell>
          <cell r="J540">
            <v>24.1</v>
          </cell>
          <cell r="K540">
            <v>106</v>
          </cell>
          <cell r="L540">
            <v>21.6</v>
          </cell>
          <cell r="M540">
            <v>126</v>
          </cell>
          <cell r="N540">
            <v>87.8</v>
          </cell>
          <cell r="O540">
            <v>103.2</v>
          </cell>
          <cell r="P540">
            <v>7.3</v>
          </cell>
          <cell r="Q540" t="str">
            <v>-</v>
          </cell>
          <cell r="R540" t="str">
            <v>-</v>
          </cell>
          <cell r="S540">
            <v>0.25</v>
          </cell>
          <cell r="T540">
            <v>0.25</v>
          </cell>
          <cell r="U540">
            <v>0</v>
          </cell>
          <cell r="V540">
            <v>-2.06</v>
          </cell>
          <cell r="W540">
            <v>102.3</v>
          </cell>
          <cell r="X540">
            <v>-14.8</v>
          </cell>
          <cell r="Y540">
            <v>112</v>
          </cell>
          <cell r="Z540">
            <v>-14.8</v>
          </cell>
          <cell r="AA540">
            <v>236.4</v>
          </cell>
          <cell r="AB540">
            <v>-13.2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88.8</v>
          </cell>
          <cell r="D541">
            <v>3.7</v>
          </cell>
          <cell r="E541">
            <v>116.5</v>
          </cell>
          <cell r="F541">
            <v>3.9</v>
          </cell>
          <cell r="G541">
            <v>117.8</v>
          </cell>
          <cell r="H541">
            <v>7.1</v>
          </cell>
          <cell r="I541">
            <v>102.3</v>
          </cell>
          <cell r="J541">
            <v>2.1</v>
          </cell>
          <cell r="K541">
            <v>101.4</v>
          </cell>
          <cell r="L541">
            <v>3.4</v>
          </cell>
          <cell r="M541">
            <v>110.1</v>
          </cell>
          <cell r="N541">
            <v>-8.3000000000000007</v>
          </cell>
          <cell r="O541">
            <v>104.5</v>
          </cell>
          <cell r="P541">
            <v>-0.7</v>
          </cell>
          <cell r="Q541" t="str">
            <v>-</v>
          </cell>
          <cell r="R541" t="str">
            <v>-</v>
          </cell>
          <cell r="S541">
            <v>0.56999999999999995</v>
          </cell>
          <cell r="T541">
            <v>-0.14000000000000001</v>
          </cell>
          <cell r="U541">
            <v>0.3</v>
          </cell>
          <cell r="V541">
            <v>-0.89</v>
          </cell>
          <cell r="W541">
            <v>83.3</v>
          </cell>
          <cell r="X541">
            <v>0.4</v>
          </cell>
          <cell r="Y541">
            <v>109.3</v>
          </cell>
          <cell r="Z541">
            <v>0.6</v>
          </cell>
          <cell r="AA541">
            <v>109</v>
          </cell>
          <cell r="AB541">
            <v>-12.9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113.8</v>
          </cell>
          <cell r="D542">
            <v>-1.3</v>
          </cell>
          <cell r="E542">
            <v>125.2</v>
          </cell>
          <cell r="F542">
            <v>-1.3</v>
          </cell>
          <cell r="G542">
            <v>120.5</v>
          </cell>
          <cell r="H542">
            <v>0.8</v>
          </cell>
          <cell r="I542">
            <v>104.1</v>
          </cell>
          <cell r="J542">
            <v>1.3</v>
          </cell>
          <cell r="K542">
            <v>103.7</v>
          </cell>
          <cell r="L542">
            <v>3.2</v>
          </cell>
          <cell r="M542">
            <v>110.6</v>
          </cell>
          <cell r="N542">
            <v>-18.399999999999999</v>
          </cell>
          <cell r="O542">
            <v>103.1</v>
          </cell>
          <cell r="P542">
            <v>-34.6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0.27</v>
          </cell>
          <cell r="V542">
            <v>0.27</v>
          </cell>
          <cell r="W542">
            <v>106.8</v>
          </cell>
          <cell r="X542">
            <v>-4.5</v>
          </cell>
          <cell r="Y542">
            <v>117.4</v>
          </cell>
          <cell r="Z542">
            <v>-4.5999999999999996</v>
          </cell>
          <cell r="AA542">
            <v>183</v>
          </cell>
          <cell r="AB542">
            <v>-15.6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95.4</v>
          </cell>
          <cell r="D543">
            <v>8</v>
          </cell>
          <cell r="E543">
            <v>123</v>
          </cell>
          <cell r="F543">
            <v>8.1</v>
          </cell>
          <cell r="G543">
            <v>112.7</v>
          </cell>
          <cell r="H543">
            <v>1.7</v>
          </cell>
          <cell r="I543">
            <v>109.1</v>
          </cell>
          <cell r="J543">
            <v>7.4</v>
          </cell>
          <cell r="K543">
            <v>102.6</v>
          </cell>
          <cell r="L543">
            <v>3.1</v>
          </cell>
          <cell r="M543">
            <v>177.7</v>
          </cell>
          <cell r="N543">
            <v>42.7</v>
          </cell>
          <cell r="O543">
            <v>98.7</v>
          </cell>
          <cell r="P543">
            <v>-0.9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-0.15</v>
          </cell>
          <cell r="U543">
            <v>0.3</v>
          </cell>
          <cell r="V543">
            <v>-0.28999999999999998</v>
          </cell>
          <cell r="W543">
            <v>89.5</v>
          </cell>
          <cell r="X543">
            <v>4.5999999999999996</v>
          </cell>
          <cell r="Y543">
            <v>115.4</v>
          </cell>
          <cell r="Z543">
            <v>4.5</v>
          </cell>
          <cell r="AA543">
            <v>181.7</v>
          </cell>
          <cell r="AB543">
            <v>39.1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99.7</v>
          </cell>
          <cell r="D544">
            <v>-6.7</v>
          </cell>
          <cell r="E544">
            <v>114.9</v>
          </cell>
          <cell r="F544">
            <v>-5.5</v>
          </cell>
          <cell r="G544">
            <v>113.5</v>
          </cell>
          <cell r="H544">
            <v>-8.9</v>
          </cell>
          <cell r="I544">
            <v>101.4</v>
          </cell>
          <cell r="J544">
            <v>3.6</v>
          </cell>
          <cell r="K544">
            <v>100.4</v>
          </cell>
          <cell r="L544">
            <v>0.8</v>
          </cell>
          <cell r="M544">
            <v>123.9</v>
          </cell>
          <cell r="N544">
            <v>104.5</v>
          </cell>
          <cell r="O544">
            <v>110.8</v>
          </cell>
          <cell r="P544">
            <v>3.8</v>
          </cell>
          <cell r="Q544" t="str">
            <v>-</v>
          </cell>
          <cell r="R544" t="str">
            <v>-</v>
          </cell>
          <cell r="S544">
            <v>0</v>
          </cell>
          <cell r="T544">
            <v>-0.06</v>
          </cell>
          <cell r="U544">
            <v>0</v>
          </cell>
          <cell r="V544">
            <v>0</v>
          </cell>
          <cell r="W544">
            <v>93.5</v>
          </cell>
          <cell r="X544">
            <v>-9.8000000000000007</v>
          </cell>
          <cell r="Y544">
            <v>107.8</v>
          </cell>
          <cell r="Z544">
            <v>-8.6</v>
          </cell>
          <cell r="AA544">
            <v>142.19999999999999</v>
          </cell>
          <cell r="AB544">
            <v>122.8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86.1</v>
          </cell>
          <cell r="D547">
            <v>-1.4</v>
          </cell>
          <cell r="E547">
            <v>95.9</v>
          </cell>
          <cell r="F547">
            <v>-1.4</v>
          </cell>
          <cell r="G547">
            <v>98.2</v>
          </cell>
          <cell r="H547">
            <v>0</v>
          </cell>
          <cell r="I547">
            <v>100.3</v>
          </cell>
          <cell r="J547">
            <v>2.1</v>
          </cell>
          <cell r="K547">
            <v>101.4</v>
          </cell>
          <cell r="L547">
            <v>3.6</v>
          </cell>
          <cell r="M547">
            <v>86.9</v>
          </cell>
          <cell r="N547">
            <v>-14.4</v>
          </cell>
          <cell r="O547">
            <v>249.1</v>
          </cell>
          <cell r="P547">
            <v>0.3</v>
          </cell>
          <cell r="Q547" t="str">
            <v>-</v>
          </cell>
          <cell r="R547" t="str">
            <v>-</v>
          </cell>
          <cell r="S547">
            <v>1.1200000000000001</v>
          </cell>
          <cell r="T547">
            <v>0.18</v>
          </cell>
          <cell r="U547">
            <v>1.55</v>
          </cell>
          <cell r="V547">
            <v>1.05</v>
          </cell>
          <cell r="W547">
            <v>80.8</v>
          </cell>
          <cell r="X547">
            <v>-4.5999999999999996</v>
          </cell>
          <cell r="Y547">
            <v>90</v>
          </cell>
          <cell r="Z547">
            <v>-4.7</v>
          </cell>
          <cell r="AA547">
            <v>53.5</v>
          </cell>
          <cell r="AB547">
            <v>-34.1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-24.8</v>
          </cell>
          <cell r="E550">
            <v>111.6</v>
          </cell>
          <cell r="F550">
            <v>-24.8</v>
          </cell>
          <cell r="G550">
            <v>111.7</v>
          </cell>
          <cell r="H550">
            <v>-18.8</v>
          </cell>
          <cell r="I550">
            <v>99.8</v>
          </cell>
          <cell r="J550">
            <v>0.4</v>
          </cell>
          <cell r="K550">
            <v>99.1</v>
          </cell>
          <cell r="L550">
            <v>6.2</v>
          </cell>
          <cell r="M550">
            <v>110.2</v>
          </cell>
          <cell r="N550">
            <v>-46.1</v>
          </cell>
          <cell r="O550">
            <v>107.5</v>
          </cell>
          <cell r="P550">
            <v>11.4</v>
          </cell>
          <cell r="Q550" t="str">
            <v>-</v>
          </cell>
          <cell r="R550" t="str">
            <v>-</v>
          </cell>
          <cell r="S550">
            <v>0.9</v>
          </cell>
          <cell r="T550">
            <v>0.72</v>
          </cell>
          <cell r="U550">
            <v>0.62</v>
          </cell>
          <cell r="V550">
            <v>-1.54</v>
          </cell>
          <cell r="W550">
            <v>85.7</v>
          </cell>
          <cell r="X550">
            <v>-27.3</v>
          </cell>
          <cell r="Y550">
            <v>104.7</v>
          </cell>
          <cell r="Z550">
            <v>-27.3</v>
          </cell>
          <cell r="AA550">
            <v>110.5</v>
          </cell>
          <cell r="AB550">
            <v>-58.2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76.400000000000006</v>
          </cell>
          <cell r="D551">
            <v>-9.3000000000000007</v>
          </cell>
          <cell r="E551">
            <v>87.4</v>
          </cell>
          <cell r="F551">
            <v>-9.3000000000000007</v>
          </cell>
          <cell r="G551">
            <v>86.2</v>
          </cell>
          <cell r="H551">
            <v>-7.6</v>
          </cell>
          <cell r="I551">
            <v>98</v>
          </cell>
          <cell r="J551">
            <v>-7.1</v>
          </cell>
          <cell r="K551">
            <v>98.2</v>
          </cell>
          <cell r="L551">
            <v>-5.2</v>
          </cell>
          <cell r="M551">
            <v>95.3</v>
          </cell>
          <cell r="N551">
            <v>-22.8</v>
          </cell>
          <cell r="O551">
            <v>70.8</v>
          </cell>
          <cell r="P551">
            <v>-5.3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-0.19</v>
          </cell>
          <cell r="U551">
            <v>1.02</v>
          </cell>
          <cell r="V551">
            <v>0.23</v>
          </cell>
          <cell r="W551">
            <v>71.7</v>
          </cell>
          <cell r="X551">
            <v>-12.2</v>
          </cell>
          <cell r="Y551">
            <v>82</v>
          </cell>
          <cell r="Z551">
            <v>-12.3</v>
          </cell>
          <cell r="AA551">
            <v>96.8</v>
          </cell>
          <cell r="AB551">
            <v>-20.8</v>
          </cell>
          <cell r="AC551">
            <v>0.1</v>
          </cell>
          <cell r="AD551">
            <v>37.299999999999997</v>
          </cell>
        </row>
        <row r="552">
          <cell r="B552" t="str">
            <v>電気機械器具</v>
          </cell>
          <cell r="C552">
            <v>118</v>
          </cell>
          <cell r="D552">
            <v>4.0999999999999996</v>
          </cell>
          <cell r="E552">
            <v>133.80000000000001</v>
          </cell>
          <cell r="F552">
            <v>4.0999999999999996</v>
          </cell>
          <cell r="G552">
            <v>132.19999999999999</v>
          </cell>
          <cell r="H552">
            <v>6.5</v>
          </cell>
          <cell r="I552">
            <v>111.4</v>
          </cell>
          <cell r="J552">
            <v>6.6</v>
          </cell>
          <cell r="K552">
            <v>111.1</v>
          </cell>
          <cell r="L552">
            <v>12.9</v>
          </cell>
          <cell r="M552">
            <v>116.7</v>
          </cell>
          <cell r="N552">
            <v>-43.5</v>
          </cell>
          <cell r="O552">
            <v>149.80000000000001</v>
          </cell>
          <cell r="P552">
            <v>26</v>
          </cell>
          <cell r="Q552" t="str">
            <v>-</v>
          </cell>
          <cell r="R552" t="str">
            <v>-</v>
          </cell>
          <cell r="S552">
            <v>0.4</v>
          </cell>
          <cell r="T552">
            <v>-1.54</v>
          </cell>
          <cell r="U552">
            <v>0.8</v>
          </cell>
          <cell r="V552">
            <v>-0.12</v>
          </cell>
          <cell r="W552">
            <v>110.7</v>
          </cell>
          <cell r="X552">
            <v>0.7</v>
          </cell>
          <cell r="Y552">
            <v>125.5</v>
          </cell>
          <cell r="Z552">
            <v>0.7</v>
          </cell>
          <cell r="AA552">
            <v>177.9</v>
          </cell>
          <cell r="AB552">
            <v>-29.4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92</v>
          </cell>
          <cell r="D554">
            <v>15.7</v>
          </cell>
          <cell r="E554">
            <v>119.8</v>
          </cell>
          <cell r="F554">
            <v>15.5</v>
          </cell>
          <cell r="G554">
            <v>109.5</v>
          </cell>
          <cell r="H554">
            <v>4.3</v>
          </cell>
          <cell r="I554">
            <v>115.7</v>
          </cell>
          <cell r="J554">
            <v>14.4</v>
          </cell>
          <cell r="K554">
            <v>106.4</v>
          </cell>
          <cell r="L554">
            <v>2.7</v>
          </cell>
          <cell r="M554">
            <v>227</v>
          </cell>
          <cell r="N554">
            <v>218.4</v>
          </cell>
          <cell r="O554">
            <v>84.2</v>
          </cell>
          <cell r="P554">
            <v>3.3</v>
          </cell>
          <cell r="Q554" t="str">
            <v>-</v>
          </cell>
          <cell r="R554" t="str">
            <v>-</v>
          </cell>
          <cell r="S554">
            <v>0.63</v>
          </cell>
          <cell r="T554">
            <v>0.49</v>
          </cell>
          <cell r="U554">
            <v>0.86</v>
          </cell>
          <cell r="V554">
            <v>-0.25</v>
          </cell>
          <cell r="W554">
            <v>86.3</v>
          </cell>
          <cell r="X554">
            <v>11.9</v>
          </cell>
          <cell r="Y554">
            <v>112.4</v>
          </cell>
          <cell r="Z554">
            <v>11.7</v>
          </cell>
          <cell r="AA554">
            <v>273.60000000000002</v>
          </cell>
          <cell r="AB554">
            <v>222.8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112.4</v>
          </cell>
          <cell r="D555">
            <v>39.6</v>
          </cell>
          <cell r="E555">
            <v>131.19999999999999</v>
          </cell>
          <cell r="F555">
            <v>39.700000000000003</v>
          </cell>
          <cell r="G555">
            <v>123.8</v>
          </cell>
          <cell r="H555">
            <v>37.9</v>
          </cell>
          <cell r="I555">
            <v>112.5</v>
          </cell>
          <cell r="J555">
            <v>4.0999999999999996</v>
          </cell>
          <cell r="K555">
            <v>103.3</v>
          </cell>
          <cell r="L555">
            <v>-1.5</v>
          </cell>
          <cell r="M555">
            <v>232.2</v>
          </cell>
          <cell r="N555">
            <v>56.2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1.05</v>
          </cell>
          <cell r="T555">
            <v>1.05</v>
          </cell>
          <cell r="U555">
            <v>1.05</v>
          </cell>
          <cell r="V555">
            <v>1.05</v>
          </cell>
          <cell r="W555">
            <v>105.4</v>
          </cell>
          <cell r="X555">
            <v>35</v>
          </cell>
          <cell r="Y555">
            <v>123.1</v>
          </cell>
          <cell r="Z555">
            <v>35.1</v>
          </cell>
          <cell r="AA555">
            <v>231.7</v>
          </cell>
          <cell r="AB555">
            <v>54.6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107</v>
          </cell>
          <cell r="D556">
            <v>12.9</v>
          </cell>
          <cell r="E556">
            <v>122.4</v>
          </cell>
          <cell r="F556">
            <v>12.8</v>
          </cell>
          <cell r="G556">
            <v>111.3</v>
          </cell>
          <cell r="H556">
            <v>5.7</v>
          </cell>
          <cell r="I556">
            <v>114.3</v>
          </cell>
          <cell r="J556">
            <v>11.5</v>
          </cell>
          <cell r="K556">
            <v>105.9</v>
          </cell>
          <cell r="L556">
            <v>5.8</v>
          </cell>
          <cell r="M556">
            <v>267.10000000000002</v>
          </cell>
          <cell r="N556">
            <v>83.1</v>
          </cell>
          <cell r="O556">
            <v>123.8</v>
          </cell>
          <cell r="P556">
            <v>5.4</v>
          </cell>
          <cell r="Q556" t="str">
            <v>-</v>
          </cell>
          <cell r="R556" t="str">
            <v>-</v>
          </cell>
          <cell r="S556">
            <v>0</v>
          </cell>
          <cell r="T556">
            <v>-0.68</v>
          </cell>
          <cell r="U556">
            <v>1.73</v>
          </cell>
          <cell r="V556">
            <v>1.28</v>
          </cell>
          <cell r="W556">
            <v>100.4</v>
          </cell>
          <cell r="X556">
            <v>9.1999999999999993</v>
          </cell>
          <cell r="Y556">
            <v>114.8</v>
          </cell>
          <cell r="Z556">
            <v>9.1</v>
          </cell>
          <cell r="AA556">
            <v>316.2</v>
          </cell>
          <cell r="AB556">
            <v>93.9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89.4</v>
          </cell>
          <cell r="D559">
            <v>-4.7</v>
          </cell>
          <cell r="E559">
            <v>102.8</v>
          </cell>
          <cell r="F559">
            <v>-4.7</v>
          </cell>
          <cell r="G559">
            <v>100.3</v>
          </cell>
          <cell r="H559">
            <v>-5.5</v>
          </cell>
          <cell r="I559">
            <v>96</v>
          </cell>
          <cell r="J559">
            <v>0.9</v>
          </cell>
          <cell r="K559">
            <v>95.2</v>
          </cell>
          <cell r="L559">
            <v>1.4</v>
          </cell>
          <cell r="M559">
            <v>109.7</v>
          </cell>
          <cell r="N559">
            <v>-5.5</v>
          </cell>
          <cell r="O559">
            <v>105.6</v>
          </cell>
          <cell r="P559">
            <v>7.1</v>
          </cell>
          <cell r="Q559" t="str">
            <v>-</v>
          </cell>
          <cell r="R559" t="str">
            <v>-</v>
          </cell>
          <cell r="S559">
            <v>1.39</v>
          </cell>
          <cell r="T559">
            <v>1.05</v>
          </cell>
          <cell r="U559">
            <v>1.89</v>
          </cell>
          <cell r="V559">
            <v>-1.42</v>
          </cell>
          <cell r="W559">
            <v>83.9</v>
          </cell>
          <cell r="X559">
            <v>-7.8</v>
          </cell>
          <cell r="Y559">
            <v>96.4</v>
          </cell>
          <cell r="Z559">
            <v>-7.9</v>
          </cell>
          <cell r="AA559">
            <v>172.1</v>
          </cell>
          <cell r="AB559">
            <v>7.8</v>
          </cell>
          <cell r="AC559">
            <v>1.8</v>
          </cell>
          <cell r="AD559">
            <v>19.7</v>
          </cell>
        </row>
        <row r="560">
          <cell r="B560" t="str">
            <v>小売業</v>
          </cell>
          <cell r="C560">
            <v>99</v>
          </cell>
          <cell r="D560">
            <v>15.7</v>
          </cell>
          <cell r="E560">
            <v>108.2</v>
          </cell>
          <cell r="F560">
            <v>12.9</v>
          </cell>
          <cell r="G560">
            <v>108</v>
          </cell>
          <cell r="H560">
            <v>11.3</v>
          </cell>
          <cell r="I560">
            <v>97.7</v>
          </cell>
          <cell r="J560">
            <v>8.1</v>
          </cell>
          <cell r="K560">
            <v>97</v>
          </cell>
          <cell r="L560">
            <v>7.1</v>
          </cell>
          <cell r="M560">
            <v>108.1</v>
          </cell>
          <cell r="N560">
            <v>23</v>
          </cell>
          <cell r="O560">
            <v>75.8</v>
          </cell>
          <cell r="P560">
            <v>-12.3</v>
          </cell>
          <cell r="Q560" t="str">
            <v>-</v>
          </cell>
          <cell r="R560" t="str">
            <v>-</v>
          </cell>
          <cell r="S560">
            <v>1.19</v>
          </cell>
          <cell r="T560">
            <v>-1.96</v>
          </cell>
          <cell r="U560">
            <v>1.0900000000000001</v>
          </cell>
          <cell r="V560">
            <v>-2.2799999999999998</v>
          </cell>
          <cell r="W560">
            <v>92.9</v>
          </cell>
          <cell r="X560">
            <v>11.9</v>
          </cell>
          <cell r="Y560">
            <v>101.5</v>
          </cell>
          <cell r="Z560">
            <v>9.3000000000000007</v>
          </cell>
          <cell r="AA560">
            <v>111.4</v>
          </cell>
          <cell r="AB560">
            <v>37.700000000000003</v>
          </cell>
          <cell r="AC560">
            <v>27.9</v>
          </cell>
          <cell r="AD560">
            <v>318.2</v>
          </cell>
        </row>
        <row r="561">
          <cell r="B561" t="str">
            <v>宿泊業</v>
          </cell>
          <cell r="C561">
            <v>104.8</v>
          </cell>
          <cell r="D561">
            <v>-15</v>
          </cell>
          <cell r="E561">
            <v>112.6</v>
          </cell>
          <cell r="F561">
            <v>3.8</v>
          </cell>
          <cell r="G561">
            <v>115.7</v>
          </cell>
          <cell r="H561">
            <v>3.3</v>
          </cell>
          <cell r="I561">
            <v>102</v>
          </cell>
          <cell r="J561">
            <v>0.5</v>
          </cell>
          <cell r="K561">
            <v>100.2</v>
          </cell>
          <cell r="L561">
            <v>-1.6</v>
          </cell>
          <cell r="M561">
            <v>139.69999999999999</v>
          </cell>
          <cell r="N561">
            <v>47.8</v>
          </cell>
          <cell r="O561">
            <v>64.900000000000006</v>
          </cell>
          <cell r="P561">
            <v>-20.2</v>
          </cell>
          <cell r="Q561" t="str">
            <v>-</v>
          </cell>
          <cell r="R561" t="str">
            <v>-</v>
          </cell>
          <cell r="S561">
            <v>2.92</v>
          </cell>
          <cell r="T561">
            <v>2.29</v>
          </cell>
          <cell r="U561">
            <v>1.95</v>
          </cell>
          <cell r="V561">
            <v>1.95</v>
          </cell>
          <cell r="W561">
            <v>98.3</v>
          </cell>
          <cell r="X561">
            <v>-17.8</v>
          </cell>
          <cell r="Y561">
            <v>105.6</v>
          </cell>
          <cell r="Z561">
            <v>0.4</v>
          </cell>
          <cell r="AA561">
            <v>54.9</v>
          </cell>
          <cell r="AB561">
            <v>19.5</v>
          </cell>
          <cell r="AC561">
            <v>0</v>
          </cell>
          <cell r="AD561">
            <v>-100</v>
          </cell>
        </row>
        <row r="562">
          <cell r="B562" t="str">
            <v>Ｍ一括分</v>
          </cell>
          <cell r="C562">
            <v>74.099999999999994</v>
          </cell>
          <cell r="D562">
            <v>-6.7</v>
          </cell>
          <cell r="E562">
            <v>77.900000000000006</v>
          </cell>
          <cell r="F562">
            <v>-6.7</v>
          </cell>
          <cell r="G562">
            <v>82.5</v>
          </cell>
          <cell r="H562">
            <v>-7.3</v>
          </cell>
          <cell r="I562">
            <v>89</v>
          </cell>
          <cell r="J562">
            <v>-14.8</v>
          </cell>
          <cell r="K562">
            <v>89.1</v>
          </cell>
          <cell r="L562">
            <v>-21.6</v>
          </cell>
          <cell r="M562">
            <v>87.8</v>
          </cell>
          <cell r="N562">
            <v>984</v>
          </cell>
          <cell r="O562">
            <v>86.3</v>
          </cell>
          <cell r="P562">
            <v>-33.700000000000003</v>
          </cell>
          <cell r="Q562" t="str">
            <v>-</v>
          </cell>
          <cell r="R562" t="str">
            <v>-</v>
          </cell>
          <cell r="S562">
            <v>0</v>
          </cell>
          <cell r="T562">
            <v>0.03</v>
          </cell>
          <cell r="U562">
            <v>0.03</v>
          </cell>
          <cell r="V562">
            <v>0.03</v>
          </cell>
          <cell r="W562">
            <v>69.5</v>
          </cell>
          <cell r="X562">
            <v>-9.6999999999999993</v>
          </cell>
          <cell r="Y562">
            <v>73.099999999999994</v>
          </cell>
          <cell r="Z562">
            <v>-9.8000000000000007</v>
          </cell>
          <cell r="AA562">
            <v>24.5</v>
          </cell>
          <cell r="AB562">
            <v>32.799999999999997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83.1</v>
          </cell>
          <cell r="D563">
            <v>3.1</v>
          </cell>
          <cell r="E563">
            <v>100.5</v>
          </cell>
          <cell r="F563">
            <v>3.1</v>
          </cell>
          <cell r="G563">
            <v>98.5</v>
          </cell>
          <cell r="H563">
            <v>5.6</v>
          </cell>
          <cell r="I563">
            <v>97.7</v>
          </cell>
          <cell r="J563">
            <v>-1</v>
          </cell>
          <cell r="K563">
            <v>97.3</v>
          </cell>
          <cell r="L563">
            <v>-0.3</v>
          </cell>
          <cell r="M563">
            <v>107.7</v>
          </cell>
          <cell r="N563">
            <v>-18.8</v>
          </cell>
          <cell r="O563">
            <v>84.4</v>
          </cell>
          <cell r="P563">
            <v>5.5</v>
          </cell>
          <cell r="Q563" t="str">
            <v>-</v>
          </cell>
          <cell r="R563" t="str">
            <v>-</v>
          </cell>
          <cell r="S563">
            <v>0.96</v>
          </cell>
          <cell r="T563">
            <v>0.24</v>
          </cell>
          <cell r="U563">
            <v>1.08</v>
          </cell>
          <cell r="V563">
            <v>7.0000000000000007E-2</v>
          </cell>
          <cell r="W563">
            <v>78</v>
          </cell>
          <cell r="X563">
            <v>-0.3</v>
          </cell>
          <cell r="Y563">
            <v>94.3</v>
          </cell>
          <cell r="Z563">
            <v>-0.3</v>
          </cell>
          <cell r="AA563">
            <v>159.30000000000001</v>
          </cell>
          <cell r="AB563">
            <v>-28.6</v>
          </cell>
          <cell r="AC563">
            <v>0</v>
          </cell>
          <cell r="AD563">
            <v>-75.400000000000006</v>
          </cell>
        </row>
        <row r="564">
          <cell r="B564" t="str">
            <v>Ｐ一括分</v>
          </cell>
          <cell r="C564">
            <v>84.3</v>
          </cell>
          <cell r="D564">
            <v>-6.6</v>
          </cell>
          <cell r="E564">
            <v>102.4</v>
          </cell>
          <cell r="F564">
            <v>-6.9</v>
          </cell>
          <cell r="G564">
            <v>103.1</v>
          </cell>
          <cell r="H564">
            <v>-6.7</v>
          </cell>
          <cell r="I564">
            <v>99</v>
          </cell>
          <cell r="J564">
            <v>3</v>
          </cell>
          <cell r="K564">
            <v>98.1</v>
          </cell>
          <cell r="L564">
            <v>2</v>
          </cell>
          <cell r="M564">
            <v>122</v>
          </cell>
          <cell r="N564">
            <v>32.6</v>
          </cell>
          <cell r="O564">
            <v>108.6</v>
          </cell>
          <cell r="P564">
            <v>-4.5</v>
          </cell>
          <cell r="Q564" t="str">
            <v>-</v>
          </cell>
          <cell r="R564" t="str">
            <v>-</v>
          </cell>
          <cell r="S564">
            <v>1.31</v>
          </cell>
          <cell r="T564">
            <v>0.56999999999999995</v>
          </cell>
          <cell r="U564">
            <v>4.74</v>
          </cell>
          <cell r="V564">
            <v>2.11</v>
          </cell>
          <cell r="W564">
            <v>79.099999999999994</v>
          </cell>
          <cell r="X564">
            <v>-9.6999999999999993</v>
          </cell>
          <cell r="Y564">
            <v>96.1</v>
          </cell>
          <cell r="Z564">
            <v>-9.9</v>
          </cell>
          <cell r="AA564">
            <v>87.3</v>
          </cell>
          <cell r="AB564">
            <v>-10.7</v>
          </cell>
          <cell r="AC564">
            <v>1.8</v>
          </cell>
          <cell r="AD564">
            <v>190.4</v>
          </cell>
        </row>
        <row r="565">
          <cell r="B565" t="str">
            <v>職業紹介・派遣業</v>
          </cell>
          <cell r="C565">
            <v>104.4</v>
          </cell>
          <cell r="D565">
            <v>7.1</v>
          </cell>
          <cell r="E565">
            <v>106.6</v>
          </cell>
          <cell r="F565">
            <v>7.2</v>
          </cell>
          <cell r="G565">
            <v>105.5</v>
          </cell>
          <cell r="H565">
            <v>4.8</v>
          </cell>
          <cell r="I565">
            <v>113</v>
          </cell>
          <cell r="J565">
            <v>11</v>
          </cell>
          <cell r="K565">
            <v>112.8</v>
          </cell>
          <cell r="L565">
            <v>9</v>
          </cell>
          <cell r="M565">
            <v>115.7</v>
          </cell>
          <cell r="N565">
            <v>55.9</v>
          </cell>
          <cell r="O565">
            <v>117.3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5.36</v>
          </cell>
          <cell r="T565">
            <v>-1.62</v>
          </cell>
          <cell r="U565">
            <v>5.84</v>
          </cell>
          <cell r="V565">
            <v>-3.44</v>
          </cell>
          <cell r="W565">
            <v>97.9</v>
          </cell>
          <cell r="X565">
            <v>3.5</v>
          </cell>
          <cell r="Y565">
            <v>100</v>
          </cell>
          <cell r="Z565">
            <v>3.7</v>
          </cell>
          <cell r="AA565">
            <v>118.1</v>
          </cell>
          <cell r="AB565">
            <v>37.4</v>
          </cell>
          <cell r="AC565">
            <v>27.3</v>
          </cell>
          <cell r="AD565">
            <v>-15.9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84.8</v>
          </cell>
          <cell r="D567">
            <v>12.2</v>
          </cell>
          <cell r="E567">
            <v>99</v>
          </cell>
          <cell r="F567">
            <v>14.7</v>
          </cell>
          <cell r="G567">
            <v>101.1</v>
          </cell>
          <cell r="H567">
            <v>12.8</v>
          </cell>
          <cell r="I567">
            <v>100</v>
          </cell>
          <cell r="J567">
            <v>4.7</v>
          </cell>
          <cell r="K567">
            <v>100.7</v>
          </cell>
          <cell r="L567">
            <v>3</v>
          </cell>
          <cell r="M567">
            <v>90.8</v>
          </cell>
          <cell r="N567">
            <v>34.5</v>
          </cell>
          <cell r="O567">
            <v>87.8</v>
          </cell>
          <cell r="P567">
            <v>-9.1</v>
          </cell>
          <cell r="Q567" t="str">
            <v>-</v>
          </cell>
          <cell r="R567" t="str">
            <v>-</v>
          </cell>
          <cell r="S567">
            <v>1.63</v>
          </cell>
          <cell r="T567">
            <v>0.05</v>
          </cell>
          <cell r="U567">
            <v>1.86</v>
          </cell>
          <cell r="V567">
            <v>0.12</v>
          </cell>
          <cell r="W567">
            <v>79.5</v>
          </cell>
          <cell r="X567">
            <v>8.5</v>
          </cell>
          <cell r="Y567">
            <v>92.9</v>
          </cell>
          <cell r="Z567">
            <v>11</v>
          </cell>
          <cell r="AA567">
            <v>77.3</v>
          </cell>
          <cell r="AB567">
            <v>46.9</v>
          </cell>
          <cell r="AC567">
            <v>0.7</v>
          </cell>
          <cell r="AD567">
            <v>-94.5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93.1</v>
          </cell>
          <cell r="D569">
            <v>9.6999999999999993</v>
          </cell>
          <cell r="E569">
            <v>114</v>
          </cell>
          <cell r="F569">
            <v>9.6</v>
          </cell>
          <cell r="G569">
            <v>132.1</v>
          </cell>
          <cell r="H569">
            <v>2.6</v>
          </cell>
          <cell r="I569">
            <v>94</v>
          </cell>
          <cell r="J569">
            <v>12.3</v>
          </cell>
          <cell r="K569">
            <v>97.6</v>
          </cell>
          <cell r="L569">
            <v>2.2999999999999998</v>
          </cell>
          <cell r="M569">
            <v>69.599999999999994</v>
          </cell>
          <cell r="N569">
            <v>1446.7</v>
          </cell>
          <cell r="O569">
            <v>81</v>
          </cell>
          <cell r="P569">
            <v>-23.9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4.05</v>
          </cell>
          <cell r="V569">
            <v>3.41</v>
          </cell>
          <cell r="W569">
            <v>87.3</v>
          </cell>
          <cell r="X569">
            <v>6.1</v>
          </cell>
          <cell r="Y569">
            <v>106.9</v>
          </cell>
          <cell r="Z569">
            <v>5.9</v>
          </cell>
          <cell r="AA569">
            <v>40.200000000000003</v>
          </cell>
          <cell r="AB569">
            <v>1149.0999999999999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97.6</v>
          </cell>
          <cell r="D582">
            <v>-6.1</v>
          </cell>
          <cell r="E582">
            <v>100.6</v>
          </cell>
          <cell r="F582">
            <v>-6.1</v>
          </cell>
          <cell r="G582">
            <v>99.9</v>
          </cell>
          <cell r="H582">
            <v>-5.3</v>
          </cell>
          <cell r="I582">
            <v>95.6</v>
          </cell>
          <cell r="J582">
            <v>-6.2</v>
          </cell>
          <cell r="K582">
            <v>95.5</v>
          </cell>
          <cell r="L582">
            <v>-5.3</v>
          </cell>
          <cell r="M582">
            <v>100</v>
          </cell>
          <cell r="N582">
            <v>-37</v>
          </cell>
          <cell r="O582">
            <v>108.4</v>
          </cell>
          <cell r="P582">
            <v>12.9</v>
          </cell>
          <cell r="Q582" t="str">
            <v>-</v>
          </cell>
          <cell r="R582" t="str">
            <v>-</v>
          </cell>
          <cell r="S582">
            <v>2.57</v>
          </cell>
          <cell r="T582">
            <v>-0.73</v>
          </cell>
          <cell r="U582">
            <v>3.91</v>
          </cell>
          <cell r="V582">
            <v>0.6</v>
          </cell>
          <cell r="W582">
            <v>91.6</v>
          </cell>
          <cell r="X582">
            <v>-9.1</v>
          </cell>
          <cell r="Y582">
            <v>94.4</v>
          </cell>
          <cell r="Z582">
            <v>-9.1</v>
          </cell>
          <cell r="AA582">
            <v>131.6</v>
          </cell>
          <cell r="AB582">
            <v>-30.6</v>
          </cell>
          <cell r="AC582">
            <v>8</v>
          </cell>
          <cell r="AD582">
            <v>54.8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146.5</v>
          </cell>
          <cell r="D584">
            <v>13.9</v>
          </cell>
          <cell r="E584">
            <v>148.30000000000001</v>
          </cell>
          <cell r="F584">
            <v>13.9</v>
          </cell>
          <cell r="G584">
            <v>147.4</v>
          </cell>
          <cell r="H584">
            <v>14.4</v>
          </cell>
          <cell r="I584">
            <v>134</v>
          </cell>
          <cell r="J584">
            <v>13.1</v>
          </cell>
          <cell r="K584">
            <v>130.69999999999999</v>
          </cell>
          <cell r="L584">
            <v>11.2</v>
          </cell>
          <cell r="M584">
            <v>1033.3</v>
          </cell>
          <cell r="N584">
            <v>181.8</v>
          </cell>
          <cell r="O584">
            <v>58.2</v>
          </cell>
          <cell r="P584">
            <v>22.5</v>
          </cell>
          <cell r="Q584" t="str">
            <v>-</v>
          </cell>
          <cell r="R584" t="str">
            <v>-</v>
          </cell>
          <cell r="S584">
            <v>0.73</v>
          </cell>
          <cell r="T584">
            <v>-4.9800000000000004</v>
          </cell>
          <cell r="U584">
            <v>0.73</v>
          </cell>
          <cell r="V584">
            <v>0.73</v>
          </cell>
          <cell r="W584">
            <v>137.4</v>
          </cell>
          <cell r="X584">
            <v>10.199999999999999</v>
          </cell>
          <cell r="Y584">
            <v>139.1</v>
          </cell>
          <cell r="Z584">
            <v>10.1</v>
          </cell>
          <cell r="AA584">
            <v>280.89999999999998</v>
          </cell>
          <cell r="AB584">
            <v>-14.5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99.5</v>
          </cell>
          <cell r="D585">
            <v>-11.7</v>
          </cell>
          <cell r="E585">
            <v>103.5</v>
          </cell>
          <cell r="F585">
            <v>-11.8</v>
          </cell>
          <cell r="G585">
            <v>105.5</v>
          </cell>
          <cell r="H585">
            <v>-10.3</v>
          </cell>
          <cell r="I585">
            <v>100.1</v>
          </cell>
          <cell r="J585">
            <v>-8</v>
          </cell>
          <cell r="K585">
            <v>101.9</v>
          </cell>
          <cell r="L585">
            <v>-6.7</v>
          </cell>
          <cell r="M585">
            <v>41.2</v>
          </cell>
          <cell r="N585">
            <v>-56.2</v>
          </cell>
          <cell r="O585">
            <v>106.8</v>
          </cell>
          <cell r="P585">
            <v>23.6</v>
          </cell>
          <cell r="Q585" t="str">
            <v>-</v>
          </cell>
          <cell r="R585" t="str">
            <v>-</v>
          </cell>
          <cell r="S585">
            <v>2.0699999999999998</v>
          </cell>
          <cell r="T585">
            <v>-1.2</v>
          </cell>
          <cell r="U585">
            <v>1.02</v>
          </cell>
          <cell r="V585">
            <v>-1.78</v>
          </cell>
          <cell r="W585">
            <v>93.3</v>
          </cell>
          <cell r="X585">
            <v>-14.6</v>
          </cell>
          <cell r="Y585">
            <v>97.1</v>
          </cell>
          <cell r="Z585">
            <v>-14.7</v>
          </cell>
          <cell r="AA585">
            <v>18.8</v>
          </cell>
          <cell r="AB585">
            <v>-82.2</v>
          </cell>
          <cell r="AC585">
            <v>0.2</v>
          </cell>
          <cell r="AD585">
            <v>-82.6</v>
          </cell>
        </row>
        <row r="586">
          <cell r="B586" t="str">
            <v>電気・ガス・熱供給・水道業</v>
          </cell>
          <cell r="C586">
            <v>75.3</v>
          </cell>
          <cell r="D586">
            <v>-14.5</v>
          </cell>
          <cell r="E586">
            <v>83.2</v>
          </cell>
          <cell r="F586">
            <v>-14.5</v>
          </cell>
          <cell r="G586">
            <v>83.5</v>
          </cell>
          <cell r="H586">
            <v>-14</v>
          </cell>
          <cell r="I586">
            <v>92.7</v>
          </cell>
          <cell r="J586">
            <v>-1.8</v>
          </cell>
          <cell r="K586">
            <v>93</v>
          </cell>
          <cell r="L586">
            <v>-1.4</v>
          </cell>
          <cell r="M586">
            <v>0</v>
          </cell>
          <cell r="N586">
            <v>-100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1.27</v>
          </cell>
          <cell r="T586">
            <v>-5.01</v>
          </cell>
          <cell r="U586">
            <v>1.27</v>
          </cell>
          <cell r="V586">
            <v>-0.18</v>
          </cell>
          <cell r="W586">
            <v>70.599999999999994</v>
          </cell>
          <cell r="X586">
            <v>-17.399999999999999</v>
          </cell>
          <cell r="Y586">
            <v>78</v>
          </cell>
          <cell r="Z586">
            <v>-17.399999999999999</v>
          </cell>
          <cell r="AA586">
            <v>0</v>
          </cell>
          <cell r="AB586">
            <v>-100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79.400000000000006</v>
          </cell>
          <cell r="D587">
            <v>-18.3</v>
          </cell>
          <cell r="E587">
            <v>81.2</v>
          </cell>
          <cell r="F587">
            <v>-17.600000000000001</v>
          </cell>
          <cell r="G587">
            <v>80.8</v>
          </cell>
          <cell r="H587">
            <v>-10.5</v>
          </cell>
          <cell r="I587">
            <v>82.6</v>
          </cell>
          <cell r="J587">
            <v>-5.3</v>
          </cell>
          <cell r="K587">
            <v>83.2</v>
          </cell>
          <cell r="L587">
            <v>1.8</v>
          </cell>
          <cell r="M587">
            <v>38.5</v>
          </cell>
          <cell r="N587">
            <v>-92.1</v>
          </cell>
          <cell r="O587">
            <v>19.5</v>
          </cell>
          <cell r="P587">
            <v>40.299999999999997</v>
          </cell>
          <cell r="Q587" t="str">
            <v>-</v>
          </cell>
          <cell r="R587" t="str">
            <v>-</v>
          </cell>
          <cell r="S587">
            <v>0</v>
          </cell>
          <cell r="T587">
            <v>-7.14</v>
          </cell>
          <cell r="U587">
            <v>0.84</v>
          </cell>
          <cell r="V587">
            <v>-13.45</v>
          </cell>
          <cell r="W587">
            <v>74.5</v>
          </cell>
          <cell r="X587">
            <v>-21</v>
          </cell>
          <cell r="Y587">
            <v>76.2</v>
          </cell>
          <cell r="Z587">
            <v>-20.2</v>
          </cell>
          <cell r="AA587">
            <v>99.7</v>
          </cell>
          <cell r="AB587">
            <v>-78.2</v>
          </cell>
          <cell r="AC587">
            <v>6.3</v>
          </cell>
          <cell r="AD587">
            <v>-66.5</v>
          </cell>
        </row>
        <row r="588">
          <cell r="B588" t="str">
            <v>運輸業，郵便業</v>
          </cell>
          <cell r="C588">
            <v>91.5</v>
          </cell>
          <cell r="D588">
            <v>-13.7</v>
          </cell>
          <cell r="E588">
            <v>94</v>
          </cell>
          <cell r="F588">
            <v>-13.4</v>
          </cell>
          <cell r="G588">
            <v>101.3</v>
          </cell>
          <cell r="H588">
            <v>-11.3</v>
          </cell>
          <cell r="I588">
            <v>68.900000000000006</v>
          </cell>
          <cell r="J588">
            <v>-33.6</v>
          </cell>
          <cell r="K588">
            <v>72.3</v>
          </cell>
          <cell r="L588">
            <v>-31.8</v>
          </cell>
          <cell r="M588">
            <v>0</v>
          </cell>
          <cell r="N588">
            <v>-100</v>
          </cell>
          <cell r="O588">
            <v>54.4</v>
          </cell>
          <cell r="P588">
            <v>-2.7</v>
          </cell>
          <cell r="Q588" t="str">
            <v>-</v>
          </cell>
          <cell r="R588" t="str">
            <v>-</v>
          </cell>
          <cell r="S588">
            <v>0</v>
          </cell>
          <cell r="T588">
            <v>-2.4</v>
          </cell>
          <cell r="U588">
            <v>2.76</v>
          </cell>
          <cell r="V588">
            <v>2.76</v>
          </cell>
          <cell r="W588">
            <v>85.8</v>
          </cell>
          <cell r="X588">
            <v>-16.5</v>
          </cell>
          <cell r="Y588">
            <v>88.2</v>
          </cell>
          <cell r="Z588">
            <v>-16.2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101.7</v>
          </cell>
          <cell r="D589">
            <v>-5.7</v>
          </cell>
          <cell r="E589">
            <v>103.1</v>
          </cell>
          <cell r="F589">
            <v>-5.9</v>
          </cell>
          <cell r="G589">
            <v>102.5</v>
          </cell>
          <cell r="H589">
            <v>-5.0999999999999996</v>
          </cell>
          <cell r="I589">
            <v>90.9</v>
          </cell>
          <cell r="J589">
            <v>-6.1</v>
          </cell>
          <cell r="K589">
            <v>89.7</v>
          </cell>
          <cell r="L589">
            <v>-5.8</v>
          </cell>
          <cell r="M589">
            <v>166.7</v>
          </cell>
          <cell r="N589">
            <v>-16.7</v>
          </cell>
          <cell r="O589">
            <v>133</v>
          </cell>
          <cell r="P589">
            <v>21.2</v>
          </cell>
          <cell r="Q589" t="str">
            <v>-</v>
          </cell>
          <cell r="R589" t="str">
            <v>-</v>
          </cell>
          <cell r="S589">
            <v>1.36</v>
          </cell>
          <cell r="T589">
            <v>-0.22</v>
          </cell>
          <cell r="U589">
            <v>5.0599999999999996</v>
          </cell>
          <cell r="V589">
            <v>3.36</v>
          </cell>
          <cell r="W589">
            <v>95.4</v>
          </cell>
          <cell r="X589">
            <v>-8.8000000000000007</v>
          </cell>
          <cell r="Y589">
            <v>96.7</v>
          </cell>
          <cell r="Z589">
            <v>-9</v>
          </cell>
          <cell r="AA589">
            <v>149.5</v>
          </cell>
          <cell r="AB589">
            <v>-35.4</v>
          </cell>
          <cell r="AC589">
            <v>17.100000000000001</v>
          </cell>
          <cell r="AD589">
            <v>983.3</v>
          </cell>
        </row>
        <row r="590">
          <cell r="B590" t="str">
            <v>金融業，保険業</v>
          </cell>
          <cell r="C590">
            <v>100.8</v>
          </cell>
          <cell r="D590">
            <v>8.1999999999999993</v>
          </cell>
          <cell r="E590">
            <v>102.6</v>
          </cell>
          <cell r="F590">
            <v>8</v>
          </cell>
          <cell r="G590">
            <v>104</v>
          </cell>
          <cell r="H590">
            <v>10.4</v>
          </cell>
          <cell r="I590">
            <v>102.7</v>
          </cell>
          <cell r="J590">
            <v>21</v>
          </cell>
          <cell r="K590">
            <v>104.1</v>
          </cell>
          <cell r="L590">
            <v>23.6</v>
          </cell>
          <cell r="M590">
            <v>13.6</v>
          </cell>
          <cell r="N590">
            <v>-86.4</v>
          </cell>
          <cell r="O590">
            <v>254.5</v>
          </cell>
          <cell r="P590">
            <v>7.1</v>
          </cell>
          <cell r="Q590" t="str">
            <v>-</v>
          </cell>
          <cell r="R590" t="str">
            <v>-</v>
          </cell>
          <cell r="S590">
            <v>3.29</v>
          </cell>
          <cell r="T590">
            <v>3.29</v>
          </cell>
          <cell r="U590">
            <v>0</v>
          </cell>
          <cell r="V590">
            <v>0</v>
          </cell>
          <cell r="W590">
            <v>94.6</v>
          </cell>
          <cell r="X590">
            <v>4.5999999999999996</v>
          </cell>
          <cell r="Y590">
            <v>96.2</v>
          </cell>
          <cell r="Z590">
            <v>4.5</v>
          </cell>
          <cell r="AA590">
            <v>5.7</v>
          </cell>
          <cell r="AB590">
            <v>-96.1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110.7</v>
          </cell>
          <cell r="D591">
            <v>-24.7</v>
          </cell>
          <cell r="E591">
            <v>111</v>
          </cell>
          <cell r="F591">
            <v>-24.7</v>
          </cell>
          <cell r="G591">
            <v>111.8</v>
          </cell>
          <cell r="H591">
            <v>-15.9</v>
          </cell>
          <cell r="I591">
            <v>86</v>
          </cell>
          <cell r="J591">
            <v>-36.4</v>
          </cell>
          <cell r="K591">
            <v>86.7</v>
          </cell>
          <cell r="L591">
            <v>-28.3</v>
          </cell>
          <cell r="M591">
            <v>46.2</v>
          </cell>
          <cell r="N591">
            <v>-95.4</v>
          </cell>
          <cell r="O591">
            <v>92.4</v>
          </cell>
          <cell r="P591">
            <v>11.2</v>
          </cell>
          <cell r="Q591" t="str">
            <v>-</v>
          </cell>
          <cell r="R591" t="str">
            <v>-</v>
          </cell>
          <cell r="S591">
            <v>1.1000000000000001</v>
          </cell>
          <cell r="T591">
            <v>-6.44</v>
          </cell>
          <cell r="U591">
            <v>5.54</v>
          </cell>
          <cell r="V591">
            <v>-6.98</v>
          </cell>
          <cell r="W591">
            <v>103.8</v>
          </cell>
          <cell r="X591">
            <v>-27.2</v>
          </cell>
          <cell r="Y591">
            <v>104.1</v>
          </cell>
          <cell r="Z591">
            <v>-27.2</v>
          </cell>
          <cell r="AA591">
            <v>83.6</v>
          </cell>
          <cell r="AB591">
            <v>-86.5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100.7</v>
          </cell>
          <cell r="D592">
            <v>0.7</v>
          </cell>
          <cell r="E592">
            <v>92.6</v>
          </cell>
          <cell r="F592">
            <v>-13.1</v>
          </cell>
          <cell r="G592">
            <v>94.7</v>
          </cell>
          <cell r="H592">
            <v>-12.2</v>
          </cell>
          <cell r="I592">
            <v>86.1</v>
          </cell>
          <cell r="J592">
            <v>-9.9</v>
          </cell>
          <cell r="K592">
            <v>85.8</v>
          </cell>
          <cell r="L592">
            <v>-9.6</v>
          </cell>
          <cell r="M592">
            <v>100</v>
          </cell>
          <cell r="N592">
            <v>-19.399999999999999</v>
          </cell>
          <cell r="O592">
            <v>71.599999999999994</v>
          </cell>
          <cell r="P592">
            <v>-31.7</v>
          </cell>
          <cell r="Q592" t="str">
            <v>-</v>
          </cell>
          <cell r="R592" t="str">
            <v>-</v>
          </cell>
          <cell r="S592">
            <v>0.21</v>
          </cell>
          <cell r="T592">
            <v>-4.5999999999999996</v>
          </cell>
          <cell r="U592">
            <v>6.06</v>
          </cell>
          <cell r="V592">
            <v>-6.79</v>
          </cell>
          <cell r="W592">
            <v>94.5</v>
          </cell>
          <cell r="X592">
            <v>-2.6</v>
          </cell>
          <cell r="Y592">
            <v>86.9</v>
          </cell>
          <cell r="Z592">
            <v>-15.9</v>
          </cell>
          <cell r="AA592">
            <v>0.2</v>
          </cell>
          <cell r="AB592">
            <v>-99.6</v>
          </cell>
          <cell r="AC592">
            <v>93.4</v>
          </cell>
          <cell r="AD592">
            <v>36257.1</v>
          </cell>
        </row>
        <row r="593">
          <cell r="B593" t="str">
            <v>宿泊業，飲食サービス業</v>
          </cell>
          <cell r="C593">
            <v>89.7</v>
          </cell>
          <cell r="D593">
            <v>-18.5</v>
          </cell>
          <cell r="E593">
            <v>90.3</v>
          </cell>
          <cell r="F593">
            <v>-18.399999999999999</v>
          </cell>
          <cell r="G593">
            <v>85.7</v>
          </cell>
          <cell r="H593">
            <v>-22.8</v>
          </cell>
          <cell r="I593">
            <v>89.2</v>
          </cell>
          <cell r="J593">
            <v>-17.3</v>
          </cell>
          <cell r="K593">
            <v>88.8</v>
          </cell>
          <cell r="L593">
            <v>-15.8</v>
          </cell>
          <cell r="M593">
            <v>107.1</v>
          </cell>
          <cell r="N593">
            <v>-51.6</v>
          </cell>
          <cell r="O593">
            <v>124.2</v>
          </cell>
          <cell r="P593">
            <v>30.1</v>
          </cell>
          <cell r="Q593" t="str">
            <v>-</v>
          </cell>
          <cell r="R593" t="str">
            <v>-</v>
          </cell>
          <cell r="S593">
            <v>4.8600000000000003</v>
          </cell>
          <cell r="T593">
            <v>-3.23</v>
          </cell>
          <cell r="U593">
            <v>4.93</v>
          </cell>
          <cell r="V593">
            <v>1.99</v>
          </cell>
          <cell r="W593">
            <v>84.1</v>
          </cell>
          <cell r="X593">
            <v>-21.3</v>
          </cell>
          <cell r="Y593">
            <v>84.7</v>
          </cell>
          <cell r="Z593">
            <v>-21.1</v>
          </cell>
          <cell r="AA593">
            <v>324.89999999999998</v>
          </cell>
          <cell r="AB593">
            <v>247.4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102</v>
          </cell>
          <cell r="D594">
            <v>5</v>
          </cell>
          <cell r="E594">
            <v>102.3</v>
          </cell>
          <cell r="F594">
            <v>6.7</v>
          </cell>
          <cell r="G594">
            <v>99.1</v>
          </cell>
          <cell r="H594">
            <v>3.7</v>
          </cell>
          <cell r="I594">
            <v>94.5</v>
          </cell>
          <cell r="J594">
            <v>-8.8000000000000007</v>
          </cell>
          <cell r="K594">
            <v>90.5</v>
          </cell>
          <cell r="L594">
            <v>-10</v>
          </cell>
          <cell r="M594">
            <v>487.5</v>
          </cell>
          <cell r="N594">
            <v>25.8</v>
          </cell>
          <cell r="O594">
            <v>44.1</v>
          </cell>
          <cell r="P594">
            <v>-31.6</v>
          </cell>
          <cell r="Q594" t="str">
            <v>-</v>
          </cell>
          <cell r="R594" t="str">
            <v>-</v>
          </cell>
          <cell r="S594">
            <v>0.26</v>
          </cell>
          <cell r="T594">
            <v>-2.95</v>
          </cell>
          <cell r="U594">
            <v>6.98</v>
          </cell>
          <cell r="V594">
            <v>-2.46</v>
          </cell>
          <cell r="W594">
            <v>95.7</v>
          </cell>
          <cell r="X594">
            <v>1.6</v>
          </cell>
          <cell r="Y594">
            <v>96</v>
          </cell>
          <cell r="Z594">
            <v>3.2</v>
          </cell>
          <cell r="AA594">
            <v>194.9</v>
          </cell>
          <cell r="AB594">
            <v>88.4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146.30000000000001</v>
          </cell>
          <cell r="D595">
            <v>29</v>
          </cell>
          <cell r="E595">
            <v>150.9</v>
          </cell>
          <cell r="F595">
            <v>30.1</v>
          </cell>
          <cell r="G595">
            <v>151.4</v>
          </cell>
          <cell r="H595">
            <v>30.2</v>
          </cell>
          <cell r="I595">
            <v>148.9</v>
          </cell>
          <cell r="J595">
            <v>5.7</v>
          </cell>
          <cell r="K595">
            <v>149.4</v>
          </cell>
          <cell r="L595">
            <v>5.7</v>
          </cell>
          <cell r="M595">
            <v>50</v>
          </cell>
          <cell r="N595">
            <v>0</v>
          </cell>
          <cell r="O595">
            <v>97</v>
          </cell>
          <cell r="P595">
            <v>3.3</v>
          </cell>
          <cell r="Q595" t="str">
            <v>-</v>
          </cell>
          <cell r="R595" t="str">
            <v>-</v>
          </cell>
          <cell r="S595">
            <v>3.14</v>
          </cell>
          <cell r="T595">
            <v>-2.46</v>
          </cell>
          <cell r="U595">
            <v>0.33</v>
          </cell>
          <cell r="V595">
            <v>-7.75</v>
          </cell>
          <cell r="W595">
            <v>137.19999999999999</v>
          </cell>
          <cell r="X595">
            <v>24.7</v>
          </cell>
          <cell r="Y595">
            <v>141.6</v>
          </cell>
          <cell r="Z595">
            <v>25.9</v>
          </cell>
          <cell r="AA595">
            <v>54.9</v>
          </cell>
          <cell r="AB595">
            <v>-20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94.1</v>
          </cell>
          <cell r="D596">
            <v>-0.1</v>
          </cell>
          <cell r="E596">
            <v>100.5</v>
          </cell>
          <cell r="F596">
            <v>0</v>
          </cell>
          <cell r="G596">
            <v>99.9</v>
          </cell>
          <cell r="H596">
            <v>4.2</v>
          </cell>
          <cell r="I596">
            <v>102.5</v>
          </cell>
          <cell r="J596">
            <v>3.6</v>
          </cell>
          <cell r="K596">
            <v>102.6</v>
          </cell>
          <cell r="L596">
            <v>4.4000000000000004</v>
          </cell>
          <cell r="M596">
            <v>84.6</v>
          </cell>
          <cell r="N596">
            <v>-35.299999999999997</v>
          </cell>
          <cell r="O596">
            <v>93</v>
          </cell>
          <cell r="P596">
            <v>2</v>
          </cell>
          <cell r="Q596" t="str">
            <v>-</v>
          </cell>
          <cell r="R596" t="str">
            <v>-</v>
          </cell>
          <cell r="S596">
            <v>1.74</v>
          </cell>
          <cell r="T596">
            <v>0.77</v>
          </cell>
          <cell r="U596">
            <v>1.65</v>
          </cell>
          <cell r="V596">
            <v>-1.07</v>
          </cell>
          <cell r="W596">
            <v>88.3</v>
          </cell>
          <cell r="X596">
            <v>-3.4</v>
          </cell>
          <cell r="Y596">
            <v>94.3</v>
          </cell>
          <cell r="Z596">
            <v>-3.3</v>
          </cell>
          <cell r="AA596">
            <v>133.19999999999999</v>
          </cell>
          <cell r="AB596">
            <v>-62</v>
          </cell>
          <cell r="AC596">
            <v>0</v>
          </cell>
          <cell r="AD596">
            <v>-100</v>
          </cell>
        </row>
        <row r="597">
          <cell r="B597" t="str">
            <v>複合サービス事業</v>
          </cell>
          <cell r="C597">
            <v>92.6</v>
          </cell>
          <cell r="D597">
            <v>-18.100000000000001</v>
          </cell>
          <cell r="E597">
            <v>98.9</v>
          </cell>
          <cell r="F597">
            <v>-18</v>
          </cell>
          <cell r="G597">
            <v>101.8</v>
          </cell>
          <cell r="H597">
            <v>-17.7</v>
          </cell>
          <cell r="I597">
            <v>105.6</v>
          </cell>
          <cell r="J597">
            <v>1.2</v>
          </cell>
          <cell r="K597">
            <v>108.4</v>
          </cell>
          <cell r="L597">
            <v>1.6</v>
          </cell>
          <cell r="M597">
            <v>3.2</v>
          </cell>
          <cell r="N597">
            <v>-75.2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86.9</v>
          </cell>
          <cell r="X597">
            <v>-20.7</v>
          </cell>
          <cell r="Y597">
            <v>92.8</v>
          </cell>
          <cell r="Z597">
            <v>-20.7</v>
          </cell>
          <cell r="AA597">
            <v>0.7</v>
          </cell>
          <cell r="AB597">
            <v>-95.7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93.9</v>
          </cell>
          <cell r="D598">
            <v>1</v>
          </cell>
          <cell r="E598">
            <v>96.9</v>
          </cell>
          <cell r="F598">
            <v>1</v>
          </cell>
          <cell r="G598">
            <v>98</v>
          </cell>
          <cell r="H598">
            <v>2.2999999999999998</v>
          </cell>
          <cell r="I598">
            <v>93.1</v>
          </cell>
          <cell r="J598">
            <v>0.9</v>
          </cell>
          <cell r="K598">
            <v>94</v>
          </cell>
          <cell r="L598">
            <v>1.6</v>
          </cell>
          <cell r="M598">
            <v>64.5</v>
          </cell>
          <cell r="N598">
            <v>-25.9</v>
          </cell>
          <cell r="O598">
            <v>104.8</v>
          </cell>
          <cell r="P598">
            <v>7.5</v>
          </cell>
          <cell r="Q598" t="str">
            <v>-</v>
          </cell>
          <cell r="R598" t="str">
            <v>-</v>
          </cell>
          <cell r="S598">
            <v>7.22</v>
          </cell>
          <cell r="T598">
            <v>3.82</v>
          </cell>
          <cell r="U598">
            <v>6.93</v>
          </cell>
          <cell r="V598">
            <v>3.75</v>
          </cell>
          <cell r="W598">
            <v>88.1</v>
          </cell>
          <cell r="X598">
            <v>-2.2999999999999998</v>
          </cell>
          <cell r="Y598">
            <v>90.9</v>
          </cell>
          <cell r="Z598">
            <v>-2.2999999999999998</v>
          </cell>
          <cell r="AA598">
            <v>65.900000000000006</v>
          </cell>
          <cell r="AB598">
            <v>-33.4</v>
          </cell>
          <cell r="AC598">
            <v>0.4</v>
          </cell>
          <cell r="AD598">
            <v>-86.1</v>
          </cell>
        </row>
        <row r="599">
          <cell r="B599" t="str">
            <v>食料品・たばこ</v>
          </cell>
          <cell r="C599">
            <v>93</v>
          </cell>
          <cell r="D599">
            <v>-11.3</v>
          </cell>
          <cell r="E599">
            <v>96.7</v>
          </cell>
          <cell r="F599">
            <v>-11.2</v>
          </cell>
          <cell r="G599">
            <v>99.1</v>
          </cell>
          <cell r="H599">
            <v>-10.199999999999999</v>
          </cell>
          <cell r="I599">
            <v>93.7</v>
          </cell>
          <cell r="J599">
            <v>-6.2</v>
          </cell>
          <cell r="K599">
            <v>96.5</v>
          </cell>
          <cell r="L599">
            <v>-5.6</v>
          </cell>
          <cell r="M599">
            <v>28.3</v>
          </cell>
          <cell r="N599">
            <v>-40.799999999999997</v>
          </cell>
          <cell r="O599">
            <v>110</v>
          </cell>
          <cell r="P599">
            <v>13.8</v>
          </cell>
          <cell r="Q599" t="str">
            <v>-</v>
          </cell>
          <cell r="R599" t="str">
            <v>-</v>
          </cell>
          <cell r="S599">
            <v>2.2400000000000002</v>
          </cell>
          <cell r="T599">
            <v>-0.38</v>
          </cell>
          <cell r="U599">
            <v>1.04</v>
          </cell>
          <cell r="V599">
            <v>-1.19</v>
          </cell>
          <cell r="W599">
            <v>87.2</v>
          </cell>
          <cell r="X599">
            <v>-14.2</v>
          </cell>
          <cell r="Y599">
            <v>90.7</v>
          </cell>
          <cell r="Z599">
            <v>-14.1</v>
          </cell>
          <cell r="AA599">
            <v>13</v>
          </cell>
          <cell r="AB599">
            <v>-76.5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105.1</v>
          </cell>
          <cell r="D600">
            <v>23.4</v>
          </cell>
          <cell r="E600">
            <v>112.3</v>
          </cell>
          <cell r="F600">
            <v>23.4</v>
          </cell>
          <cell r="G600">
            <v>112.1</v>
          </cell>
          <cell r="H600">
            <v>22.4</v>
          </cell>
          <cell r="I600">
            <v>97.8</v>
          </cell>
          <cell r="J600">
            <v>3.4</v>
          </cell>
          <cell r="K600">
            <v>97.5</v>
          </cell>
          <cell r="L600">
            <v>2.5</v>
          </cell>
          <cell r="M600">
            <v>160</v>
          </cell>
          <cell r="N600">
            <v>0</v>
          </cell>
          <cell r="O600">
            <v>113.6</v>
          </cell>
          <cell r="P600">
            <v>538.20000000000005</v>
          </cell>
          <cell r="Q600" t="str">
            <v>-</v>
          </cell>
          <cell r="R600" t="str">
            <v>-</v>
          </cell>
          <cell r="S600">
            <v>1.4</v>
          </cell>
          <cell r="T600">
            <v>1.4</v>
          </cell>
          <cell r="U600">
            <v>0.35</v>
          </cell>
          <cell r="V600">
            <v>0.35</v>
          </cell>
          <cell r="W600">
            <v>98.6</v>
          </cell>
          <cell r="X600">
            <v>19.399999999999999</v>
          </cell>
          <cell r="Y600">
            <v>105.3</v>
          </cell>
          <cell r="Z600">
            <v>19.3</v>
          </cell>
          <cell r="AA600">
            <v>130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188.5</v>
          </cell>
          <cell r="D601">
            <v>-4.7</v>
          </cell>
          <cell r="E601">
            <v>194.6</v>
          </cell>
          <cell r="F601">
            <v>-3.7</v>
          </cell>
          <cell r="G601">
            <v>196.8</v>
          </cell>
          <cell r="H601">
            <v>-4.5999999999999996</v>
          </cell>
          <cell r="I601">
            <v>174.8</v>
          </cell>
          <cell r="J601">
            <v>-1.2</v>
          </cell>
          <cell r="K601">
            <v>173.4</v>
          </cell>
          <cell r="L601">
            <v>-3.5</v>
          </cell>
          <cell r="M601">
            <v>254.5</v>
          </cell>
          <cell r="N601">
            <v>2696.7</v>
          </cell>
          <cell r="O601">
            <v>266.5</v>
          </cell>
          <cell r="P601">
            <v>249.3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</v>
          </cell>
          <cell r="V601">
            <v>-5.29</v>
          </cell>
          <cell r="W601">
            <v>176.8</v>
          </cell>
          <cell r="X601">
            <v>-7.9</v>
          </cell>
          <cell r="Y601">
            <v>182.6</v>
          </cell>
          <cell r="Z601">
            <v>-6.8</v>
          </cell>
          <cell r="AA601">
            <v>88.4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71.5</v>
          </cell>
          <cell r="D603">
            <v>6.6</v>
          </cell>
          <cell r="E603">
            <v>87</v>
          </cell>
          <cell r="F603">
            <v>6.6</v>
          </cell>
          <cell r="G603">
            <v>87</v>
          </cell>
          <cell r="H603">
            <v>6.5</v>
          </cell>
          <cell r="I603">
            <v>102.8</v>
          </cell>
          <cell r="J603">
            <v>3.2</v>
          </cell>
          <cell r="K603">
            <v>103.5</v>
          </cell>
          <cell r="L603">
            <v>3.2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67.099999999999994</v>
          </cell>
          <cell r="X603">
            <v>3.1</v>
          </cell>
          <cell r="Y603">
            <v>81.599999999999994</v>
          </cell>
          <cell r="Z603">
            <v>3.2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86.3</v>
          </cell>
          <cell r="D604">
            <v>3.2</v>
          </cell>
          <cell r="E604">
            <v>100.5</v>
          </cell>
          <cell r="F604">
            <v>3.2</v>
          </cell>
          <cell r="G604">
            <v>102.9</v>
          </cell>
          <cell r="H604">
            <v>2.9</v>
          </cell>
          <cell r="I604">
            <v>89.9</v>
          </cell>
          <cell r="J604">
            <v>1.4</v>
          </cell>
          <cell r="K604">
            <v>92.1</v>
          </cell>
          <cell r="L604">
            <v>1.3</v>
          </cell>
          <cell r="M604">
            <v>2.9</v>
          </cell>
          <cell r="N604">
            <v>0</v>
          </cell>
          <cell r="O604">
            <v>155</v>
          </cell>
          <cell r="P604">
            <v>-3.1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81</v>
          </cell>
          <cell r="X604">
            <v>-0.1</v>
          </cell>
          <cell r="Y604">
            <v>94.3</v>
          </cell>
          <cell r="Z604">
            <v>-0.2</v>
          </cell>
          <cell r="AA604">
            <v>12.4</v>
          </cell>
          <cell r="AB604">
            <v>676.9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114.4</v>
          </cell>
          <cell r="D605">
            <v>104.7</v>
          </cell>
          <cell r="E605">
            <v>124.1</v>
          </cell>
          <cell r="F605">
            <v>104.4</v>
          </cell>
          <cell r="G605">
            <v>127.9</v>
          </cell>
          <cell r="H605">
            <v>110</v>
          </cell>
          <cell r="I605">
            <v>111.6</v>
          </cell>
          <cell r="J605">
            <v>62.9</v>
          </cell>
          <cell r="K605">
            <v>112.4</v>
          </cell>
          <cell r="L605">
            <v>65.5</v>
          </cell>
          <cell r="M605">
            <v>0</v>
          </cell>
          <cell r="N605">
            <v>-100</v>
          </cell>
          <cell r="O605">
            <v>95.9</v>
          </cell>
          <cell r="P605">
            <v>42.5</v>
          </cell>
          <cell r="Q605" t="str">
            <v>-</v>
          </cell>
          <cell r="R605" t="str">
            <v>-</v>
          </cell>
          <cell r="S605">
            <v>8.51</v>
          </cell>
          <cell r="T605">
            <v>5.81</v>
          </cell>
          <cell r="U605">
            <v>8.51</v>
          </cell>
          <cell r="V605">
            <v>-5</v>
          </cell>
          <cell r="W605">
            <v>107.3</v>
          </cell>
          <cell r="X605">
            <v>98</v>
          </cell>
          <cell r="Y605">
            <v>116.4</v>
          </cell>
          <cell r="Z605">
            <v>97.6</v>
          </cell>
          <cell r="AA605">
            <v>2.7</v>
          </cell>
          <cell r="AB605">
            <v>-94.1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126</v>
          </cell>
          <cell r="D606">
            <v>-24.9</v>
          </cell>
          <cell r="E606">
            <v>134.1</v>
          </cell>
          <cell r="F606">
            <v>-24.9</v>
          </cell>
          <cell r="G606">
            <v>134.80000000000001</v>
          </cell>
          <cell r="H606">
            <v>-18.7</v>
          </cell>
          <cell r="I606">
            <v>160.19999999999999</v>
          </cell>
          <cell r="J606">
            <v>-14.9</v>
          </cell>
          <cell r="K606">
            <v>161.30000000000001</v>
          </cell>
          <cell r="L606">
            <v>-10.9</v>
          </cell>
          <cell r="M606">
            <v>0</v>
          </cell>
          <cell r="N606">
            <v>-100</v>
          </cell>
          <cell r="O606">
            <v>764.2</v>
          </cell>
          <cell r="P606">
            <v>936.9</v>
          </cell>
          <cell r="Q606" t="str">
            <v>-</v>
          </cell>
          <cell r="R606" t="str">
            <v>-</v>
          </cell>
          <cell r="S606">
            <v>3.86</v>
          </cell>
          <cell r="T606">
            <v>3.86</v>
          </cell>
          <cell r="U606">
            <v>0</v>
          </cell>
          <cell r="V606">
            <v>0</v>
          </cell>
          <cell r="W606">
            <v>118.2</v>
          </cell>
          <cell r="X606">
            <v>-27.4</v>
          </cell>
          <cell r="Y606">
            <v>125.8</v>
          </cell>
          <cell r="Z606">
            <v>-27.3</v>
          </cell>
          <cell r="AA606">
            <v>13.8</v>
          </cell>
          <cell r="AB606">
            <v>-99.2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</v>
          </cell>
          <cell r="D607">
            <v>-7.6</v>
          </cell>
          <cell r="E607">
            <v>124.2</v>
          </cell>
          <cell r="F607">
            <v>-7.7</v>
          </cell>
          <cell r="G607">
            <v>119.7</v>
          </cell>
          <cell r="H607">
            <v>-11.1</v>
          </cell>
          <cell r="I607">
            <v>131.9</v>
          </cell>
          <cell r="J607">
            <v>1.5</v>
          </cell>
          <cell r="K607">
            <v>127.4</v>
          </cell>
          <cell r="L607">
            <v>-2.1</v>
          </cell>
          <cell r="M607">
            <v>657.1</v>
          </cell>
          <cell r="N607">
            <v>666.7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106</v>
          </cell>
          <cell r="X607">
            <v>-10.6</v>
          </cell>
          <cell r="Y607">
            <v>116.5</v>
          </cell>
          <cell r="Z607">
            <v>-10.7</v>
          </cell>
          <cell r="AA607">
            <v>668.7</v>
          </cell>
          <cell r="AB607">
            <v>824.2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89.4</v>
          </cell>
          <cell r="D608">
            <v>-9.8000000000000007</v>
          </cell>
          <cell r="E608">
            <v>92.1</v>
          </cell>
          <cell r="F608">
            <v>-9.3000000000000007</v>
          </cell>
          <cell r="G608">
            <v>92.8</v>
          </cell>
          <cell r="H608">
            <v>-10.7</v>
          </cell>
          <cell r="I608">
            <v>86.8</v>
          </cell>
          <cell r="J608">
            <v>-12</v>
          </cell>
          <cell r="K608">
            <v>87.1</v>
          </cell>
          <cell r="L608">
            <v>-13.2</v>
          </cell>
          <cell r="M608">
            <v>80</v>
          </cell>
          <cell r="N608">
            <v>140.19999999999999</v>
          </cell>
          <cell r="O608">
            <v>21.5</v>
          </cell>
          <cell r="P608">
            <v>-7.7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-58.54</v>
          </cell>
          <cell r="W608">
            <v>83.9</v>
          </cell>
          <cell r="X608">
            <v>-12.7</v>
          </cell>
          <cell r="Y608">
            <v>86.4</v>
          </cell>
          <cell r="Z608">
            <v>-12.2</v>
          </cell>
          <cell r="AA608">
            <v>70</v>
          </cell>
          <cell r="AB608">
            <v>133.9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105.2</v>
          </cell>
          <cell r="D611">
            <v>-18.8</v>
          </cell>
          <cell r="E611">
            <v>107.9</v>
          </cell>
          <cell r="F611">
            <v>-18.899999999999999</v>
          </cell>
          <cell r="G611">
            <v>109.7</v>
          </cell>
          <cell r="H611">
            <v>-7.9</v>
          </cell>
          <cell r="I611">
            <v>107.7</v>
          </cell>
          <cell r="J611">
            <v>-18.3</v>
          </cell>
          <cell r="K611">
            <v>107.9</v>
          </cell>
          <cell r="L611">
            <v>-8.9</v>
          </cell>
          <cell r="M611">
            <v>0</v>
          </cell>
          <cell r="N611">
            <v>-100</v>
          </cell>
          <cell r="O611">
            <v>572.9</v>
          </cell>
          <cell r="P611">
            <v>-9.3000000000000007</v>
          </cell>
          <cell r="Q611" t="str">
            <v>-</v>
          </cell>
          <cell r="R611" t="str">
            <v>-</v>
          </cell>
          <cell r="S611">
            <v>1.72</v>
          </cell>
          <cell r="T611">
            <v>1.72</v>
          </cell>
          <cell r="U611">
            <v>3.43</v>
          </cell>
          <cell r="V611">
            <v>3.43</v>
          </cell>
          <cell r="W611">
            <v>98.7</v>
          </cell>
          <cell r="X611">
            <v>-21.4</v>
          </cell>
          <cell r="Y611">
            <v>101.2</v>
          </cell>
          <cell r="Z611">
            <v>-21.6</v>
          </cell>
          <cell r="AA611">
            <v>0</v>
          </cell>
          <cell r="AB611">
            <v>-100</v>
          </cell>
          <cell r="AC611">
            <v>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92.7</v>
          </cell>
          <cell r="D614">
            <v>-6.2</v>
          </cell>
          <cell r="E614">
            <v>101.1</v>
          </cell>
          <cell r="F614">
            <v>-6.1</v>
          </cell>
          <cell r="G614">
            <v>101.1</v>
          </cell>
          <cell r="H614">
            <v>-6</v>
          </cell>
          <cell r="I614">
            <v>103.8</v>
          </cell>
          <cell r="J614">
            <v>1.4</v>
          </cell>
          <cell r="K614">
            <v>103.8</v>
          </cell>
          <cell r="L614">
            <v>1.6</v>
          </cell>
          <cell r="M614">
            <v>0</v>
          </cell>
          <cell r="N614">
            <v>0</v>
          </cell>
          <cell r="O614">
            <v>31.5</v>
          </cell>
          <cell r="P614">
            <v>-80.8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87</v>
          </cell>
          <cell r="X614">
            <v>-9.1999999999999993</v>
          </cell>
          <cell r="Y614">
            <v>94.8</v>
          </cell>
          <cell r="Z614">
            <v>-9.3000000000000007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75.7</v>
          </cell>
          <cell r="D615">
            <v>-9.6</v>
          </cell>
          <cell r="E615">
            <v>77.8</v>
          </cell>
          <cell r="F615">
            <v>-9.5</v>
          </cell>
          <cell r="G615">
            <v>78.900000000000006</v>
          </cell>
          <cell r="H615">
            <v>-9.5</v>
          </cell>
          <cell r="I615">
            <v>81.900000000000006</v>
          </cell>
          <cell r="J615">
            <v>-18.3</v>
          </cell>
          <cell r="K615">
            <v>82.9</v>
          </cell>
          <cell r="L615">
            <v>-18.2</v>
          </cell>
          <cell r="M615">
            <v>7.7</v>
          </cell>
          <cell r="N615">
            <v>0</v>
          </cell>
          <cell r="O615">
            <v>215.1</v>
          </cell>
          <cell r="P615">
            <v>35.200000000000003</v>
          </cell>
          <cell r="Q615" t="str">
            <v>-</v>
          </cell>
          <cell r="R615" t="str">
            <v>-</v>
          </cell>
          <cell r="S615">
            <v>2.4300000000000002</v>
          </cell>
          <cell r="T615">
            <v>2.4300000000000002</v>
          </cell>
          <cell r="U615">
            <v>5.34</v>
          </cell>
          <cell r="V615">
            <v>5.34</v>
          </cell>
          <cell r="W615">
            <v>71</v>
          </cell>
          <cell r="X615">
            <v>-12.6</v>
          </cell>
          <cell r="Y615">
            <v>73</v>
          </cell>
          <cell r="Z615">
            <v>-12.5</v>
          </cell>
          <cell r="AA615">
            <v>8</v>
          </cell>
          <cell r="AB615">
            <v>15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98.2</v>
          </cell>
          <cell r="D616">
            <v>24.1</v>
          </cell>
          <cell r="E616">
            <v>98.4</v>
          </cell>
          <cell r="F616">
            <v>24.2</v>
          </cell>
          <cell r="G616">
            <v>98.6</v>
          </cell>
          <cell r="H616">
            <v>25.6</v>
          </cell>
          <cell r="I616">
            <v>89.1</v>
          </cell>
          <cell r="J616">
            <v>26.6</v>
          </cell>
          <cell r="K616">
            <v>89.3</v>
          </cell>
          <cell r="L616">
            <v>27.9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10.81</v>
          </cell>
          <cell r="T616">
            <v>10.81</v>
          </cell>
          <cell r="U616">
            <v>0</v>
          </cell>
          <cell r="V616">
            <v>0</v>
          </cell>
          <cell r="W616">
            <v>92.1</v>
          </cell>
          <cell r="X616">
            <v>20.100000000000001</v>
          </cell>
          <cell r="Y616">
            <v>92.3</v>
          </cell>
          <cell r="Z616">
            <v>20.2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96.9</v>
          </cell>
          <cell r="D618">
            <v>32.200000000000003</v>
          </cell>
          <cell r="E618">
            <v>100.9</v>
          </cell>
          <cell r="F618">
            <v>32.200000000000003</v>
          </cell>
          <cell r="G618">
            <v>102.6</v>
          </cell>
          <cell r="H618">
            <v>32</v>
          </cell>
          <cell r="I618">
            <v>105.1</v>
          </cell>
          <cell r="J618">
            <v>38.1</v>
          </cell>
          <cell r="K618">
            <v>107.1</v>
          </cell>
          <cell r="L618">
            <v>37.799999999999997</v>
          </cell>
          <cell r="M618">
            <v>4.2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27.8</v>
          </cell>
          <cell r="Y618">
            <v>94.7</v>
          </cell>
          <cell r="Z618">
            <v>28</v>
          </cell>
          <cell r="AA618">
            <v>8.1999999999999993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114.4</v>
          </cell>
          <cell r="D619">
            <v>17</v>
          </cell>
          <cell r="E619">
            <v>116.7</v>
          </cell>
          <cell r="F619">
            <v>16.899999999999999</v>
          </cell>
          <cell r="G619">
            <v>119.4</v>
          </cell>
          <cell r="H619">
            <v>16.899999999999999</v>
          </cell>
          <cell r="I619">
            <v>102.9</v>
          </cell>
          <cell r="J619">
            <v>5.8</v>
          </cell>
          <cell r="K619">
            <v>104.4</v>
          </cell>
          <cell r="L619">
            <v>5.7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13.1</v>
          </cell>
          <cell r="Y619">
            <v>109.5</v>
          </cell>
          <cell r="Z619">
            <v>13.1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188.3</v>
          </cell>
          <cell r="D620">
            <v>-17.2</v>
          </cell>
          <cell r="E620">
            <v>208.2</v>
          </cell>
          <cell r="F620">
            <v>-17.2</v>
          </cell>
          <cell r="G620">
            <v>208.3</v>
          </cell>
          <cell r="H620">
            <v>-17.2</v>
          </cell>
          <cell r="I620">
            <v>185</v>
          </cell>
          <cell r="J620">
            <v>-15.7</v>
          </cell>
          <cell r="K620">
            <v>169.1</v>
          </cell>
          <cell r="L620">
            <v>-15.7</v>
          </cell>
          <cell r="M620">
            <v>15100</v>
          </cell>
          <cell r="N620">
            <v>-15.2</v>
          </cell>
          <cell r="O620">
            <v>27.1</v>
          </cell>
          <cell r="P620">
            <v>-57.5</v>
          </cell>
          <cell r="Q620" t="str">
            <v>-</v>
          </cell>
          <cell r="R620" t="str">
            <v>-</v>
          </cell>
          <cell r="S620">
            <v>0</v>
          </cell>
          <cell r="T620">
            <v>-51.02</v>
          </cell>
          <cell r="U620">
            <v>0</v>
          </cell>
          <cell r="V620">
            <v>0</v>
          </cell>
          <cell r="W620">
            <v>176.6</v>
          </cell>
          <cell r="X620">
            <v>-19.899999999999999</v>
          </cell>
          <cell r="Y620">
            <v>195.3</v>
          </cell>
          <cell r="Z620">
            <v>-19.899999999999999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207.6</v>
          </cell>
          <cell r="D623">
            <v>44.2</v>
          </cell>
          <cell r="E623">
            <v>216.7</v>
          </cell>
          <cell r="F623">
            <v>44.4</v>
          </cell>
          <cell r="G623">
            <v>217.2</v>
          </cell>
          <cell r="H623">
            <v>45.6</v>
          </cell>
          <cell r="I623">
            <v>145.9</v>
          </cell>
          <cell r="J623">
            <v>26.4</v>
          </cell>
          <cell r="K623">
            <v>146.30000000000001</v>
          </cell>
          <cell r="L623">
            <v>27.9</v>
          </cell>
          <cell r="M623">
            <v>50</v>
          </cell>
          <cell r="N623">
            <v>-85.7</v>
          </cell>
          <cell r="O623">
            <v>33.4</v>
          </cell>
          <cell r="P623">
            <v>-11.6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0</v>
          </cell>
          <cell r="V623">
            <v>-3.83</v>
          </cell>
          <cell r="W623">
            <v>194.7</v>
          </cell>
          <cell r="X623">
            <v>39.4</v>
          </cell>
          <cell r="Y623">
            <v>203.3</v>
          </cell>
          <cell r="Z623">
            <v>39.6</v>
          </cell>
          <cell r="AA623">
            <v>98.3</v>
          </cell>
          <cell r="AB623">
            <v>-71.400000000000006</v>
          </cell>
          <cell r="AC623">
            <v>7.8</v>
          </cell>
          <cell r="AD623">
            <v>-14.1</v>
          </cell>
        </row>
        <row r="624">
          <cell r="B624" t="str">
            <v>小売業</v>
          </cell>
          <cell r="C624">
            <v>97.2</v>
          </cell>
          <cell r="D624">
            <v>-8</v>
          </cell>
          <cell r="E624">
            <v>98.3</v>
          </cell>
          <cell r="F624">
            <v>-8.3000000000000007</v>
          </cell>
          <cell r="G624">
            <v>97.7</v>
          </cell>
          <cell r="H624">
            <v>-7.5</v>
          </cell>
          <cell r="I624">
            <v>88.9</v>
          </cell>
          <cell r="J624">
            <v>-7.4</v>
          </cell>
          <cell r="K624">
            <v>87.7</v>
          </cell>
          <cell r="L624">
            <v>-7.2</v>
          </cell>
          <cell r="M624">
            <v>152.9</v>
          </cell>
          <cell r="N624">
            <v>-16.2</v>
          </cell>
          <cell r="O624">
            <v>149.4</v>
          </cell>
          <cell r="P624">
            <v>23.3</v>
          </cell>
          <cell r="Q624" t="str">
            <v>-</v>
          </cell>
          <cell r="R624" t="str">
            <v>-</v>
          </cell>
          <cell r="S624">
            <v>1.42</v>
          </cell>
          <cell r="T624">
            <v>-0.27</v>
          </cell>
          <cell r="U624">
            <v>5.28</v>
          </cell>
          <cell r="V624">
            <v>3.72</v>
          </cell>
          <cell r="W624">
            <v>91.2</v>
          </cell>
          <cell r="X624">
            <v>-11</v>
          </cell>
          <cell r="Y624">
            <v>92.2</v>
          </cell>
          <cell r="Z624">
            <v>-11.3</v>
          </cell>
          <cell r="AA624">
            <v>139.6</v>
          </cell>
          <cell r="AB624">
            <v>-35.299999999999997</v>
          </cell>
          <cell r="AC624">
            <v>20</v>
          </cell>
          <cell r="AD624">
            <v>0</v>
          </cell>
        </row>
        <row r="625">
          <cell r="B625" t="str">
            <v>宿泊業</v>
          </cell>
          <cell r="C625">
            <v>91</v>
          </cell>
          <cell r="D625">
            <v>-12.1</v>
          </cell>
          <cell r="E625">
            <v>92.8</v>
          </cell>
          <cell r="F625">
            <v>-10.9</v>
          </cell>
          <cell r="G625">
            <v>91.8</v>
          </cell>
          <cell r="H625">
            <v>-10.1</v>
          </cell>
          <cell r="I625">
            <v>113.1</v>
          </cell>
          <cell r="J625">
            <v>1</v>
          </cell>
          <cell r="K625">
            <v>110.7</v>
          </cell>
          <cell r="L625">
            <v>1.2</v>
          </cell>
          <cell r="M625">
            <v>221.4</v>
          </cell>
          <cell r="N625">
            <v>-6.1</v>
          </cell>
          <cell r="O625">
            <v>85.7</v>
          </cell>
          <cell r="P625">
            <v>20.9</v>
          </cell>
          <cell r="Q625" t="str">
            <v>-</v>
          </cell>
          <cell r="R625" t="str">
            <v>-</v>
          </cell>
          <cell r="S625">
            <v>2.88</v>
          </cell>
          <cell r="T625">
            <v>-2.69</v>
          </cell>
          <cell r="U625">
            <v>2.16</v>
          </cell>
          <cell r="V625">
            <v>-1.31</v>
          </cell>
          <cell r="W625">
            <v>85.4</v>
          </cell>
          <cell r="X625">
            <v>-14.9</v>
          </cell>
          <cell r="Y625">
            <v>87.1</v>
          </cell>
          <cell r="Z625">
            <v>-13.8</v>
          </cell>
          <cell r="AA625">
            <v>192.7</v>
          </cell>
          <cell r="AB625">
            <v>-36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91.3</v>
          </cell>
          <cell r="D626">
            <v>-19.3</v>
          </cell>
          <cell r="E626">
            <v>91.7</v>
          </cell>
          <cell r="F626">
            <v>-19.3</v>
          </cell>
          <cell r="G626">
            <v>86.5</v>
          </cell>
          <cell r="H626">
            <v>-24.4</v>
          </cell>
          <cell r="I626">
            <v>87.2</v>
          </cell>
          <cell r="J626">
            <v>-19.5</v>
          </cell>
          <cell r="K626">
            <v>87</v>
          </cell>
          <cell r="L626">
            <v>-17.8</v>
          </cell>
          <cell r="M626">
            <v>92.9</v>
          </cell>
          <cell r="N626">
            <v>-58</v>
          </cell>
          <cell r="O626">
            <v>130.4</v>
          </cell>
          <cell r="P626">
            <v>31.2</v>
          </cell>
          <cell r="Q626" t="str">
            <v>-</v>
          </cell>
          <cell r="R626" t="str">
            <v>-</v>
          </cell>
          <cell r="S626">
            <v>5.07</v>
          </cell>
          <cell r="T626">
            <v>-3.32</v>
          </cell>
          <cell r="U626">
            <v>5.23</v>
          </cell>
          <cell r="V626">
            <v>2.36</v>
          </cell>
          <cell r="W626">
            <v>85.6</v>
          </cell>
          <cell r="X626">
            <v>-22</v>
          </cell>
          <cell r="Y626">
            <v>86</v>
          </cell>
          <cell r="Z626">
            <v>-22</v>
          </cell>
          <cell r="AA626">
            <v>331.6</v>
          </cell>
          <cell r="AB626">
            <v>341.3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84.4</v>
          </cell>
          <cell r="D627">
            <v>6</v>
          </cell>
          <cell r="E627">
            <v>91.9</v>
          </cell>
          <cell r="F627">
            <v>6</v>
          </cell>
          <cell r="G627">
            <v>90.5</v>
          </cell>
          <cell r="H627">
            <v>14.6</v>
          </cell>
          <cell r="I627">
            <v>104.7</v>
          </cell>
          <cell r="J627">
            <v>5.3</v>
          </cell>
          <cell r="K627">
            <v>104.6</v>
          </cell>
          <cell r="L627">
            <v>6.7</v>
          </cell>
          <cell r="M627">
            <v>111.8</v>
          </cell>
          <cell r="N627">
            <v>-36.700000000000003</v>
          </cell>
          <cell r="O627">
            <v>99.8</v>
          </cell>
          <cell r="P627">
            <v>-14.2</v>
          </cell>
          <cell r="Q627" t="str">
            <v>-</v>
          </cell>
          <cell r="R627" t="str">
            <v>-</v>
          </cell>
          <cell r="S627">
            <v>0.74</v>
          </cell>
          <cell r="T627">
            <v>-0.85</v>
          </cell>
          <cell r="U627">
            <v>1.07</v>
          </cell>
          <cell r="V627">
            <v>-0.9</v>
          </cell>
          <cell r="W627">
            <v>79.2</v>
          </cell>
          <cell r="X627">
            <v>2.6</v>
          </cell>
          <cell r="Y627">
            <v>86.2</v>
          </cell>
          <cell r="Z627">
            <v>2.5</v>
          </cell>
          <cell r="AA627">
            <v>153.6</v>
          </cell>
          <cell r="AB627">
            <v>-65.5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94.8</v>
          </cell>
          <cell r="D628">
            <v>-1.7</v>
          </cell>
          <cell r="E628">
            <v>99.8</v>
          </cell>
          <cell r="F628">
            <v>-1.6</v>
          </cell>
          <cell r="G628">
            <v>100.1</v>
          </cell>
          <cell r="H628">
            <v>-2.2000000000000002</v>
          </cell>
          <cell r="I628">
            <v>97.7</v>
          </cell>
          <cell r="J628">
            <v>5.3</v>
          </cell>
          <cell r="K628">
            <v>98.2</v>
          </cell>
          <cell r="L628">
            <v>5</v>
          </cell>
          <cell r="M628">
            <v>50</v>
          </cell>
          <cell r="N628">
            <v>25</v>
          </cell>
          <cell r="O628">
            <v>90.7</v>
          </cell>
          <cell r="P628">
            <v>18.100000000000001</v>
          </cell>
          <cell r="Q628" t="str">
            <v>-</v>
          </cell>
          <cell r="R628" t="str">
            <v>-</v>
          </cell>
          <cell r="S628">
            <v>2.4700000000000002</v>
          </cell>
          <cell r="T628">
            <v>2.11</v>
          </cell>
          <cell r="U628">
            <v>2.06</v>
          </cell>
          <cell r="V628">
            <v>-1.39</v>
          </cell>
          <cell r="W628">
            <v>88.9</v>
          </cell>
          <cell r="X628">
            <v>-4.9000000000000004</v>
          </cell>
          <cell r="Y628">
            <v>93.6</v>
          </cell>
          <cell r="Z628">
            <v>-4.9000000000000004</v>
          </cell>
          <cell r="AA628">
            <v>78.900000000000006</v>
          </cell>
          <cell r="AB628">
            <v>96.6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112.8</v>
          </cell>
          <cell r="D629">
            <v>12.5</v>
          </cell>
          <cell r="E629">
            <v>113</v>
          </cell>
          <cell r="F629">
            <v>12.7</v>
          </cell>
          <cell r="G629">
            <v>113.1</v>
          </cell>
          <cell r="H629">
            <v>12.6</v>
          </cell>
          <cell r="I629">
            <v>99.7</v>
          </cell>
          <cell r="J629">
            <v>7</v>
          </cell>
          <cell r="K629">
            <v>99.1</v>
          </cell>
          <cell r="L629">
            <v>6.6</v>
          </cell>
          <cell r="M629">
            <v>118.5</v>
          </cell>
          <cell r="N629">
            <v>23.1</v>
          </cell>
          <cell r="O629">
            <v>98.4</v>
          </cell>
          <cell r="P629">
            <v>-25.2</v>
          </cell>
          <cell r="Q629" t="str">
            <v>-</v>
          </cell>
          <cell r="R629" t="str">
            <v>-</v>
          </cell>
          <cell r="S629">
            <v>8.44</v>
          </cell>
          <cell r="T629">
            <v>-2.09</v>
          </cell>
          <cell r="U629">
            <v>10.26</v>
          </cell>
          <cell r="V629">
            <v>2.16</v>
          </cell>
          <cell r="W629">
            <v>105.8</v>
          </cell>
          <cell r="X629">
            <v>8.6999999999999993</v>
          </cell>
          <cell r="Y629">
            <v>106</v>
          </cell>
          <cell r="Z629">
            <v>8.9</v>
          </cell>
          <cell r="AA629">
            <v>111.5</v>
          </cell>
          <cell r="AB629">
            <v>14.4</v>
          </cell>
          <cell r="AC629">
            <v>31.2</v>
          </cell>
          <cell r="AD629">
            <v>-66.2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91.2</v>
          </cell>
          <cell r="D631">
            <v>0.3</v>
          </cell>
          <cell r="E631">
            <v>94.6</v>
          </cell>
          <cell r="F631">
            <v>0.3</v>
          </cell>
          <cell r="G631">
            <v>95.9</v>
          </cell>
          <cell r="H631">
            <v>1.9</v>
          </cell>
          <cell r="I631">
            <v>92.3</v>
          </cell>
          <cell r="J631">
            <v>0.8</v>
          </cell>
          <cell r="K631">
            <v>93.5</v>
          </cell>
          <cell r="L631">
            <v>2</v>
          </cell>
          <cell r="M631">
            <v>58.1</v>
          </cell>
          <cell r="N631">
            <v>-35.700000000000003</v>
          </cell>
          <cell r="O631">
            <v>105.7</v>
          </cell>
          <cell r="P631">
            <v>14.1</v>
          </cell>
          <cell r="Q631" t="str">
            <v>-</v>
          </cell>
          <cell r="R631" t="str">
            <v>-</v>
          </cell>
          <cell r="S631">
            <v>7.06</v>
          </cell>
          <cell r="T631">
            <v>5.0599999999999996</v>
          </cell>
          <cell r="U631">
            <v>6.47</v>
          </cell>
          <cell r="V631">
            <v>4.25</v>
          </cell>
          <cell r="W631">
            <v>85.6</v>
          </cell>
          <cell r="X631">
            <v>-2.9</v>
          </cell>
          <cell r="Y631">
            <v>88.7</v>
          </cell>
          <cell r="Z631">
            <v>-3.1</v>
          </cell>
          <cell r="AA631">
            <v>58.6</v>
          </cell>
          <cell r="AB631">
            <v>-40.4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92.3</v>
          </cell>
          <cell r="D633">
            <v>0</v>
          </cell>
          <cell r="E633">
            <v>107.2</v>
          </cell>
          <cell r="F633">
            <v>0</v>
          </cell>
          <cell r="G633">
            <v>108.6</v>
          </cell>
          <cell r="H633">
            <v>0</v>
          </cell>
          <cell r="I633">
            <v>111.9</v>
          </cell>
          <cell r="J633">
            <v>0</v>
          </cell>
          <cell r="K633">
            <v>108.9</v>
          </cell>
          <cell r="L633">
            <v>0</v>
          </cell>
          <cell r="M633">
            <v>59.1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1.23</v>
          </cell>
          <cell r="V633">
            <v>1.23</v>
          </cell>
          <cell r="W633">
            <v>86.6</v>
          </cell>
          <cell r="X633">
            <v>0</v>
          </cell>
          <cell r="Y633">
            <v>100.6</v>
          </cell>
          <cell r="Z633">
            <v>0</v>
          </cell>
          <cell r="AA633">
            <v>12.5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225251</v>
          </cell>
        </row>
      </sheetData>
      <sheetData sheetId="17">
        <row r="9">
          <cell r="E9">
            <v>18.3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19.899999999999999</v>
          </cell>
          <cell r="G10">
            <v>166.9</v>
          </cell>
          <cell r="H10">
            <v>152.9</v>
          </cell>
          <cell r="I10">
            <v>14</v>
          </cell>
          <cell r="J10">
            <v>16.399999999999999</v>
          </cell>
          <cell r="K10">
            <v>93.2</v>
          </cell>
          <cell r="L10">
            <v>91.5</v>
          </cell>
          <cell r="M10">
            <v>1.7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20.6</v>
          </cell>
          <cell r="G12">
            <v>168</v>
          </cell>
          <cell r="H12">
            <v>157.6</v>
          </cell>
          <cell r="I12">
            <v>10.4</v>
          </cell>
          <cell r="J12">
            <v>19.399999999999999</v>
          </cell>
          <cell r="K12">
            <v>127.2</v>
          </cell>
          <cell r="L12">
            <v>121.2</v>
          </cell>
          <cell r="M12">
            <v>6</v>
          </cell>
        </row>
        <row r="13">
          <cell r="C13" t="str">
            <v>製造業</v>
          </cell>
          <cell r="F13">
            <v>20</v>
          </cell>
          <cell r="G13">
            <v>168.4</v>
          </cell>
          <cell r="H13">
            <v>154.19999999999999</v>
          </cell>
          <cell r="I13">
            <v>14.2</v>
          </cell>
          <cell r="J13">
            <v>18.3</v>
          </cell>
          <cell r="K13">
            <v>112.5</v>
          </cell>
          <cell r="L13">
            <v>109.1</v>
          </cell>
          <cell r="M13">
            <v>3.4</v>
          </cell>
        </row>
        <row r="14">
          <cell r="C14" t="str">
            <v>電気・ガス・熱供給・水道業</v>
          </cell>
          <cell r="F14">
            <v>19.3</v>
          </cell>
          <cell r="G14">
            <v>160.5</v>
          </cell>
          <cell r="H14">
            <v>143.1</v>
          </cell>
          <cell r="I14">
            <v>17.399999999999999</v>
          </cell>
          <cell r="J14">
            <v>18.2</v>
          </cell>
          <cell r="K14">
            <v>106.5</v>
          </cell>
          <cell r="L14">
            <v>106.3</v>
          </cell>
          <cell r="M14">
            <v>0.2</v>
          </cell>
        </row>
        <row r="15">
          <cell r="C15" t="str">
            <v>情報通信業</v>
          </cell>
          <cell r="F15">
            <v>19.600000000000001</v>
          </cell>
          <cell r="G15">
            <v>160.4</v>
          </cell>
          <cell r="H15">
            <v>147</v>
          </cell>
          <cell r="I15">
            <v>13.4</v>
          </cell>
          <cell r="J15">
            <v>11.9</v>
          </cell>
          <cell r="K15">
            <v>77</v>
          </cell>
          <cell r="L15">
            <v>76.099999999999994</v>
          </cell>
          <cell r="M15">
            <v>0.9</v>
          </cell>
        </row>
        <row r="16">
          <cell r="C16" t="str">
            <v>運輸業，郵便業</v>
          </cell>
          <cell r="F16">
            <v>21.1</v>
          </cell>
          <cell r="G16">
            <v>186.7</v>
          </cell>
          <cell r="H16">
            <v>160.19999999999999</v>
          </cell>
          <cell r="I16">
            <v>26.5</v>
          </cell>
          <cell r="J16">
            <v>15.5</v>
          </cell>
          <cell r="K16">
            <v>69.7</v>
          </cell>
          <cell r="L16">
            <v>69.7</v>
          </cell>
          <cell r="M16">
            <v>0</v>
          </cell>
        </row>
        <row r="17">
          <cell r="C17" t="str">
            <v>卸売業，小売業</v>
          </cell>
          <cell r="F17">
            <v>19.8</v>
          </cell>
          <cell r="G17">
            <v>167.4</v>
          </cell>
          <cell r="H17">
            <v>150.9</v>
          </cell>
          <cell r="I17">
            <v>16.5</v>
          </cell>
          <cell r="J17">
            <v>17.100000000000001</v>
          </cell>
          <cell r="K17">
            <v>100.8</v>
          </cell>
          <cell r="L17">
            <v>99.3</v>
          </cell>
          <cell r="M17">
            <v>1.5</v>
          </cell>
        </row>
        <row r="18">
          <cell r="C18" t="str">
            <v>金融業，保険業</v>
          </cell>
          <cell r="F18">
            <v>19.600000000000001</v>
          </cell>
          <cell r="G18">
            <v>141.19999999999999</v>
          </cell>
          <cell r="H18">
            <v>136.80000000000001</v>
          </cell>
          <cell r="I18">
            <v>4.4000000000000004</v>
          </cell>
          <cell r="J18">
            <v>16.5</v>
          </cell>
          <cell r="K18">
            <v>85.3</v>
          </cell>
          <cell r="L18">
            <v>77.599999999999994</v>
          </cell>
          <cell r="M18">
            <v>7.7</v>
          </cell>
        </row>
        <row r="19">
          <cell r="C19" t="str">
            <v>不動産業，物品賃貸業</v>
          </cell>
          <cell r="F19">
            <v>21.7</v>
          </cell>
          <cell r="G19">
            <v>178.2</v>
          </cell>
          <cell r="H19">
            <v>172.3</v>
          </cell>
          <cell r="I19">
            <v>5.9</v>
          </cell>
          <cell r="J19">
            <v>17.399999999999999</v>
          </cell>
          <cell r="K19">
            <v>108.9</v>
          </cell>
          <cell r="L19">
            <v>108.9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19.5</v>
          </cell>
          <cell r="G20">
            <v>171</v>
          </cell>
          <cell r="H20">
            <v>155.30000000000001</v>
          </cell>
          <cell r="I20">
            <v>15.7</v>
          </cell>
          <cell r="J20">
            <v>18.600000000000001</v>
          </cell>
          <cell r="K20">
            <v>86.3</v>
          </cell>
          <cell r="L20">
            <v>86.3</v>
          </cell>
          <cell r="M20">
            <v>0</v>
          </cell>
        </row>
        <row r="21">
          <cell r="C21" t="str">
            <v>宿泊業，飲食サービス業</v>
          </cell>
          <cell r="F21">
            <v>20.8</v>
          </cell>
          <cell r="G21">
            <v>188.6</v>
          </cell>
          <cell r="H21">
            <v>169.8</v>
          </cell>
          <cell r="I21">
            <v>18.8</v>
          </cell>
          <cell r="J21">
            <v>14.1</v>
          </cell>
          <cell r="K21">
            <v>76.7</v>
          </cell>
          <cell r="L21">
            <v>74.599999999999994</v>
          </cell>
          <cell r="M21">
            <v>2.1</v>
          </cell>
        </row>
        <row r="22">
          <cell r="C22" t="str">
            <v>生活関連サービス業，娯楽業</v>
          </cell>
          <cell r="F22">
            <v>19</v>
          </cell>
          <cell r="G22">
            <v>165.9</v>
          </cell>
          <cell r="H22">
            <v>156</v>
          </cell>
          <cell r="I22">
            <v>9.9</v>
          </cell>
          <cell r="J22">
            <v>10.4</v>
          </cell>
          <cell r="K22">
            <v>64.5</v>
          </cell>
          <cell r="L22">
            <v>60.1</v>
          </cell>
          <cell r="M22">
            <v>4.4000000000000004</v>
          </cell>
        </row>
        <row r="23">
          <cell r="C23" t="str">
            <v>教育，学習支援業</v>
          </cell>
          <cell r="F23">
            <v>19.7</v>
          </cell>
          <cell r="G23">
            <v>188.3</v>
          </cell>
          <cell r="H23">
            <v>151.9</v>
          </cell>
          <cell r="I23">
            <v>36.4</v>
          </cell>
          <cell r="J23">
            <v>16.5</v>
          </cell>
          <cell r="K23">
            <v>87.4</v>
          </cell>
          <cell r="L23">
            <v>87.1</v>
          </cell>
          <cell r="M23">
            <v>0.3</v>
          </cell>
        </row>
        <row r="24">
          <cell r="C24" t="str">
            <v>医療，福祉</v>
          </cell>
          <cell r="F24">
            <v>19.600000000000001</v>
          </cell>
          <cell r="G24">
            <v>155.6</v>
          </cell>
          <cell r="H24">
            <v>150.80000000000001</v>
          </cell>
          <cell r="I24">
            <v>4.8</v>
          </cell>
          <cell r="J24">
            <v>17.100000000000001</v>
          </cell>
          <cell r="K24">
            <v>95.1</v>
          </cell>
          <cell r="L24">
            <v>94.2</v>
          </cell>
          <cell r="M24">
            <v>0.9</v>
          </cell>
        </row>
        <row r="25">
          <cell r="C25" t="str">
            <v>複合サービス事業</v>
          </cell>
          <cell r="F25">
            <v>19.2</v>
          </cell>
          <cell r="G25">
            <v>154.6</v>
          </cell>
          <cell r="H25">
            <v>150.69999999999999</v>
          </cell>
          <cell r="I25">
            <v>3.9</v>
          </cell>
          <cell r="J25">
            <v>18.5</v>
          </cell>
          <cell r="K25">
            <v>98.5</v>
          </cell>
          <cell r="L25">
            <v>98.4</v>
          </cell>
          <cell r="M25">
            <v>0.1</v>
          </cell>
        </row>
        <row r="26">
          <cell r="C26" t="str">
            <v>サービス業（他に分類されないもの）</v>
          </cell>
          <cell r="F26">
            <v>19.7</v>
          </cell>
          <cell r="G26">
            <v>165.2</v>
          </cell>
          <cell r="H26">
            <v>152.5</v>
          </cell>
          <cell r="I26">
            <v>12.7</v>
          </cell>
          <cell r="J26">
            <v>15.9</v>
          </cell>
          <cell r="K26">
            <v>87.6</v>
          </cell>
          <cell r="L26">
            <v>85.2</v>
          </cell>
          <cell r="M26">
            <v>2.4</v>
          </cell>
        </row>
        <row r="27">
          <cell r="C27" t="str">
            <v>食料品・たばこ</v>
          </cell>
          <cell r="F27">
            <v>20</v>
          </cell>
          <cell r="G27">
            <v>166.4</v>
          </cell>
          <cell r="H27">
            <v>154.80000000000001</v>
          </cell>
          <cell r="I27">
            <v>11.6</v>
          </cell>
          <cell r="J27">
            <v>17.5</v>
          </cell>
          <cell r="K27">
            <v>105.3</v>
          </cell>
          <cell r="L27">
            <v>100.9</v>
          </cell>
          <cell r="M27">
            <v>4.4000000000000004</v>
          </cell>
        </row>
        <row r="28">
          <cell r="C28" t="str">
            <v>繊維工業</v>
          </cell>
          <cell r="F28">
            <v>19.899999999999999</v>
          </cell>
          <cell r="G28">
            <v>163.9</v>
          </cell>
          <cell r="H28">
            <v>149.9</v>
          </cell>
          <cell r="I28">
            <v>14</v>
          </cell>
          <cell r="J28">
            <v>20.6</v>
          </cell>
          <cell r="K28">
            <v>137.9</v>
          </cell>
          <cell r="L28">
            <v>135.9</v>
          </cell>
          <cell r="M28">
            <v>2</v>
          </cell>
        </row>
        <row r="29">
          <cell r="C29" t="str">
            <v>木材・木製品</v>
          </cell>
          <cell r="F29">
            <v>19.399999999999999</v>
          </cell>
          <cell r="G29">
            <v>166</v>
          </cell>
          <cell r="H29">
            <v>152.30000000000001</v>
          </cell>
          <cell r="I29">
            <v>13.7</v>
          </cell>
          <cell r="J29">
            <v>18.7</v>
          </cell>
          <cell r="K29">
            <v>92.2</v>
          </cell>
          <cell r="L29">
            <v>92.1</v>
          </cell>
          <cell r="M29">
            <v>0.1</v>
          </cell>
        </row>
        <row r="30">
          <cell r="C30" t="str">
            <v>家具・装備品</v>
          </cell>
          <cell r="F30" t="str">
            <v>#21.1</v>
          </cell>
          <cell r="G30" t="str">
            <v>#167.9</v>
          </cell>
          <cell r="H30" t="str">
            <v>#167.9</v>
          </cell>
          <cell r="I30" t="str">
            <v>#0</v>
          </cell>
          <cell r="J30" t="str">
            <v>#17.4</v>
          </cell>
          <cell r="K30" t="str">
            <v>#91.5</v>
          </cell>
          <cell r="L30" t="str">
            <v>#91.5</v>
          </cell>
          <cell r="M30" t="str">
            <v>#0</v>
          </cell>
        </row>
        <row r="31">
          <cell r="C31" t="str">
            <v>パルプ・紙</v>
          </cell>
          <cell r="F31" t="str">
            <v>#19.5</v>
          </cell>
          <cell r="G31" t="str">
            <v>#155</v>
          </cell>
          <cell r="H31" t="str">
            <v>#146</v>
          </cell>
          <cell r="I31" t="str">
            <v>#9</v>
          </cell>
          <cell r="J31" t="str">
            <v>#19.1</v>
          </cell>
          <cell r="K31" t="str">
            <v>#111.2</v>
          </cell>
          <cell r="L31" t="str">
            <v>#111.2</v>
          </cell>
          <cell r="M31" t="str">
            <v>#0</v>
          </cell>
        </row>
        <row r="32">
          <cell r="C32" t="str">
            <v>印刷・同関連業</v>
          </cell>
          <cell r="F32">
            <v>19.7</v>
          </cell>
          <cell r="G32">
            <v>158.19999999999999</v>
          </cell>
          <cell r="H32">
            <v>144.9</v>
          </cell>
          <cell r="I32">
            <v>13.3</v>
          </cell>
          <cell r="J32">
            <v>14.7</v>
          </cell>
          <cell r="K32">
            <v>70.3</v>
          </cell>
          <cell r="L32">
            <v>70.3</v>
          </cell>
          <cell r="M32">
            <v>0</v>
          </cell>
        </row>
        <row r="33">
          <cell r="C33" t="str">
            <v>化学、石油・石炭</v>
          </cell>
          <cell r="F33">
            <v>19.899999999999999</v>
          </cell>
          <cell r="G33">
            <v>163.69999999999999</v>
          </cell>
          <cell r="H33">
            <v>148.1</v>
          </cell>
          <cell r="I33">
            <v>15.6</v>
          </cell>
          <cell r="J33">
            <v>18.5</v>
          </cell>
          <cell r="K33">
            <v>130.30000000000001</v>
          </cell>
          <cell r="L33">
            <v>130.1</v>
          </cell>
          <cell r="M33">
            <v>0.2</v>
          </cell>
        </row>
        <row r="34">
          <cell r="C34" t="str">
            <v>プラスチック製品</v>
          </cell>
          <cell r="F34">
            <v>21.3</v>
          </cell>
          <cell r="G34">
            <v>174.7</v>
          </cell>
          <cell r="H34">
            <v>160.9</v>
          </cell>
          <cell r="I34">
            <v>13.8</v>
          </cell>
          <cell r="J34">
            <v>21</v>
          </cell>
          <cell r="K34">
            <v>135.4</v>
          </cell>
          <cell r="L34">
            <v>134.4</v>
          </cell>
          <cell r="M34">
            <v>1</v>
          </cell>
        </row>
        <row r="35">
          <cell r="C35" t="str">
            <v>ゴム製品</v>
          </cell>
          <cell r="F35">
            <v>21.2</v>
          </cell>
          <cell r="G35">
            <v>179.7</v>
          </cell>
          <cell r="H35">
            <v>156.1</v>
          </cell>
          <cell r="I35">
            <v>23.6</v>
          </cell>
          <cell r="J35">
            <v>20.399999999999999</v>
          </cell>
          <cell r="K35">
            <v>111</v>
          </cell>
          <cell r="L35">
            <v>108.1</v>
          </cell>
          <cell r="M35">
            <v>2.9</v>
          </cell>
        </row>
        <row r="36">
          <cell r="C36" t="str">
            <v>窯業・土石製品</v>
          </cell>
          <cell r="F36">
            <v>19.8</v>
          </cell>
          <cell r="G36">
            <v>164.8</v>
          </cell>
          <cell r="H36">
            <v>152</v>
          </cell>
          <cell r="I36">
            <v>12.8</v>
          </cell>
          <cell r="J36">
            <v>17.100000000000001</v>
          </cell>
          <cell r="K36">
            <v>104.4</v>
          </cell>
          <cell r="L36">
            <v>101.2</v>
          </cell>
          <cell r="M36">
            <v>3.2</v>
          </cell>
        </row>
        <row r="37">
          <cell r="C37" t="str">
            <v>鉄鋼業</v>
          </cell>
          <cell r="F37" t="str">
            <v>#20.2</v>
          </cell>
          <cell r="G37" t="str">
            <v>#185.1</v>
          </cell>
          <cell r="H37" t="str">
            <v>#158.8</v>
          </cell>
          <cell r="I37" t="str">
            <v>#26.3</v>
          </cell>
          <cell r="J37" t="str">
            <v>#17.5</v>
          </cell>
          <cell r="K37" t="str">
            <v>#138</v>
          </cell>
          <cell r="L37" t="str">
            <v>#138</v>
          </cell>
          <cell r="M37" t="str">
            <v>#0</v>
          </cell>
        </row>
        <row r="38">
          <cell r="C38" t="str">
            <v>非鉄金属製造業</v>
          </cell>
          <cell r="F38" t="str">
            <v>#19.8</v>
          </cell>
          <cell r="G38" t="str">
            <v>#158.8</v>
          </cell>
          <cell r="H38" t="str">
            <v>#155.9</v>
          </cell>
          <cell r="I38" t="str">
            <v>#2.9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21.3</v>
          </cell>
          <cell r="G39">
            <v>178.2</v>
          </cell>
          <cell r="H39">
            <v>166.8</v>
          </cell>
          <cell r="I39">
            <v>11.4</v>
          </cell>
          <cell r="J39">
            <v>18.8</v>
          </cell>
          <cell r="K39">
            <v>151.80000000000001</v>
          </cell>
          <cell r="L39">
            <v>136.4</v>
          </cell>
          <cell r="M39">
            <v>15.4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19.600000000000001</v>
          </cell>
          <cell r="G42">
            <v>162.80000000000001</v>
          </cell>
          <cell r="H42">
            <v>153.19999999999999</v>
          </cell>
          <cell r="I42">
            <v>9.6</v>
          </cell>
          <cell r="J42">
            <v>17.899999999999999</v>
          </cell>
          <cell r="K42">
            <v>107</v>
          </cell>
          <cell r="L42">
            <v>107</v>
          </cell>
          <cell r="M42">
            <v>0</v>
          </cell>
        </row>
        <row r="43">
          <cell r="C43" t="str">
            <v>電子・デバイス</v>
          </cell>
          <cell r="F43">
            <v>18.399999999999999</v>
          </cell>
          <cell r="G43">
            <v>159</v>
          </cell>
          <cell r="H43">
            <v>145.6</v>
          </cell>
          <cell r="I43">
            <v>13.4</v>
          </cell>
          <cell r="J43">
            <v>16.100000000000001</v>
          </cell>
          <cell r="K43">
            <v>86</v>
          </cell>
          <cell r="L43">
            <v>85.9</v>
          </cell>
          <cell r="M43">
            <v>0.1</v>
          </cell>
        </row>
        <row r="44">
          <cell r="C44" t="str">
            <v>電気機械器具</v>
          </cell>
          <cell r="F44">
            <v>20.399999999999999</v>
          </cell>
          <cell r="G44">
            <v>166.9</v>
          </cell>
          <cell r="H44">
            <v>160.80000000000001</v>
          </cell>
          <cell r="I44">
            <v>6.1</v>
          </cell>
          <cell r="J44">
            <v>19.7</v>
          </cell>
          <cell r="K44">
            <v>112.1</v>
          </cell>
          <cell r="L44">
            <v>112.1</v>
          </cell>
          <cell r="M44">
            <v>0</v>
          </cell>
        </row>
        <row r="45">
          <cell r="C45" t="str">
            <v>情報通信機械器具</v>
          </cell>
          <cell r="F45" t="str">
            <v>#19</v>
          </cell>
          <cell r="G45" t="str">
            <v>#158.5</v>
          </cell>
          <cell r="H45" t="str">
            <v>#149.8</v>
          </cell>
          <cell r="I45" t="str">
            <v>#8.7</v>
          </cell>
          <cell r="J45" t="str">
            <v>#0</v>
          </cell>
          <cell r="K45" t="str">
            <v>#0</v>
          </cell>
          <cell r="L45" t="str">
            <v>#0</v>
          </cell>
          <cell r="M45" t="str">
            <v>#0</v>
          </cell>
        </row>
        <row r="46">
          <cell r="C46" t="str">
            <v>輸送用機械器具</v>
          </cell>
          <cell r="F46">
            <v>20.2</v>
          </cell>
          <cell r="G46">
            <v>191.7</v>
          </cell>
          <cell r="H46">
            <v>162.6</v>
          </cell>
          <cell r="I46">
            <v>29.1</v>
          </cell>
          <cell r="J46">
            <v>18.2</v>
          </cell>
          <cell r="K46">
            <v>108.7</v>
          </cell>
          <cell r="L46">
            <v>108.7</v>
          </cell>
          <cell r="M46">
            <v>0</v>
          </cell>
        </row>
        <row r="47">
          <cell r="C47" t="str">
            <v>その他の製造業</v>
          </cell>
          <cell r="F47">
            <v>20.5</v>
          </cell>
          <cell r="G47">
            <v>179</v>
          </cell>
          <cell r="H47">
            <v>150.4</v>
          </cell>
          <cell r="I47">
            <v>28.6</v>
          </cell>
          <cell r="J47">
            <v>16.8</v>
          </cell>
          <cell r="K47">
            <v>91.8</v>
          </cell>
          <cell r="L47">
            <v>91.8</v>
          </cell>
          <cell r="M47">
            <v>0</v>
          </cell>
        </row>
        <row r="48">
          <cell r="C48" t="str">
            <v>Ｅ一括分１</v>
          </cell>
          <cell r="F48">
            <v>20.2</v>
          </cell>
          <cell r="G48">
            <v>171.5</v>
          </cell>
          <cell r="H48">
            <v>161.69999999999999</v>
          </cell>
          <cell r="I48">
            <v>9.8000000000000007</v>
          </cell>
          <cell r="J48">
            <v>14.7</v>
          </cell>
          <cell r="K48">
            <v>81.7</v>
          </cell>
          <cell r="L48">
            <v>81.7</v>
          </cell>
          <cell r="M48">
            <v>0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20.399999999999999</v>
          </cell>
          <cell r="G51">
            <v>169</v>
          </cell>
          <cell r="H51">
            <v>156.5</v>
          </cell>
          <cell r="I51">
            <v>12.5</v>
          </cell>
          <cell r="J51">
            <v>20</v>
          </cell>
          <cell r="K51">
            <v>149.9</v>
          </cell>
          <cell r="L51">
            <v>149.6</v>
          </cell>
          <cell r="M51">
            <v>0.3</v>
          </cell>
        </row>
        <row r="52">
          <cell r="C52" t="str">
            <v>小売業</v>
          </cell>
          <cell r="F52">
            <v>19.3</v>
          </cell>
          <cell r="G52">
            <v>166.2</v>
          </cell>
          <cell r="H52">
            <v>146.6</v>
          </cell>
          <cell r="I52">
            <v>19.600000000000001</v>
          </cell>
          <cell r="J52">
            <v>16.8</v>
          </cell>
          <cell r="K52">
            <v>96.2</v>
          </cell>
          <cell r="L52">
            <v>94.6</v>
          </cell>
          <cell r="M52">
            <v>1.6</v>
          </cell>
        </row>
        <row r="53">
          <cell r="C53" t="str">
            <v>宿泊業</v>
          </cell>
          <cell r="F53">
            <v>20.9</v>
          </cell>
          <cell r="G53">
            <v>191</v>
          </cell>
          <cell r="H53">
            <v>171.9</v>
          </cell>
          <cell r="I53">
            <v>19.100000000000001</v>
          </cell>
          <cell r="J53">
            <v>17.3</v>
          </cell>
          <cell r="K53">
            <v>93.4</v>
          </cell>
          <cell r="L53">
            <v>90</v>
          </cell>
          <cell r="M53">
            <v>3.4</v>
          </cell>
        </row>
        <row r="54">
          <cell r="C54" t="str">
            <v>Ｍ一括分</v>
          </cell>
          <cell r="F54">
            <v>20.7</v>
          </cell>
          <cell r="G54">
            <v>180.8</v>
          </cell>
          <cell r="H54">
            <v>162.9</v>
          </cell>
          <cell r="I54">
            <v>17.899999999999999</v>
          </cell>
          <cell r="J54">
            <v>12.6</v>
          </cell>
          <cell r="K54">
            <v>68.599999999999994</v>
          </cell>
          <cell r="L54">
            <v>67.099999999999994</v>
          </cell>
          <cell r="M54">
            <v>1.5</v>
          </cell>
        </row>
        <row r="55">
          <cell r="C55" t="str">
            <v>医療業</v>
          </cell>
          <cell r="F55">
            <v>19.7</v>
          </cell>
          <cell r="G55">
            <v>157.80000000000001</v>
          </cell>
          <cell r="H55">
            <v>152.1</v>
          </cell>
          <cell r="I55">
            <v>5.7</v>
          </cell>
          <cell r="J55">
            <v>16.899999999999999</v>
          </cell>
          <cell r="K55">
            <v>100.9</v>
          </cell>
          <cell r="L55">
            <v>99.5</v>
          </cell>
          <cell r="M55">
            <v>1.4</v>
          </cell>
        </row>
        <row r="56">
          <cell r="C56" t="str">
            <v>Ｐ一括分</v>
          </cell>
          <cell r="F56">
            <v>19.399999999999999</v>
          </cell>
          <cell r="G56">
            <v>152.5</v>
          </cell>
          <cell r="H56">
            <v>149</v>
          </cell>
          <cell r="I56">
            <v>3.5</v>
          </cell>
          <cell r="J56">
            <v>17.3</v>
          </cell>
          <cell r="K56">
            <v>87.6</v>
          </cell>
          <cell r="L56">
            <v>87.3</v>
          </cell>
          <cell r="M56">
            <v>0.3</v>
          </cell>
        </row>
        <row r="57">
          <cell r="C57" t="str">
            <v>職業紹介・派遣業</v>
          </cell>
          <cell r="F57">
            <v>19.399999999999999</v>
          </cell>
          <cell r="G57">
            <v>161.19999999999999</v>
          </cell>
          <cell r="H57">
            <v>151.69999999999999</v>
          </cell>
          <cell r="I57">
            <v>9.5</v>
          </cell>
          <cell r="J57">
            <v>17.600000000000001</v>
          </cell>
          <cell r="K57">
            <v>112.9</v>
          </cell>
          <cell r="L57">
            <v>109.7</v>
          </cell>
          <cell r="M57">
            <v>3.2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19.8</v>
          </cell>
          <cell r="G59">
            <v>166.5</v>
          </cell>
          <cell r="H59">
            <v>152.80000000000001</v>
          </cell>
          <cell r="I59">
            <v>13.7</v>
          </cell>
          <cell r="J59">
            <v>15.6</v>
          </cell>
          <cell r="K59">
            <v>83.8</v>
          </cell>
          <cell r="L59">
            <v>81.5</v>
          </cell>
          <cell r="M59">
            <v>2.2999999999999998</v>
          </cell>
        </row>
        <row r="60">
          <cell r="C60" t="str">
            <v>特掲産業１</v>
          </cell>
          <cell r="F60" t="str">
            <v>#17.7</v>
          </cell>
          <cell r="G60" t="str">
            <v>#141</v>
          </cell>
          <cell r="H60" t="str">
            <v>#135.1</v>
          </cell>
          <cell r="I60" t="str">
            <v>#5.9</v>
          </cell>
          <cell r="J60" t="str">
            <v>#7.3</v>
          </cell>
          <cell r="K60" t="str">
            <v>#57</v>
          </cell>
          <cell r="L60" t="str">
            <v>#54.3</v>
          </cell>
          <cell r="M60" t="str">
            <v>#2.7</v>
          </cell>
        </row>
        <row r="61">
          <cell r="C61" t="str">
            <v>特掲産業２</v>
          </cell>
          <cell r="F61" t="str">
            <v>#19.1</v>
          </cell>
          <cell r="G61" t="str">
            <v>#156.9</v>
          </cell>
          <cell r="H61" t="str">
            <v>#143.1</v>
          </cell>
          <cell r="I61" t="str">
            <v>#13.8</v>
          </cell>
          <cell r="J61" t="str">
            <v>#15.7</v>
          </cell>
          <cell r="K61" t="str">
            <v>#95.4</v>
          </cell>
          <cell r="L61" t="str">
            <v>#95.4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20.2</v>
          </cell>
          <cell r="G78">
            <v>166.7</v>
          </cell>
          <cell r="H78">
            <v>154</v>
          </cell>
          <cell r="I78">
            <v>12.7</v>
          </cell>
          <cell r="J78">
            <v>14.6</v>
          </cell>
          <cell r="K78">
            <v>82.9</v>
          </cell>
          <cell r="L78">
            <v>81.099999999999994</v>
          </cell>
          <cell r="M78">
            <v>1.8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21.8</v>
          </cell>
          <cell r="G80">
            <v>171.2</v>
          </cell>
          <cell r="H80">
            <v>163.19999999999999</v>
          </cell>
          <cell r="I80">
            <v>8</v>
          </cell>
          <cell r="J80">
            <v>16.600000000000001</v>
          </cell>
          <cell r="K80">
            <v>100</v>
          </cell>
          <cell r="L80">
            <v>98.5</v>
          </cell>
          <cell r="M80">
            <v>1.5</v>
          </cell>
        </row>
        <row r="81">
          <cell r="C81" t="str">
            <v>製造業</v>
          </cell>
          <cell r="F81">
            <v>20.2</v>
          </cell>
          <cell r="G81">
            <v>169.9</v>
          </cell>
          <cell r="H81">
            <v>155.5</v>
          </cell>
          <cell r="I81">
            <v>14.4</v>
          </cell>
          <cell r="J81">
            <v>16.7</v>
          </cell>
          <cell r="K81">
            <v>103.3</v>
          </cell>
          <cell r="L81">
            <v>101.1</v>
          </cell>
          <cell r="M81">
            <v>2.2000000000000002</v>
          </cell>
        </row>
        <row r="82">
          <cell r="C82" t="str">
            <v>電気・ガス・熱供給・水道業</v>
          </cell>
          <cell r="F82">
            <v>19.3</v>
          </cell>
          <cell r="G82">
            <v>160.5</v>
          </cell>
          <cell r="H82">
            <v>143.1</v>
          </cell>
          <cell r="I82">
            <v>17.399999999999999</v>
          </cell>
          <cell r="J82">
            <v>18.2</v>
          </cell>
          <cell r="K82">
            <v>106.5</v>
          </cell>
          <cell r="L82">
            <v>106.3</v>
          </cell>
          <cell r="M82">
            <v>0.2</v>
          </cell>
        </row>
        <row r="83">
          <cell r="C83" t="str">
            <v>情報通信業</v>
          </cell>
          <cell r="F83">
            <v>19.7</v>
          </cell>
          <cell r="G83">
            <v>160.69999999999999</v>
          </cell>
          <cell r="H83">
            <v>148.19999999999999</v>
          </cell>
          <cell r="I83">
            <v>12.5</v>
          </cell>
          <cell r="J83">
            <v>12.2</v>
          </cell>
          <cell r="K83">
            <v>73.3</v>
          </cell>
          <cell r="L83">
            <v>72.7</v>
          </cell>
          <cell r="M83">
            <v>0.6</v>
          </cell>
        </row>
        <row r="84">
          <cell r="C84" t="str">
            <v>運輸業，郵便業</v>
          </cell>
          <cell r="F84">
            <v>20.9</v>
          </cell>
          <cell r="G84">
            <v>193.1</v>
          </cell>
          <cell r="H84">
            <v>162.69999999999999</v>
          </cell>
          <cell r="I84">
            <v>30.4</v>
          </cell>
          <cell r="J84">
            <v>15.4</v>
          </cell>
          <cell r="K84">
            <v>70.400000000000006</v>
          </cell>
          <cell r="L84">
            <v>70.400000000000006</v>
          </cell>
          <cell r="M84">
            <v>0</v>
          </cell>
        </row>
        <row r="85">
          <cell r="C85" t="str">
            <v>卸売業，小売業</v>
          </cell>
          <cell r="F85">
            <v>20.399999999999999</v>
          </cell>
          <cell r="G85">
            <v>171.3</v>
          </cell>
          <cell r="H85">
            <v>158.19999999999999</v>
          </cell>
          <cell r="I85">
            <v>13.1</v>
          </cell>
          <cell r="J85">
            <v>14.9</v>
          </cell>
          <cell r="K85">
            <v>90.6</v>
          </cell>
          <cell r="L85">
            <v>88</v>
          </cell>
          <cell r="M85">
            <v>2.6</v>
          </cell>
        </row>
        <row r="86">
          <cell r="C86" t="str">
            <v>金融業，保険業</v>
          </cell>
          <cell r="F86">
            <v>19.100000000000001</v>
          </cell>
          <cell r="G86">
            <v>150.19999999999999</v>
          </cell>
          <cell r="H86">
            <v>142.9</v>
          </cell>
          <cell r="I86">
            <v>7.3</v>
          </cell>
          <cell r="J86">
            <v>17.5</v>
          </cell>
          <cell r="K86">
            <v>117.2</v>
          </cell>
          <cell r="L86">
            <v>116.8</v>
          </cell>
          <cell r="M86">
            <v>0.4</v>
          </cell>
        </row>
        <row r="87">
          <cell r="C87" t="str">
            <v>不動産業，物品賃貸業</v>
          </cell>
          <cell r="F87">
            <v>21.3</v>
          </cell>
          <cell r="G87">
            <v>170.7</v>
          </cell>
          <cell r="H87">
            <v>166.7</v>
          </cell>
          <cell r="I87">
            <v>4</v>
          </cell>
          <cell r="J87">
            <v>12.8</v>
          </cell>
          <cell r="K87">
            <v>69</v>
          </cell>
          <cell r="L87">
            <v>68.8</v>
          </cell>
          <cell r="M87">
            <v>0.2</v>
          </cell>
        </row>
        <row r="88">
          <cell r="C88" t="str">
            <v>学術研究，専門・技術サービス業</v>
          </cell>
          <cell r="F88">
            <v>20</v>
          </cell>
          <cell r="G88">
            <v>164.6</v>
          </cell>
          <cell r="H88">
            <v>155.69999999999999</v>
          </cell>
          <cell r="I88">
            <v>8.9</v>
          </cell>
          <cell r="J88">
            <v>19.5</v>
          </cell>
          <cell r="K88">
            <v>107.5</v>
          </cell>
          <cell r="L88">
            <v>102.6</v>
          </cell>
          <cell r="M88">
            <v>4.9000000000000004</v>
          </cell>
        </row>
        <row r="89">
          <cell r="C89" t="str">
            <v>宿泊業，飲食サービス業</v>
          </cell>
          <cell r="F89">
            <v>21.7</v>
          </cell>
          <cell r="G89">
            <v>179.6</v>
          </cell>
          <cell r="H89">
            <v>166.1</v>
          </cell>
          <cell r="I89">
            <v>13.5</v>
          </cell>
          <cell r="J89">
            <v>12.3</v>
          </cell>
          <cell r="K89">
            <v>61.1</v>
          </cell>
          <cell r="L89">
            <v>59.7</v>
          </cell>
          <cell r="M89">
            <v>1.4</v>
          </cell>
        </row>
        <row r="90">
          <cell r="C90" t="str">
            <v>生活関連サービス業，娯楽業</v>
          </cell>
          <cell r="F90">
            <v>19.899999999999999</v>
          </cell>
          <cell r="G90">
            <v>171.9</v>
          </cell>
          <cell r="H90">
            <v>158</v>
          </cell>
          <cell r="I90">
            <v>13.9</v>
          </cell>
          <cell r="J90">
            <v>11.9</v>
          </cell>
          <cell r="K90">
            <v>68.8</v>
          </cell>
          <cell r="L90">
            <v>65.7</v>
          </cell>
          <cell r="M90">
            <v>3.1</v>
          </cell>
        </row>
        <row r="91">
          <cell r="C91" t="str">
            <v>教育，学習支援業</v>
          </cell>
          <cell r="F91">
            <v>19.5</v>
          </cell>
          <cell r="G91">
            <v>176.5</v>
          </cell>
          <cell r="H91">
            <v>148.6</v>
          </cell>
          <cell r="I91">
            <v>27.9</v>
          </cell>
          <cell r="J91">
            <v>13.5</v>
          </cell>
          <cell r="K91">
            <v>65.599999999999994</v>
          </cell>
          <cell r="L91">
            <v>65.400000000000006</v>
          </cell>
          <cell r="M91">
            <v>0.2</v>
          </cell>
        </row>
        <row r="92">
          <cell r="C92" t="str">
            <v>医療，福祉</v>
          </cell>
          <cell r="F92">
            <v>20</v>
          </cell>
          <cell r="G92">
            <v>153.30000000000001</v>
          </cell>
          <cell r="H92">
            <v>148.30000000000001</v>
          </cell>
          <cell r="I92">
            <v>5</v>
          </cell>
          <cell r="J92">
            <v>15.8</v>
          </cell>
          <cell r="K92">
            <v>89.7</v>
          </cell>
          <cell r="L92">
            <v>88.8</v>
          </cell>
          <cell r="M92">
            <v>0.9</v>
          </cell>
        </row>
        <row r="93">
          <cell r="C93" t="str">
            <v>複合サービス事業</v>
          </cell>
          <cell r="F93">
            <v>19.2</v>
          </cell>
          <cell r="G93">
            <v>154.69999999999999</v>
          </cell>
          <cell r="H93">
            <v>150.80000000000001</v>
          </cell>
          <cell r="I93">
            <v>3.9</v>
          </cell>
          <cell r="J93">
            <v>20.2</v>
          </cell>
          <cell r="K93">
            <v>128.6</v>
          </cell>
          <cell r="L93">
            <v>128.30000000000001</v>
          </cell>
          <cell r="M93">
            <v>0.3</v>
          </cell>
        </row>
        <row r="94">
          <cell r="C94" t="str">
            <v>サービス業（他に分類されないもの）</v>
          </cell>
          <cell r="F94">
            <v>20.100000000000001</v>
          </cell>
          <cell r="G94">
            <v>164.2</v>
          </cell>
          <cell r="H94">
            <v>153</v>
          </cell>
          <cell r="I94">
            <v>11.2</v>
          </cell>
          <cell r="J94">
            <v>15.9</v>
          </cell>
          <cell r="K94">
            <v>89.2</v>
          </cell>
          <cell r="L94">
            <v>87.2</v>
          </cell>
          <cell r="M94">
            <v>2</v>
          </cell>
        </row>
        <row r="95">
          <cell r="C95" t="str">
            <v>食料品・たばこ</v>
          </cell>
          <cell r="F95">
            <v>20.100000000000001</v>
          </cell>
          <cell r="G95">
            <v>166.8</v>
          </cell>
          <cell r="H95">
            <v>154.80000000000001</v>
          </cell>
          <cell r="I95">
            <v>12</v>
          </cell>
          <cell r="J95">
            <v>15.4</v>
          </cell>
          <cell r="K95">
            <v>91.6</v>
          </cell>
          <cell r="L95">
            <v>89.9</v>
          </cell>
          <cell r="M95">
            <v>1.7</v>
          </cell>
        </row>
        <row r="96">
          <cell r="C96" t="str">
            <v>繊維工業</v>
          </cell>
          <cell r="F96">
            <v>20.100000000000001</v>
          </cell>
          <cell r="G96">
            <v>164.7</v>
          </cell>
          <cell r="H96">
            <v>152.4</v>
          </cell>
          <cell r="I96">
            <v>12.3</v>
          </cell>
          <cell r="J96">
            <v>20.3</v>
          </cell>
          <cell r="K96">
            <v>128.4</v>
          </cell>
          <cell r="L96">
            <v>127</v>
          </cell>
          <cell r="M96">
            <v>1.4</v>
          </cell>
        </row>
        <row r="97">
          <cell r="C97" t="str">
            <v>木材・木製品</v>
          </cell>
          <cell r="F97">
            <v>19.899999999999999</v>
          </cell>
          <cell r="G97">
            <v>164.2</v>
          </cell>
          <cell r="H97">
            <v>152.9</v>
          </cell>
          <cell r="I97">
            <v>11.3</v>
          </cell>
          <cell r="J97">
            <v>16.5</v>
          </cell>
          <cell r="K97">
            <v>118.3</v>
          </cell>
          <cell r="L97">
            <v>114.6</v>
          </cell>
          <cell r="M97">
            <v>3.7</v>
          </cell>
        </row>
        <row r="98">
          <cell r="C98" t="str">
            <v>家具・装備品</v>
          </cell>
          <cell r="F98" t="str">
            <v>#21.1</v>
          </cell>
          <cell r="G98" t="str">
            <v>#167.9</v>
          </cell>
          <cell r="H98" t="str">
            <v>#167.9</v>
          </cell>
          <cell r="I98" t="str">
            <v>#0</v>
          </cell>
          <cell r="J98" t="str">
            <v>#17.4</v>
          </cell>
          <cell r="K98" t="str">
            <v>#91.5</v>
          </cell>
          <cell r="L98" t="str">
            <v>#91.5</v>
          </cell>
          <cell r="M98" t="str">
            <v>#0</v>
          </cell>
        </row>
        <row r="99">
          <cell r="C99" t="str">
            <v>パルプ・紙</v>
          </cell>
          <cell r="F99">
            <v>20.3</v>
          </cell>
          <cell r="G99">
            <v>159.80000000000001</v>
          </cell>
          <cell r="H99">
            <v>151.6</v>
          </cell>
          <cell r="I99">
            <v>8.1999999999999993</v>
          </cell>
          <cell r="J99">
            <v>21.9</v>
          </cell>
          <cell r="K99">
            <v>113.5</v>
          </cell>
          <cell r="L99">
            <v>113.5</v>
          </cell>
          <cell r="M99">
            <v>0</v>
          </cell>
        </row>
        <row r="100">
          <cell r="C100" t="str">
            <v>印刷・同関連業</v>
          </cell>
          <cell r="F100">
            <v>21.6</v>
          </cell>
          <cell r="G100">
            <v>174.9</v>
          </cell>
          <cell r="H100">
            <v>167.9</v>
          </cell>
          <cell r="I100">
            <v>7</v>
          </cell>
          <cell r="J100">
            <v>15.8</v>
          </cell>
          <cell r="K100">
            <v>76.599999999999994</v>
          </cell>
          <cell r="L100">
            <v>76.599999999999994</v>
          </cell>
          <cell r="M100">
            <v>0</v>
          </cell>
        </row>
        <row r="101">
          <cell r="C101" t="str">
            <v>化学、石油・石炭</v>
          </cell>
          <cell r="F101">
            <v>20</v>
          </cell>
          <cell r="G101">
            <v>165.1</v>
          </cell>
          <cell r="H101">
            <v>149.19999999999999</v>
          </cell>
          <cell r="I101">
            <v>15.9</v>
          </cell>
          <cell r="J101">
            <v>18.5</v>
          </cell>
          <cell r="K101">
            <v>130.30000000000001</v>
          </cell>
          <cell r="L101">
            <v>130.1</v>
          </cell>
          <cell r="M101">
            <v>0.2</v>
          </cell>
        </row>
        <row r="102">
          <cell r="C102" t="str">
            <v>プラスチック製品</v>
          </cell>
          <cell r="F102">
            <v>21.3</v>
          </cell>
          <cell r="G102">
            <v>174.7</v>
          </cell>
          <cell r="H102">
            <v>160.9</v>
          </cell>
          <cell r="I102">
            <v>13.8</v>
          </cell>
          <cell r="J102">
            <v>21</v>
          </cell>
          <cell r="K102">
            <v>135.4</v>
          </cell>
          <cell r="L102">
            <v>134.4</v>
          </cell>
          <cell r="M102">
            <v>1</v>
          </cell>
        </row>
        <row r="103">
          <cell r="C103" t="str">
            <v>ゴム製品</v>
          </cell>
          <cell r="F103">
            <v>21.2</v>
          </cell>
          <cell r="G103">
            <v>179.7</v>
          </cell>
          <cell r="H103">
            <v>156.1</v>
          </cell>
          <cell r="I103">
            <v>23.6</v>
          </cell>
          <cell r="J103">
            <v>20.399999999999999</v>
          </cell>
          <cell r="K103">
            <v>111</v>
          </cell>
          <cell r="L103">
            <v>108.1</v>
          </cell>
          <cell r="M103">
            <v>2.9</v>
          </cell>
        </row>
        <row r="104">
          <cell r="C104" t="str">
            <v>窯業・土石製品</v>
          </cell>
          <cell r="F104">
            <v>20.7</v>
          </cell>
          <cell r="G104">
            <v>176.9</v>
          </cell>
          <cell r="H104">
            <v>164</v>
          </cell>
          <cell r="I104">
            <v>12.9</v>
          </cell>
          <cell r="J104">
            <v>17.100000000000001</v>
          </cell>
          <cell r="K104">
            <v>104.4</v>
          </cell>
          <cell r="L104">
            <v>101.2</v>
          </cell>
          <cell r="M104">
            <v>3.2</v>
          </cell>
        </row>
        <row r="105">
          <cell r="C105" t="str">
            <v>鉄鋼業</v>
          </cell>
          <cell r="F105" t="str">
            <v>#20.2</v>
          </cell>
          <cell r="G105" t="str">
            <v>#185.1</v>
          </cell>
          <cell r="H105" t="str">
            <v>#158.8</v>
          </cell>
          <cell r="I105" t="str">
            <v>#26.3</v>
          </cell>
          <cell r="J105" t="str">
            <v>#17.5</v>
          </cell>
          <cell r="K105" t="str">
            <v>#138</v>
          </cell>
          <cell r="L105" t="str">
            <v>#138</v>
          </cell>
          <cell r="M105" t="str">
            <v>#0</v>
          </cell>
        </row>
        <row r="106">
          <cell r="C106" t="str">
            <v>非鉄金属製造業</v>
          </cell>
          <cell r="F106" t="str">
            <v>#19.8</v>
          </cell>
          <cell r="G106" t="str">
            <v>#158.8</v>
          </cell>
          <cell r="H106" t="str">
            <v>#155.9</v>
          </cell>
          <cell r="I106" t="str">
            <v>#2.9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21.9</v>
          </cell>
          <cell r="G107">
            <v>178.5</v>
          </cell>
          <cell r="H107">
            <v>166.7</v>
          </cell>
          <cell r="I107">
            <v>11.8</v>
          </cell>
          <cell r="J107">
            <v>20</v>
          </cell>
          <cell r="K107">
            <v>140.5</v>
          </cell>
          <cell r="L107">
            <v>133.30000000000001</v>
          </cell>
          <cell r="M107">
            <v>7.2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19.600000000000001</v>
          </cell>
          <cell r="G110">
            <v>162.80000000000001</v>
          </cell>
          <cell r="H110">
            <v>153.19999999999999</v>
          </cell>
          <cell r="I110">
            <v>9.6</v>
          </cell>
          <cell r="J110">
            <v>17.899999999999999</v>
          </cell>
          <cell r="K110">
            <v>107</v>
          </cell>
          <cell r="L110">
            <v>107</v>
          </cell>
          <cell r="M110">
            <v>0</v>
          </cell>
        </row>
        <row r="111">
          <cell r="C111" t="str">
            <v>電子・デバイス</v>
          </cell>
          <cell r="F111">
            <v>18.399999999999999</v>
          </cell>
          <cell r="G111">
            <v>159</v>
          </cell>
          <cell r="H111">
            <v>145.6</v>
          </cell>
          <cell r="I111">
            <v>13.4</v>
          </cell>
          <cell r="J111">
            <v>16.100000000000001</v>
          </cell>
          <cell r="K111">
            <v>86</v>
          </cell>
          <cell r="L111">
            <v>85.9</v>
          </cell>
          <cell r="M111">
            <v>0.1</v>
          </cell>
        </row>
        <row r="112">
          <cell r="C112" t="str">
            <v>電気機械器具</v>
          </cell>
          <cell r="F112">
            <v>20</v>
          </cell>
          <cell r="G112">
            <v>165.8</v>
          </cell>
          <cell r="H112">
            <v>156.9</v>
          </cell>
          <cell r="I112">
            <v>8.9</v>
          </cell>
          <cell r="J112">
            <v>19.7</v>
          </cell>
          <cell r="K112">
            <v>112.1</v>
          </cell>
          <cell r="L112">
            <v>112.1</v>
          </cell>
          <cell r="M112">
            <v>0</v>
          </cell>
        </row>
        <row r="113">
          <cell r="C113" t="str">
            <v>情報通信機械器具</v>
          </cell>
          <cell r="F113" t="str">
            <v>#19</v>
          </cell>
          <cell r="G113" t="str">
            <v>#158.5</v>
          </cell>
          <cell r="H113" t="str">
            <v>#149.8</v>
          </cell>
          <cell r="I113" t="str">
            <v>#8.7</v>
          </cell>
          <cell r="J113" t="str">
            <v>#0</v>
          </cell>
          <cell r="K113" t="str">
            <v>#0</v>
          </cell>
          <cell r="L113" t="str">
            <v>#0</v>
          </cell>
          <cell r="M113" t="str">
            <v>#0</v>
          </cell>
        </row>
        <row r="114">
          <cell r="C114" t="str">
            <v>輸送用機械器具</v>
          </cell>
          <cell r="F114">
            <v>20.2</v>
          </cell>
          <cell r="G114">
            <v>190</v>
          </cell>
          <cell r="H114">
            <v>162</v>
          </cell>
          <cell r="I114">
            <v>28</v>
          </cell>
          <cell r="J114">
            <v>18.5</v>
          </cell>
          <cell r="K114">
            <v>118.2</v>
          </cell>
          <cell r="L114">
            <v>117.7</v>
          </cell>
          <cell r="M114">
            <v>0.5</v>
          </cell>
        </row>
        <row r="115">
          <cell r="C115" t="str">
            <v>その他の製造業</v>
          </cell>
          <cell r="F115">
            <v>20.5</v>
          </cell>
          <cell r="G115">
            <v>179</v>
          </cell>
          <cell r="H115">
            <v>150.4</v>
          </cell>
          <cell r="I115">
            <v>28.6</v>
          </cell>
          <cell r="J115">
            <v>16.8</v>
          </cell>
          <cell r="K115">
            <v>91.8</v>
          </cell>
          <cell r="L115">
            <v>91.8</v>
          </cell>
          <cell r="M115">
            <v>0</v>
          </cell>
        </row>
        <row r="116">
          <cell r="C116" t="str">
            <v>Ｅ一括分１</v>
          </cell>
          <cell r="F116">
            <v>21.1</v>
          </cell>
          <cell r="G116">
            <v>184.6</v>
          </cell>
          <cell r="H116">
            <v>161.6</v>
          </cell>
          <cell r="I116">
            <v>23</v>
          </cell>
          <cell r="J116">
            <v>19.899999999999999</v>
          </cell>
          <cell r="K116">
            <v>161.5</v>
          </cell>
          <cell r="L116">
            <v>147.1</v>
          </cell>
          <cell r="M116">
            <v>14.4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19.8</v>
          </cell>
          <cell r="G119">
            <v>170.5</v>
          </cell>
          <cell r="H119">
            <v>157.19999999999999</v>
          </cell>
          <cell r="I119">
            <v>13.3</v>
          </cell>
          <cell r="J119">
            <v>20.2</v>
          </cell>
          <cell r="K119">
            <v>149.4</v>
          </cell>
          <cell r="L119">
            <v>149.19999999999999</v>
          </cell>
          <cell r="M119">
            <v>0.2</v>
          </cell>
        </row>
        <row r="120">
          <cell r="C120" t="str">
            <v>小売業</v>
          </cell>
          <cell r="F120">
            <v>20.9</v>
          </cell>
          <cell r="G120">
            <v>172</v>
          </cell>
          <cell r="H120">
            <v>159</v>
          </cell>
          <cell r="I120">
            <v>13</v>
          </cell>
          <cell r="J120">
            <v>14.6</v>
          </cell>
          <cell r="K120">
            <v>87.9</v>
          </cell>
          <cell r="L120">
            <v>85.1</v>
          </cell>
          <cell r="M120">
            <v>2.8</v>
          </cell>
        </row>
        <row r="121">
          <cell r="C121" t="str">
            <v>宿泊業</v>
          </cell>
          <cell r="F121">
            <v>20.3</v>
          </cell>
          <cell r="G121">
            <v>175.5</v>
          </cell>
          <cell r="H121">
            <v>160</v>
          </cell>
          <cell r="I121">
            <v>15.5</v>
          </cell>
          <cell r="J121">
            <v>16.2</v>
          </cell>
          <cell r="K121">
            <v>88.3</v>
          </cell>
          <cell r="L121">
            <v>85.1</v>
          </cell>
          <cell r="M121">
            <v>3.2</v>
          </cell>
        </row>
        <row r="122">
          <cell r="C122" t="str">
            <v>Ｍ一括分</v>
          </cell>
          <cell r="F122">
            <v>22.8</v>
          </cell>
          <cell r="G122">
            <v>182.9</v>
          </cell>
          <cell r="H122">
            <v>171</v>
          </cell>
          <cell r="I122">
            <v>11.9</v>
          </cell>
          <cell r="J122">
            <v>11.8</v>
          </cell>
          <cell r="K122">
            <v>57.3</v>
          </cell>
          <cell r="L122">
            <v>56.2</v>
          </cell>
          <cell r="M122">
            <v>1.1000000000000001</v>
          </cell>
        </row>
        <row r="123">
          <cell r="C123" t="str">
            <v>医療業</v>
          </cell>
          <cell r="F123">
            <v>20.3</v>
          </cell>
          <cell r="G123">
            <v>159.69999999999999</v>
          </cell>
          <cell r="H123">
            <v>153.9</v>
          </cell>
          <cell r="I123">
            <v>5.8</v>
          </cell>
          <cell r="J123">
            <v>16.899999999999999</v>
          </cell>
          <cell r="K123">
            <v>95.1</v>
          </cell>
          <cell r="L123">
            <v>94</v>
          </cell>
          <cell r="M123">
            <v>1.1000000000000001</v>
          </cell>
        </row>
        <row r="124">
          <cell r="C124" t="str">
            <v>Ｐ一括分</v>
          </cell>
          <cell r="F124">
            <v>19.7</v>
          </cell>
          <cell r="G124">
            <v>147.80000000000001</v>
          </cell>
          <cell r="H124">
            <v>143.4</v>
          </cell>
          <cell r="I124">
            <v>4.4000000000000004</v>
          </cell>
          <cell r="J124">
            <v>14.9</v>
          </cell>
          <cell r="K124">
            <v>85</v>
          </cell>
          <cell r="L124">
            <v>84.3</v>
          </cell>
          <cell r="M124">
            <v>0.7</v>
          </cell>
        </row>
        <row r="125">
          <cell r="C125" t="str">
            <v>職業紹介・派遣業</v>
          </cell>
          <cell r="F125">
            <v>19.399999999999999</v>
          </cell>
          <cell r="G125">
            <v>161.19999999999999</v>
          </cell>
          <cell r="H125">
            <v>151.69999999999999</v>
          </cell>
          <cell r="I125">
            <v>9.5</v>
          </cell>
          <cell r="J125">
            <v>17.600000000000001</v>
          </cell>
          <cell r="K125">
            <v>112.9</v>
          </cell>
          <cell r="L125">
            <v>109.7</v>
          </cell>
          <cell r="M125">
            <v>3.2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20.2</v>
          </cell>
          <cell r="G127">
            <v>164.7</v>
          </cell>
          <cell r="H127">
            <v>153.19999999999999</v>
          </cell>
          <cell r="I127">
            <v>11.5</v>
          </cell>
          <cell r="J127">
            <v>15.7</v>
          </cell>
          <cell r="K127">
            <v>86.4</v>
          </cell>
          <cell r="L127">
            <v>84.5</v>
          </cell>
          <cell r="M127">
            <v>1.9</v>
          </cell>
        </row>
        <row r="128">
          <cell r="C128" t="str">
            <v>特掲産業１</v>
          </cell>
          <cell r="F128">
            <v>20.100000000000001</v>
          </cell>
          <cell r="G128">
            <v>162.6</v>
          </cell>
          <cell r="H128">
            <v>151.1</v>
          </cell>
          <cell r="I128">
            <v>11.5</v>
          </cell>
          <cell r="J128">
            <v>10</v>
          </cell>
          <cell r="K128">
            <v>66.7</v>
          </cell>
          <cell r="L128">
            <v>65.5</v>
          </cell>
          <cell r="M128">
            <v>1.2</v>
          </cell>
        </row>
        <row r="129">
          <cell r="C129" t="str">
            <v>特掲産業２</v>
          </cell>
          <cell r="F129">
            <v>21.8</v>
          </cell>
          <cell r="G129">
            <v>178.3</v>
          </cell>
          <cell r="H129">
            <v>162.9</v>
          </cell>
          <cell r="I129">
            <v>15.4</v>
          </cell>
          <cell r="J129">
            <v>16.899999999999999</v>
          </cell>
          <cell r="K129">
            <v>125.7</v>
          </cell>
          <cell r="L129">
            <v>124.8</v>
          </cell>
          <cell r="M129">
            <v>0.9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84</v>
          </cell>
          <cell r="D198">
            <v>-2.4</v>
          </cell>
          <cell r="E198">
            <v>102.1</v>
          </cell>
          <cell r="F198">
            <v>-2.2999999999999998</v>
          </cell>
          <cell r="G198">
            <v>101.7</v>
          </cell>
          <cell r="H198">
            <v>-0.6</v>
          </cell>
          <cell r="I198">
            <v>102.6</v>
          </cell>
          <cell r="J198">
            <v>2.1</v>
          </cell>
          <cell r="K198">
            <v>101</v>
          </cell>
          <cell r="L198">
            <v>3.7</v>
          </cell>
          <cell r="M198">
            <v>125</v>
          </cell>
          <cell r="N198">
            <v>-12</v>
          </cell>
          <cell r="O198">
            <v>94.8</v>
          </cell>
          <cell r="P198">
            <v>0</v>
          </cell>
          <cell r="Q198" t="str">
            <v>-</v>
          </cell>
          <cell r="R198" t="str">
            <v>-</v>
          </cell>
          <cell r="S198">
            <v>1.34</v>
          </cell>
          <cell r="T198">
            <v>0.31</v>
          </cell>
          <cell r="U198">
            <v>1.24</v>
          </cell>
          <cell r="V198">
            <v>-0.22</v>
          </cell>
          <cell r="W198">
            <v>77.900000000000006</v>
          </cell>
          <cell r="X198">
            <v>-6</v>
          </cell>
          <cell r="Y198">
            <v>94.7</v>
          </cell>
          <cell r="Z198">
            <v>-5.9</v>
          </cell>
          <cell r="AA198">
            <v>107.1</v>
          </cell>
          <cell r="AB198">
            <v>-20.7</v>
          </cell>
          <cell r="AC198">
            <v>0.9</v>
          </cell>
          <cell r="AD198">
            <v>-35.4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</v>
          </cell>
          <cell r="D200">
            <v>-16.100000000000001</v>
          </cell>
          <cell r="E200">
            <v>75.900000000000006</v>
          </cell>
          <cell r="F200">
            <v>-16.100000000000001</v>
          </cell>
          <cell r="G200">
            <v>77.8</v>
          </cell>
          <cell r="H200">
            <v>-10.3</v>
          </cell>
          <cell r="I200">
            <v>102.3</v>
          </cell>
          <cell r="J200">
            <v>-4.4000000000000004</v>
          </cell>
          <cell r="K200">
            <v>104.9</v>
          </cell>
          <cell r="L200">
            <v>1.4</v>
          </cell>
          <cell r="M200">
            <v>73.8</v>
          </cell>
          <cell r="N200">
            <v>-48.5</v>
          </cell>
          <cell r="O200">
            <v>89.3</v>
          </cell>
          <cell r="P200">
            <v>5.8</v>
          </cell>
          <cell r="Q200" t="str">
            <v>-</v>
          </cell>
          <cell r="R200" t="str">
            <v>-</v>
          </cell>
          <cell r="S200">
            <v>1.07</v>
          </cell>
          <cell r="T200">
            <v>1.07</v>
          </cell>
          <cell r="U200">
            <v>0.26</v>
          </cell>
          <cell r="V200">
            <v>-0.04</v>
          </cell>
          <cell r="W200">
            <v>55.7</v>
          </cell>
          <cell r="X200">
            <v>-19</v>
          </cell>
          <cell r="Y200">
            <v>70.400000000000006</v>
          </cell>
          <cell r="Z200">
            <v>-19.2</v>
          </cell>
          <cell r="AA200">
            <v>52.5</v>
          </cell>
          <cell r="AB200">
            <v>-62</v>
          </cell>
          <cell r="AC200">
            <v>0.1</v>
          </cell>
          <cell r="AD200">
            <v>0</v>
          </cell>
        </row>
        <row r="201">
          <cell r="B201" t="str">
            <v>製造業</v>
          </cell>
          <cell r="C201">
            <v>89.4</v>
          </cell>
          <cell r="D201">
            <v>-1.7</v>
          </cell>
          <cell r="E201">
            <v>108.8</v>
          </cell>
          <cell r="F201">
            <v>-1.2</v>
          </cell>
          <cell r="G201">
            <v>106.6</v>
          </cell>
          <cell r="H201">
            <v>-0.7</v>
          </cell>
          <cell r="I201">
            <v>101.8</v>
          </cell>
          <cell r="J201">
            <v>3.4</v>
          </cell>
          <cell r="K201">
            <v>101.3</v>
          </cell>
          <cell r="L201">
            <v>4.2</v>
          </cell>
          <cell r="M201">
            <v>106.8</v>
          </cell>
          <cell r="N201">
            <v>-5.9</v>
          </cell>
          <cell r="O201">
            <v>92.3</v>
          </cell>
          <cell r="P201">
            <v>-1.2</v>
          </cell>
          <cell r="Q201" t="str">
            <v>-</v>
          </cell>
          <cell r="R201" t="str">
            <v>-</v>
          </cell>
          <cell r="S201">
            <v>1.0900000000000001</v>
          </cell>
          <cell r="T201">
            <v>0.23</v>
          </cell>
          <cell r="U201">
            <v>1.07</v>
          </cell>
          <cell r="V201">
            <v>-0.11</v>
          </cell>
          <cell r="W201">
            <v>82.9</v>
          </cell>
          <cell r="X201">
            <v>-5.3</v>
          </cell>
          <cell r="Y201">
            <v>100.9</v>
          </cell>
          <cell r="Z201">
            <v>-4.8</v>
          </cell>
          <cell r="AA201">
            <v>130</v>
          </cell>
          <cell r="AB201">
            <v>-5.2</v>
          </cell>
          <cell r="AC201">
            <v>0.4</v>
          </cell>
          <cell r="AD201">
            <v>-83.7</v>
          </cell>
        </row>
        <row r="202">
          <cell r="B202" t="str">
            <v>電気・ガス・熱供給・水道業</v>
          </cell>
          <cell r="C202">
            <v>95.9</v>
          </cell>
          <cell r="D202">
            <v>2.2000000000000002</v>
          </cell>
          <cell r="E202">
            <v>121.6</v>
          </cell>
          <cell r="F202">
            <v>2.5</v>
          </cell>
          <cell r="G202">
            <v>110.9</v>
          </cell>
          <cell r="H202">
            <v>-1.6</v>
          </cell>
          <cell r="I202">
            <v>105.9</v>
          </cell>
          <cell r="J202">
            <v>12.8</v>
          </cell>
          <cell r="K202">
            <v>101.7</v>
          </cell>
          <cell r="L202">
            <v>7.1</v>
          </cell>
          <cell r="M202">
            <v>159.6</v>
          </cell>
          <cell r="N202">
            <v>100</v>
          </cell>
          <cell r="O202">
            <v>105.2</v>
          </cell>
          <cell r="P202">
            <v>2.8</v>
          </cell>
          <cell r="Q202" t="str">
            <v>-</v>
          </cell>
          <cell r="R202" t="str">
            <v>-</v>
          </cell>
          <cell r="S202">
            <v>0</v>
          </cell>
          <cell r="T202">
            <v>-0.16</v>
          </cell>
          <cell r="U202">
            <v>0.51</v>
          </cell>
          <cell r="V202">
            <v>0.19</v>
          </cell>
          <cell r="W202">
            <v>89</v>
          </cell>
          <cell r="X202">
            <v>-1.4</v>
          </cell>
          <cell r="Y202">
            <v>112.8</v>
          </cell>
          <cell r="Z202">
            <v>-1.1000000000000001</v>
          </cell>
          <cell r="AA202">
            <v>251.5</v>
          </cell>
          <cell r="AB202">
            <v>32.200000000000003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110.2</v>
          </cell>
          <cell r="D203">
            <v>-6.7</v>
          </cell>
          <cell r="E203">
            <v>140</v>
          </cell>
          <cell r="F203">
            <v>-6.5</v>
          </cell>
          <cell r="G203">
            <v>134.30000000000001</v>
          </cell>
          <cell r="H203">
            <v>-4.5</v>
          </cell>
          <cell r="I203">
            <v>99.6</v>
          </cell>
          <cell r="J203">
            <v>4.3</v>
          </cell>
          <cell r="K203">
            <v>98.4</v>
          </cell>
          <cell r="L203">
            <v>4.5</v>
          </cell>
          <cell r="M203">
            <v>115.5</v>
          </cell>
          <cell r="N203">
            <v>3</v>
          </cell>
          <cell r="O203">
            <v>120.3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0.44</v>
          </cell>
          <cell r="T203">
            <v>-0.36</v>
          </cell>
          <cell r="U203">
            <v>1.03</v>
          </cell>
          <cell r="V203">
            <v>0.78</v>
          </cell>
          <cell r="W203">
            <v>102.2</v>
          </cell>
          <cell r="X203">
            <v>-10.1</v>
          </cell>
          <cell r="Y203">
            <v>129.9</v>
          </cell>
          <cell r="Z203">
            <v>-9.9</v>
          </cell>
          <cell r="AA203">
            <v>228.4</v>
          </cell>
          <cell r="AB203">
            <v>-21.7</v>
          </cell>
          <cell r="AC203">
            <v>0.5</v>
          </cell>
          <cell r="AD203">
            <v>-67.2</v>
          </cell>
        </row>
        <row r="204">
          <cell r="B204" t="str">
            <v>運輸業，郵便業</v>
          </cell>
          <cell r="C204">
            <v>75.599999999999994</v>
          </cell>
          <cell r="D204">
            <v>-6.4</v>
          </cell>
          <cell r="E204">
            <v>86.8</v>
          </cell>
          <cell r="F204">
            <v>-6.6</v>
          </cell>
          <cell r="G204">
            <v>93.3</v>
          </cell>
          <cell r="H204">
            <v>0.8</v>
          </cell>
          <cell r="I204">
            <v>97.2</v>
          </cell>
          <cell r="J204">
            <v>-0.9</v>
          </cell>
          <cell r="K204">
            <v>102.9</v>
          </cell>
          <cell r="L204">
            <v>3.4</v>
          </cell>
          <cell r="M204">
            <v>73</v>
          </cell>
          <cell r="N204">
            <v>-20.9</v>
          </cell>
          <cell r="O204">
            <v>103.3</v>
          </cell>
          <cell r="P204">
            <v>-18.2</v>
          </cell>
          <cell r="Q204" t="str">
            <v>-</v>
          </cell>
          <cell r="R204" t="str">
            <v>-</v>
          </cell>
          <cell r="S204">
            <v>1.21</v>
          </cell>
          <cell r="T204">
            <v>0.55000000000000004</v>
          </cell>
          <cell r="U204">
            <v>1.56</v>
          </cell>
          <cell r="V204">
            <v>1.03</v>
          </cell>
          <cell r="W204">
            <v>70.099999999999994</v>
          </cell>
          <cell r="X204">
            <v>-9.9</v>
          </cell>
          <cell r="Y204">
            <v>80.5</v>
          </cell>
          <cell r="Z204">
            <v>-10</v>
          </cell>
          <cell r="AA204">
            <v>59.4</v>
          </cell>
          <cell r="AB204">
            <v>-36.700000000000003</v>
          </cell>
          <cell r="AC204">
            <v>0.5</v>
          </cell>
          <cell r="AD204">
            <v>-6.4</v>
          </cell>
        </row>
        <row r="205">
          <cell r="B205" t="str">
            <v>卸売業，小売業</v>
          </cell>
          <cell r="C205">
            <v>84.2</v>
          </cell>
          <cell r="D205">
            <v>-1.2</v>
          </cell>
          <cell r="E205">
            <v>99.5</v>
          </cell>
          <cell r="F205">
            <v>-1.2</v>
          </cell>
          <cell r="G205">
            <v>97.2</v>
          </cell>
          <cell r="H205">
            <v>-0.3</v>
          </cell>
          <cell r="I205">
            <v>99.7</v>
          </cell>
          <cell r="J205">
            <v>-5.7</v>
          </cell>
          <cell r="K205">
            <v>95.3</v>
          </cell>
          <cell r="L205">
            <v>-5.6</v>
          </cell>
          <cell r="M205">
            <v>171.9</v>
          </cell>
          <cell r="N205">
            <v>-7.3</v>
          </cell>
          <cell r="O205">
            <v>79.900000000000006</v>
          </cell>
          <cell r="P205">
            <v>0.1</v>
          </cell>
          <cell r="Q205" t="str">
            <v>-</v>
          </cell>
          <cell r="R205" t="str">
            <v>-</v>
          </cell>
          <cell r="S205">
            <v>3.42</v>
          </cell>
          <cell r="T205">
            <v>2.5499999999999998</v>
          </cell>
          <cell r="U205">
            <v>3.54</v>
          </cell>
          <cell r="V205">
            <v>2.06</v>
          </cell>
          <cell r="W205">
            <v>78.099999999999994</v>
          </cell>
          <cell r="X205">
            <v>-4.8</v>
          </cell>
          <cell r="Y205">
            <v>92.3</v>
          </cell>
          <cell r="Z205">
            <v>-4.7</v>
          </cell>
          <cell r="AA205">
            <v>132.30000000000001</v>
          </cell>
          <cell r="AB205">
            <v>-8.9</v>
          </cell>
          <cell r="AC205">
            <v>9.1</v>
          </cell>
          <cell r="AD205">
            <v>-1.9</v>
          </cell>
        </row>
        <row r="206">
          <cell r="B206" t="str">
            <v>金融業，保険業</v>
          </cell>
          <cell r="C206">
            <v>86.1</v>
          </cell>
          <cell r="D206">
            <v>-12.9</v>
          </cell>
          <cell r="E206">
            <v>110.6</v>
          </cell>
          <cell r="F206">
            <v>-12.8</v>
          </cell>
          <cell r="G206">
            <v>114.1</v>
          </cell>
          <cell r="H206">
            <v>-6.3</v>
          </cell>
          <cell r="I206">
            <v>101.1</v>
          </cell>
          <cell r="J206">
            <v>-7.6</v>
          </cell>
          <cell r="K206">
            <v>101</v>
          </cell>
          <cell r="L206">
            <v>-3.2</v>
          </cell>
          <cell r="M206">
            <v>104.8</v>
          </cell>
          <cell r="N206">
            <v>-61.7</v>
          </cell>
          <cell r="O206">
            <v>113.4</v>
          </cell>
          <cell r="P206">
            <v>14.1</v>
          </cell>
          <cell r="Q206" t="str">
            <v>-</v>
          </cell>
          <cell r="R206" t="str">
            <v>-</v>
          </cell>
          <cell r="S206">
            <v>0.92</v>
          </cell>
          <cell r="T206">
            <v>0.32</v>
          </cell>
          <cell r="U206">
            <v>0.33</v>
          </cell>
          <cell r="V206">
            <v>-0.94</v>
          </cell>
          <cell r="W206">
            <v>79.900000000000006</v>
          </cell>
          <cell r="X206">
            <v>-16</v>
          </cell>
          <cell r="Y206">
            <v>102.6</v>
          </cell>
          <cell r="Z206">
            <v>-16</v>
          </cell>
          <cell r="AA206">
            <v>24.9</v>
          </cell>
          <cell r="AB206">
            <v>-90.1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99.2</v>
          </cell>
          <cell r="D207">
            <v>-11.9</v>
          </cell>
          <cell r="E207">
            <v>125.3</v>
          </cell>
          <cell r="F207">
            <v>-11.8</v>
          </cell>
          <cell r="G207">
            <v>125.8</v>
          </cell>
          <cell r="H207">
            <v>-1.9</v>
          </cell>
          <cell r="I207">
            <v>108.7</v>
          </cell>
          <cell r="J207">
            <v>12.1</v>
          </cell>
          <cell r="K207">
            <v>107.3</v>
          </cell>
          <cell r="L207">
            <v>14.8</v>
          </cell>
          <cell r="M207">
            <v>173.5</v>
          </cell>
          <cell r="N207">
            <v>-33</v>
          </cell>
          <cell r="O207">
            <v>113.7</v>
          </cell>
          <cell r="P207">
            <v>36.799999999999997</v>
          </cell>
          <cell r="Q207" t="str">
            <v>-</v>
          </cell>
          <cell r="R207" t="str">
            <v>-</v>
          </cell>
          <cell r="S207">
            <v>0.91</v>
          </cell>
          <cell r="T207">
            <v>0.91</v>
          </cell>
          <cell r="U207">
            <v>0.79</v>
          </cell>
          <cell r="V207">
            <v>0.48</v>
          </cell>
          <cell r="W207">
            <v>92</v>
          </cell>
          <cell r="X207">
            <v>-15.1</v>
          </cell>
          <cell r="Y207">
            <v>116.2</v>
          </cell>
          <cell r="Z207">
            <v>-15.1</v>
          </cell>
          <cell r="AA207">
            <v>105</v>
          </cell>
          <cell r="AB207">
            <v>-85.1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-0.3</v>
          </cell>
          <cell r="E208">
            <v>108.5</v>
          </cell>
          <cell r="F208">
            <v>-0.4</v>
          </cell>
          <cell r="G208">
            <v>107.7</v>
          </cell>
          <cell r="H208">
            <v>1</v>
          </cell>
          <cell r="I208">
            <v>107.8</v>
          </cell>
          <cell r="J208">
            <v>5.7</v>
          </cell>
          <cell r="K208">
            <v>107.5</v>
          </cell>
          <cell r="L208">
            <v>5.2</v>
          </cell>
          <cell r="M208">
            <v>110.6</v>
          </cell>
          <cell r="N208">
            <v>11.4</v>
          </cell>
          <cell r="O208">
            <v>123.1</v>
          </cell>
          <cell r="P208">
            <v>7.1</v>
          </cell>
          <cell r="Q208" t="str">
            <v>-</v>
          </cell>
          <cell r="R208" t="str">
            <v>-</v>
          </cell>
          <cell r="S208">
            <v>0.86</v>
          </cell>
          <cell r="T208">
            <v>0.54</v>
          </cell>
          <cell r="U208">
            <v>0.55000000000000004</v>
          </cell>
          <cell r="V208">
            <v>-0.94</v>
          </cell>
          <cell r="W208">
            <v>82.4</v>
          </cell>
          <cell r="X208">
            <v>-4</v>
          </cell>
          <cell r="Y208">
            <v>100.6</v>
          </cell>
          <cell r="Z208">
            <v>-4</v>
          </cell>
          <cell r="AA208">
            <v>123.5</v>
          </cell>
          <cell r="AB208">
            <v>-17.5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107.3</v>
          </cell>
          <cell r="D209">
            <v>-6.9</v>
          </cell>
          <cell r="E209">
            <v>115.2</v>
          </cell>
          <cell r="F209">
            <v>-6.9</v>
          </cell>
          <cell r="G209">
            <v>114</v>
          </cell>
          <cell r="H209">
            <v>-8.5</v>
          </cell>
          <cell r="I209">
            <v>121.1</v>
          </cell>
          <cell r="J209">
            <v>7.9</v>
          </cell>
          <cell r="K209">
            <v>116.6</v>
          </cell>
          <cell r="L209">
            <v>9.6</v>
          </cell>
          <cell r="M209">
            <v>184.3</v>
          </cell>
          <cell r="N209">
            <v>-5.5</v>
          </cell>
          <cell r="O209">
            <v>101.2</v>
          </cell>
          <cell r="P209">
            <v>100.4</v>
          </cell>
          <cell r="Q209" t="str">
            <v>-</v>
          </cell>
          <cell r="R209" t="str">
            <v>-</v>
          </cell>
          <cell r="S209">
            <v>3.74</v>
          </cell>
          <cell r="T209">
            <v>3.1</v>
          </cell>
          <cell r="U209">
            <v>2.16</v>
          </cell>
          <cell r="V209">
            <v>-0.8</v>
          </cell>
          <cell r="W209">
            <v>99.5</v>
          </cell>
          <cell r="X209">
            <v>-10.3</v>
          </cell>
          <cell r="Y209">
            <v>106.9</v>
          </cell>
          <cell r="Z209">
            <v>-10.3</v>
          </cell>
          <cell r="AA209">
            <v>130.1</v>
          </cell>
          <cell r="AB209">
            <v>14.7</v>
          </cell>
          <cell r="AC209">
            <v>0.4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23.8</v>
          </cell>
          <cell r="E210">
            <v>84.8</v>
          </cell>
          <cell r="F210">
            <v>24</v>
          </cell>
          <cell r="G210">
            <v>84.5</v>
          </cell>
          <cell r="H210">
            <v>20.9</v>
          </cell>
          <cell r="I210">
            <v>94.5</v>
          </cell>
          <cell r="J210">
            <v>20.399999999999999</v>
          </cell>
          <cell r="K210">
            <v>97.1</v>
          </cell>
          <cell r="L210">
            <v>17.7</v>
          </cell>
          <cell r="M210">
            <v>66.400000000000006</v>
          </cell>
          <cell r="N210">
            <v>86.5</v>
          </cell>
          <cell r="O210">
            <v>151.9</v>
          </cell>
          <cell r="P210">
            <v>13.1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0.77</v>
          </cell>
          <cell r="U210">
            <v>0.81</v>
          </cell>
          <cell r="V210">
            <v>-1.1299999999999999</v>
          </cell>
          <cell r="W210">
            <v>69.900000000000006</v>
          </cell>
          <cell r="X210">
            <v>19.3</v>
          </cell>
          <cell r="Y210">
            <v>78.7</v>
          </cell>
          <cell r="Z210">
            <v>19.600000000000001</v>
          </cell>
          <cell r="AA210">
            <v>89.9</v>
          </cell>
          <cell r="AB210">
            <v>104.9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84.1</v>
          </cell>
          <cell r="D211">
            <v>-2.1</v>
          </cell>
          <cell r="E211">
            <v>104.6</v>
          </cell>
          <cell r="F211">
            <v>-2.1</v>
          </cell>
          <cell r="G211">
            <v>107.3</v>
          </cell>
          <cell r="H211">
            <v>-2.1</v>
          </cell>
          <cell r="I211">
            <v>120.1</v>
          </cell>
          <cell r="J211">
            <v>0.8</v>
          </cell>
          <cell r="K211">
            <v>103.5</v>
          </cell>
          <cell r="L211">
            <v>3.6</v>
          </cell>
          <cell r="M211">
            <v>360.4</v>
          </cell>
          <cell r="N211">
            <v>-9</v>
          </cell>
          <cell r="O211">
            <v>117.3</v>
          </cell>
          <cell r="P211">
            <v>3.4</v>
          </cell>
          <cell r="Q211" t="str">
            <v>-</v>
          </cell>
          <cell r="R211" t="str">
            <v>-</v>
          </cell>
          <cell r="S211">
            <v>0.18</v>
          </cell>
          <cell r="T211">
            <v>0.05</v>
          </cell>
          <cell r="U211">
            <v>0.08</v>
          </cell>
          <cell r="V211">
            <v>-0.92</v>
          </cell>
          <cell r="W211">
            <v>78</v>
          </cell>
          <cell r="X211">
            <v>-5.7</v>
          </cell>
          <cell r="Y211">
            <v>97</v>
          </cell>
          <cell r="Z211">
            <v>-5.6</v>
          </cell>
          <cell r="AA211">
            <v>18.899999999999999</v>
          </cell>
          <cell r="AB211">
            <v>-5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80.5</v>
          </cell>
          <cell r="D212">
            <v>-1.6</v>
          </cell>
          <cell r="E212">
            <v>99.1</v>
          </cell>
          <cell r="F212">
            <v>-1.7</v>
          </cell>
          <cell r="G212">
            <v>97.6</v>
          </cell>
          <cell r="H212">
            <v>-0.4</v>
          </cell>
          <cell r="I212">
            <v>99.2</v>
          </cell>
          <cell r="J212">
            <v>5.4</v>
          </cell>
          <cell r="K212">
            <v>99.5</v>
          </cell>
          <cell r="L212">
            <v>6.1</v>
          </cell>
          <cell r="M212">
            <v>88.9</v>
          </cell>
          <cell r="N212">
            <v>-14.3</v>
          </cell>
          <cell r="O212">
            <v>85.6</v>
          </cell>
          <cell r="P212">
            <v>-0.9</v>
          </cell>
          <cell r="Q212" t="str">
            <v>-</v>
          </cell>
          <cell r="R212" t="str">
            <v>-</v>
          </cell>
          <cell r="S212">
            <v>0.89</v>
          </cell>
          <cell r="T212">
            <v>-0.35</v>
          </cell>
          <cell r="U212">
            <v>1.04</v>
          </cell>
          <cell r="V212">
            <v>-0.65</v>
          </cell>
          <cell r="W212">
            <v>74.7</v>
          </cell>
          <cell r="X212">
            <v>-5.0999999999999996</v>
          </cell>
          <cell r="Y212">
            <v>91.9</v>
          </cell>
          <cell r="Z212">
            <v>-5.3</v>
          </cell>
          <cell r="AA212">
            <v>138.69999999999999</v>
          </cell>
          <cell r="AB212">
            <v>-21.2</v>
          </cell>
          <cell r="AC212">
            <v>0.3</v>
          </cell>
          <cell r="AD212">
            <v>3.6</v>
          </cell>
        </row>
        <row r="213">
          <cell r="B213" t="str">
            <v>複合サービス事業</v>
          </cell>
          <cell r="C213">
            <v>77.7</v>
          </cell>
          <cell r="D213">
            <v>3.1</v>
          </cell>
          <cell r="E213">
            <v>92.8</v>
          </cell>
          <cell r="F213">
            <v>3</v>
          </cell>
          <cell r="G213">
            <v>95.8</v>
          </cell>
          <cell r="H213">
            <v>5.6</v>
          </cell>
          <cell r="I213">
            <v>96.3</v>
          </cell>
          <cell r="J213">
            <v>-2.8</v>
          </cell>
          <cell r="K213">
            <v>99.7</v>
          </cell>
          <cell r="L213">
            <v>0.2</v>
          </cell>
          <cell r="M213">
            <v>41.1</v>
          </cell>
          <cell r="N213">
            <v>-54.6</v>
          </cell>
          <cell r="O213">
            <v>95.5</v>
          </cell>
          <cell r="P213">
            <v>2.8</v>
          </cell>
          <cell r="Q213" t="str">
            <v>-</v>
          </cell>
          <cell r="R213" t="str">
            <v>-</v>
          </cell>
          <cell r="S213">
            <v>2.85</v>
          </cell>
          <cell r="T213">
            <v>2.4</v>
          </cell>
          <cell r="U213">
            <v>1.41</v>
          </cell>
          <cell r="V213">
            <v>0.4</v>
          </cell>
          <cell r="W213">
            <v>72.099999999999994</v>
          </cell>
          <cell r="X213">
            <v>-0.7</v>
          </cell>
          <cell r="Y213">
            <v>86.1</v>
          </cell>
          <cell r="Z213">
            <v>-0.7</v>
          </cell>
          <cell r="AA213">
            <v>43.1</v>
          </cell>
          <cell r="AB213">
            <v>-46</v>
          </cell>
          <cell r="AC213">
            <v>8.6999999999999993</v>
          </cell>
          <cell r="AD213">
            <v>7.3</v>
          </cell>
        </row>
        <row r="214">
          <cell r="B214" t="str">
            <v>サービス業（他に分類されないもの）</v>
          </cell>
          <cell r="C214">
            <v>89.4</v>
          </cell>
          <cell r="D214">
            <v>2.5</v>
          </cell>
          <cell r="E214">
            <v>102.4</v>
          </cell>
          <cell r="F214">
            <v>2.7</v>
          </cell>
          <cell r="G214">
            <v>101.5</v>
          </cell>
          <cell r="H214">
            <v>2.2999999999999998</v>
          </cell>
          <cell r="I214">
            <v>104</v>
          </cell>
          <cell r="J214">
            <v>1.5</v>
          </cell>
          <cell r="K214">
            <v>102.7</v>
          </cell>
          <cell r="L214">
            <v>1</v>
          </cell>
          <cell r="M214">
            <v>123.3</v>
          </cell>
          <cell r="N214">
            <v>7.6</v>
          </cell>
          <cell r="O214">
            <v>100.4</v>
          </cell>
          <cell r="P214">
            <v>-2.7</v>
          </cell>
          <cell r="Q214" t="str">
            <v>-</v>
          </cell>
          <cell r="R214" t="str">
            <v>-</v>
          </cell>
          <cell r="S214">
            <v>3.42</v>
          </cell>
          <cell r="T214">
            <v>-0.2</v>
          </cell>
          <cell r="U214">
            <v>2.7</v>
          </cell>
          <cell r="V214">
            <v>-1.2</v>
          </cell>
          <cell r="W214">
            <v>82.9</v>
          </cell>
          <cell r="X214">
            <v>-1.2</v>
          </cell>
          <cell r="Y214">
            <v>95</v>
          </cell>
          <cell r="Z214">
            <v>-1</v>
          </cell>
          <cell r="AA214">
            <v>112.1</v>
          </cell>
          <cell r="AB214">
            <v>6.5</v>
          </cell>
          <cell r="AC214">
            <v>1.1000000000000001</v>
          </cell>
          <cell r="AD214">
            <v>-39.6</v>
          </cell>
        </row>
        <row r="215">
          <cell r="B215" t="str">
            <v>食料品・たばこ</v>
          </cell>
          <cell r="C215">
            <v>84.8</v>
          </cell>
          <cell r="D215">
            <v>-8</v>
          </cell>
          <cell r="E215">
            <v>104.5</v>
          </cell>
          <cell r="F215">
            <v>-8.1999999999999993</v>
          </cell>
          <cell r="G215">
            <v>104.1</v>
          </cell>
          <cell r="H215">
            <v>-7.4</v>
          </cell>
          <cell r="I215">
            <v>98.4</v>
          </cell>
          <cell r="J215">
            <v>4.3</v>
          </cell>
          <cell r="K215">
            <v>99.2</v>
          </cell>
          <cell r="L215">
            <v>6.1</v>
          </cell>
          <cell r="M215">
            <v>88.5</v>
          </cell>
          <cell r="N215">
            <v>-13.5</v>
          </cell>
          <cell r="O215">
            <v>98.9</v>
          </cell>
          <cell r="P215">
            <v>2.9</v>
          </cell>
          <cell r="Q215" t="str">
            <v>-</v>
          </cell>
          <cell r="R215" t="str">
            <v>-</v>
          </cell>
          <cell r="S215">
            <v>1.25</v>
          </cell>
          <cell r="T215">
            <v>0.63</v>
          </cell>
          <cell r="U215">
            <v>0.98</v>
          </cell>
          <cell r="V215">
            <v>0.47</v>
          </cell>
          <cell r="W215">
            <v>78.7</v>
          </cell>
          <cell r="X215">
            <v>-11.3</v>
          </cell>
          <cell r="Y215">
            <v>96.9</v>
          </cell>
          <cell r="Z215">
            <v>-11.5</v>
          </cell>
          <cell r="AA215">
            <v>110</v>
          </cell>
          <cell r="AB215">
            <v>-15.3</v>
          </cell>
          <cell r="AC215">
            <v>0.4</v>
          </cell>
          <cell r="AD215">
            <v>0</v>
          </cell>
        </row>
        <row r="216">
          <cell r="B216" t="str">
            <v>繊維工業</v>
          </cell>
          <cell r="C216">
            <v>124</v>
          </cell>
          <cell r="D216">
            <v>10.1</v>
          </cell>
          <cell r="E216">
            <v>141.6</v>
          </cell>
          <cell r="F216">
            <v>9.8000000000000007</v>
          </cell>
          <cell r="G216">
            <v>130.9</v>
          </cell>
          <cell r="H216">
            <v>6.7</v>
          </cell>
          <cell r="I216">
            <v>95.8</v>
          </cell>
          <cell r="J216">
            <v>7.2</v>
          </cell>
          <cell r="K216">
            <v>92.1</v>
          </cell>
          <cell r="L216">
            <v>5.6</v>
          </cell>
          <cell r="M216">
            <v>166.7</v>
          </cell>
          <cell r="N216">
            <v>27.3</v>
          </cell>
          <cell r="O216">
            <v>90.9</v>
          </cell>
          <cell r="P216">
            <v>-9.6</v>
          </cell>
          <cell r="Q216" t="str">
            <v>-</v>
          </cell>
          <cell r="R216" t="str">
            <v>-</v>
          </cell>
          <cell r="S216">
            <v>1.27</v>
          </cell>
          <cell r="T216">
            <v>-0.01</v>
          </cell>
          <cell r="U216">
            <v>1.3</v>
          </cell>
          <cell r="V216">
            <v>0.43</v>
          </cell>
          <cell r="W216">
            <v>115</v>
          </cell>
          <cell r="X216">
            <v>6.1</v>
          </cell>
          <cell r="Y216">
            <v>131.4</v>
          </cell>
          <cell r="Z216">
            <v>5.8</v>
          </cell>
          <cell r="AA216">
            <v>358.3</v>
          </cell>
          <cell r="AB216">
            <v>39.700000000000003</v>
          </cell>
          <cell r="AC216">
            <v>2.1</v>
          </cell>
          <cell r="AD216">
            <v>0</v>
          </cell>
        </row>
        <row r="217">
          <cell r="B217" t="str">
            <v>木材・木製品</v>
          </cell>
          <cell r="C217">
            <v>88.4</v>
          </cell>
          <cell r="D217">
            <v>-11.9</v>
          </cell>
          <cell r="E217">
            <v>104.6</v>
          </cell>
          <cell r="F217">
            <v>-3.1</v>
          </cell>
          <cell r="G217">
            <v>105.7</v>
          </cell>
          <cell r="H217">
            <v>-1.8</v>
          </cell>
          <cell r="I217">
            <v>88.6</v>
          </cell>
          <cell r="J217">
            <v>-10.1</v>
          </cell>
          <cell r="K217">
            <v>92.5</v>
          </cell>
          <cell r="L217">
            <v>-4.9000000000000004</v>
          </cell>
          <cell r="M217">
            <v>59.8</v>
          </cell>
          <cell r="N217">
            <v>-43.9</v>
          </cell>
          <cell r="O217">
            <v>98.2</v>
          </cell>
          <cell r="P217">
            <v>-5.2</v>
          </cell>
          <cell r="Q217" t="str">
            <v>-</v>
          </cell>
          <cell r="R217" t="str">
            <v>-</v>
          </cell>
          <cell r="S217">
            <v>3.47</v>
          </cell>
          <cell r="T217">
            <v>-0.28999999999999998</v>
          </cell>
          <cell r="U217">
            <v>2.84</v>
          </cell>
          <cell r="V217">
            <v>-1.25</v>
          </cell>
          <cell r="W217">
            <v>82</v>
          </cell>
          <cell r="X217">
            <v>-15</v>
          </cell>
          <cell r="Y217">
            <v>97</v>
          </cell>
          <cell r="Z217">
            <v>-6.6</v>
          </cell>
          <cell r="AA217">
            <v>96</v>
          </cell>
          <cell r="AB217">
            <v>-13.9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105.6</v>
          </cell>
          <cell r="D220">
            <v>-21.4</v>
          </cell>
          <cell r="E220">
            <v>121.8</v>
          </cell>
          <cell r="F220">
            <v>-21.4</v>
          </cell>
          <cell r="G220">
            <v>110.4</v>
          </cell>
          <cell r="H220">
            <v>-25.2</v>
          </cell>
          <cell r="I220">
            <v>98.5</v>
          </cell>
          <cell r="J220">
            <v>24.7</v>
          </cell>
          <cell r="K220">
            <v>97.5</v>
          </cell>
          <cell r="L220">
            <v>16.600000000000001</v>
          </cell>
          <cell r="M220">
            <v>110.8</v>
          </cell>
          <cell r="N220">
            <v>432.7</v>
          </cell>
          <cell r="O220">
            <v>79.099999999999994</v>
          </cell>
          <cell r="P220">
            <v>-28.4</v>
          </cell>
          <cell r="Q220" t="str">
            <v>-</v>
          </cell>
          <cell r="R220" t="str">
            <v>-</v>
          </cell>
          <cell r="S220">
            <v>2.08</v>
          </cell>
          <cell r="T220">
            <v>2.08</v>
          </cell>
          <cell r="U220">
            <v>0</v>
          </cell>
          <cell r="V220">
            <v>-0.48</v>
          </cell>
          <cell r="W220">
            <v>98</v>
          </cell>
          <cell r="X220">
            <v>-24.2</v>
          </cell>
          <cell r="Y220">
            <v>113</v>
          </cell>
          <cell r="Z220">
            <v>-24.3</v>
          </cell>
          <cell r="AA220">
            <v>264.60000000000002</v>
          </cell>
          <cell r="AB220">
            <v>6.8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89.4</v>
          </cell>
          <cell r="D221">
            <v>5.4</v>
          </cell>
          <cell r="E221">
            <v>117.9</v>
          </cell>
          <cell r="F221">
            <v>6.5</v>
          </cell>
          <cell r="G221">
            <v>120.1</v>
          </cell>
          <cell r="H221">
            <v>12.2</v>
          </cell>
          <cell r="I221">
            <v>101.6</v>
          </cell>
          <cell r="J221">
            <v>-1.4</v>
          </cell>
          <cell r="K221">
            <v>101.6</v>
          </cell>
          <cell r="L221">
            <v>1.8</v>
          </cell>
          <cell r="M221">
            <v>100.6</v>
          </cell>
          <cell r="N221">
            <v>-24</v>
          </cell>
          <cell r="O221">
            <v>106</v>
          </cell>
          <cell r="P221">
            <v>-2.2000000000000002</v>
          </cell>
          <cell r="Q221" t="str">
            <v>-</v>
          </cell>
          <cell r="R221" t="str">
            <v>-</v>
          </cell>
          <cell r="S221">
            <v>2.15</v>
          </cell>
          <cell r="T221">
            <v>1.63</v>
          </cell>
          <cell r="U221">
            <v>0.24</v>
          </cell>
          <cell r="V221">
            <v>-2.12</v>
          </cell>
          <cell r="W221">
            <v>82.9</v>
          </cell>
          <cell r="X221">
            <v>1.6</v>
          </cell>
          <cell r="Y221">
            <v>109.4</v>
          </cell>
          <cell r="Z221">
            <v>2.7</v>
          </cell>
          <cell r="AA221">
            <v>104.5</v>
          </cell>
          <cell r="AB221">
            <v>-22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111.9</v>
          </cell>
          <cell r="D222">
            <v>-4</v>
          </cell>
          <cell r="E222">
            <v>123.2</v>
          </cell>
          <cell r="F222">
            <v>-4</v>
          </cell>
          <cell r="G222">
            <v>117.4</v>
          </cell>
          <cell r="H222">
            <v>-2.7</v>
          </cell>
          <cell r="I222">
            <v>107.7</v>
          </cell>
          <cell r="J222">
            <v>7.3</v>
          </cell>
          <cell r="K222">
            <v>106</v>
          </cell>
          <cell r="L222">
            <v>9.1</v>
          </cell>
          <cell r="M222">
            <v>132.69999999999999</v>
          </cell>
          <cell r="N222">
            <v>-9.8000000000000007</v>
          </cell>
          <cell r="O222">
            <v>100.5</v>
          </cell>
          <cell r="P222">
            <v>-24.8</v>
          </cell>
          <cell r="Q222" t="str">
            <v>-</v>
          </cell>
          <cell r="R222" t="str">
            <v>-</v>
          </cell>
          <cell r="S222">
            <v>0.46</v>
          </cell>
          <cell r="T222">
            <v>-0.48</v>
          </cell>
          <cell r="U222">
            <v>1.1599999999999999</v>
          </cell>
          <cell r="V222">
            <v>0.05</v>
          </cell>
          <cell r="W222">
            <v>103.8</v>
          </cell>
          <cell r="X222">
            <v>-7.5</v>
          </cell>
          <cell r="Y222">
            <v>114.3</v>
          </cell>
          <cell r="Z222">
            <v>-7.4</v>
          </cell>
          <cell r="AA222">
            <v>194.4</v>
          </cell>
          <cell r="AB222">
            <v>-13.1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94.5</v>
          </cell>
          <cell r="D223">
            <v>2.5</v>
          </cell>
          <cell r="E223">
            <v>121.8</v>
          </cell>
          <cell r="F223">
            <v>2.5</v>
          </cell>
          <cell r="G223">
            <v>112.5</v>
          </cell>
          <cell r="H223">
            <v>-0.7</v>
          </cell>
          <cell r="I223">
            <v>111.1</v>
          </cell>
          <cell r="J223">
            <v>6.1</v>
          </cell>
          <cell r="K223">
            <v>105.5</v>
          </cell>
          <cell r="L223">
            <v>3</v>
          </cell>
          <cell r="M223">
            <v>168.6</v>
          </cell>
          <cell r="N223">
            <v>31.8</v>
          </cell>
          <cell r="O223">
            <v>99.7</v>
          </cell>
          <cell r="P223">
            <v>19.3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-0.13</v>
          </cell>
          <cell r="U223">
            <v>0.45</v>
          </cell>
          <cell r="V223">
            <v>-0.32</v>
          </cell>
          <cell r="W223">
            <v>87.7</v>
          </cell>
          <cell r="X223">
            <v>-1.1000000000000001</v>
          </cell>
          <cell r="Y223">
            <v>113</v>
          </cell>
          <cell r="Z223">
            <v>-1.1000000000000001</v>
          </cell>
          <cell r="AA223">
            <v>174.5</v>
          </cell>
          <cell r="AB223">
            <v>16.3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86.9</v>
          </cell>
          <cell r="D224">
            <v>-3.3</v>
          </cell>
          <cell r="E224">
            <v>103.3</v>
          </cell>
          <cell r="F224">
            <v>-3.4</v>
          </cell>
          <cell r="G224">
            <v>105.2</v>
          </cell>
          <cell r="H224">
            <v>-2.6</v>
          </cell>
          <cell r="I224">
            <v>98.5</v>
          </cell>
          <cell r="J224">
            <v>-5.6</v>
          </cell>
          <cell r="K224">
            <v>97.6</v>
          </cell>
          <cell r="L224">
            <v>-6.1</v>
          </cell>
          <cell r="M224">
            <v>109.4</v>
          </cell>
          <cell r="N224">
            <v>0</v>
          </cell>
          <cell r="O224">
            <v>85.6</v>
          </cell>
          <cell r="P224">
            <v>0.6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0.93</v>
          </cell>
          <cell r="U224">
            <v>0.93</v>
          </cell>
          <cell r="V224">
            <v>0</v>
          </cell>
          <cell r="W224">
            <v>80.599999999999994</v>
          </cell>
          <cell r="X224">
            <v>-6.8</v>
          </cell>
          <cell r="Y224">
            <v>95.8</v>
          </cell>
          <cell r="Z224">
            <v>-6.9</v>
          </cell>
          <cell r="AA224">
            <v>80.8</v>
          </cell>
          <cell r="AB224">
            <v>-13.1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85.9</v>
          </cell>
          <cell r="D227">
            <v>-0.2</v>
          </cell>
          <cell r="E227">
            <v>95.7</v>
          </cell>
          <cell r="F227">
            <v>0.7</v>
          </cell>
          <cell r="G227">
            <v>94.6</v>
          </cell>
          <cell r="H227">
            <v>1.4</v>
          </cell>
          <cell r="I227">
            <v>102.7</v>
          </cell>
          <cell r="J227">
            <v>-0.2</v>
          </cell>
          <cell r="K227">
            <v>103.9</v>
          </cell>
          <cell r="L227">
            <v>0.6</v>
          </cell>
          <cell r="M227">
            <v>87.7</v>
          </cell>
          <cell r="N227">
            <v>-11</v>
          </cell>
          <cell r="O227">
            <v>149.1</v>
          </cell>
          <cell r="P227">
            <v>-3.6</v>
          </cell>
          <cell r="Q227" t="str">
            <v>-</v>
          </cell>
          <cell r="R227" t="str">
            <v>-</v>
          </cell>
          <cell r="S227">
            <v>1.05</v>
          </cell>
          <cell r="T227">
            <v>-0.88</v>
          </cell>
          <cell r="U227">
            <v>1.58</v>
          </cell>
          <cell r="V227">
            <v>-0.14000000000000001</v>
          </cell>
          <cell r="W227">
            <v>79.7</v>
          </cell>
          <cell r="X227">
            <v>-3.9</v>
          </cell>
          <cell r="Y227">
            <v>88.8</v>
          </cell>
          <cell r="Z227">
            <v>-2.8</v>
          </cell>
          <cell r="AA227">
            <v>116.5</v>
          </cell>
          <cell r="AB227">
            <v>-7.8</v>
          </cell>
          <cell r="AC227">
            <v>0</v>
          </cell>
          <cell r="AD227">
            <v>-100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-21.6</v>
          </cell>
          <cell r="E230">
            <v>111.6</v>
          </cell>
          <cell r="F230">
            <v>-21.6</v>
          </cell>
          <cell r="G230">
            <v>111.5</v>
          </cell>
          <cell r="H230">
            <v>-14.4</v>
          </cell>
          <cell r="I230">
            <v>101.8</v>
          </cell>
          <cell r="J230">
            <v>-2.4</v>
          </cell>
          <cell r="K230">
            <v>101.3</v>
          </cell>
          <cell r="L230">
            <v>3.8</v>
          </cell>
          <cell r="M230">
            <v>109.1</v>
          </cell>
          <cell r="N230">
            <v>-50</v>
          </cell>
          <cell r="O230">
            <v>106.6</v>
          </cell>
          <cell r="P230">
            <v>9.6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0.66</v>
          </cell>
          <cell r="U230">
            <v>1.58</v>
          </cell>
          <cell r="V230">
            <v>1.58</v>
          </cell>
          <cell r="W230">
            <v>84.8</v>
          </cell>
          <cell r="X230">
            <v>-24.4</v>
          </cell>
          <cell r="Y230">
            <v>103.5</v>
          </cell>
          <cell r="Z230">
            <v>-24.5</v>
          </cell>
          <cell r="AA230">
            <v>112.8</v>
          </cell>
          <cell r="AB230">
            <v>-58.5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</v>
          </cell>
          <cell r="D231">
            <v>-0.8</v>
          </cell>
          <cell r="E231">
            <v>85</v>
          </cell>
          <cell r="F231">
            <v>-0.8</v>
          </cell>
          <cell r="G231">
            <v>84.3</v>
          </cell>
          <cell r="H231">
            <v>1.8</v>
          </cell>
          <cell r="I231">
            <v>98.8</v>
          </cell>
          <cell r="J231">
            <v>-1.6</v>
          </cell>
          <cell r="K231">
            <v>99.7</v>
          </cell>
          <cell r="L231">
            <v>0.8</v>
          </cell>
          <cell r="M231">
            <v>88.7</v>
          </cell>
          <cell r="N231">
            <v>-22.1</v>
          </cell>
          <cell r="O231">
            <v>71.900000000000006</v>
          </cell>
          <cell r="P231">
            <v>-5.0999999999999996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-0.04</v>
          </cell>
          <cell r="U231">
            <v>0.89</v>
          </cell>
          <cell r="V231">
            <v>0.16</v>
          </cell>
          <cell r="W231">
            <v>69.099999999999994</v>
          </cell>
          <cell r="X231">
            <v>-4.4000000000000004</v>
          </cell>
          <cell r="Y231">
            <v>78.8</v>
          </cell>
          <cell r="Z231">
            <v>-4.5</v>
          </cell>
          <cell r="AA231">
            <v>90.6</v>
          </cell>
          <cell r="AB231">
            <v>-17.399999999999999</v>
          </cell>
          <cell r="AC231">
            <v>0.2</v>
          </cell>
          <cell r="AD231">
            <v>258.60000000000002</v>
          </cell>
        </row>
        <row r="232">
          <cell r="B232" t="str">
            <v>電気機械器具</v>
          </cell>
          <cell r="C232">
            <v>103.8</v>
          </cell>
          <cell r="D232">
            <v>1.4</v>
          </cell>
          <cell r="E232">
            <v>120.7</v>
          </cell>
          <cell r="F232">
            <v>1.3</v>
          </cell>
          <cell r="G232">
            <v>121.2</v>
          </cell>
          <cell r="H232">
            <v>3.9</v>
          </cell>
          <cell r="I232">
            <v>99.9</v>
          </cell>
          <cell r="J232">
            <v>6.2</v>
          </cell>
          <cell r="K232">
            <v>103.5</v>
          </cell>
          <cell r="L232">
            <v>14.1</v>
          </cell>
          <cell r="M232">
            <v>52.1</v>
          </cell>
          <cell r="N232">
            <v>-62.4</v>
          </cell>
          <cell r="O232">
            <v>151.30000000000001</v>
          </cell>
          <cell r="P232">
            <v>-3</v>
          </cell>
          <cell r="Q232" t="str">
            <v>-</v>
          </cell>
          <cell r="R232" t="str">
            <v>-</v>
          </cell>
          <cell r="S232">
            <v>0.41</v>
          </cell>
          <cell r="T232">
            <v>-1.01</v>
          </cell>
          <cell r="U232">
            <v>0.82</v>
          </cell>
          <cell r="V232">
            <v>0.52</v>
          </cell>
          <cell r="W232">
            <v>96.3</v>
          </cell>
          <cell r="X232">
            <v>-2.2999999999999998</v>
          </cell>
          <cell r="Y232">
            <v>112</v>
          </cell>
          <cell r="Z232">
            <v>-2.2999999999999998</v>
          </cell>
          <cell r="AA232">
            <v>108.9</v>
          </cell>
          <cell r="AB232">
            <v>-36.700000000000003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94.5</v>
          </cell>
          <cell r="D234">
            <v>17.100000000000001</v>
          </cell>
          <cell r="E234">
            <v>123.2</v>
          </cell>
          <cell r="F234">
            <v>16.899999999999999</v>
          </cell>
          <cell r="G234">
            <v>111</v>
          </cell>
          <cell r="H234">
            <v>4.0999999999999996</v>
          </cell>
          <cell r="I234">
            <v>121.6</v>
          </cell>
          <cell r="J234">
            <v>19.8</v>
          </cell>
          <cell r="K234">
            <v>111.8</v>
          </cell>
          <cell r="L234">
            <v>7.8</v>
          </cell>
          <cell r="M234">
            <v>238.5</v>
          </cell>
          <cell r="N234">
            <v>219.7</v>
          </cell>
          <cell r="O234">
            <v>81.099999999999994</v>
          </cell>
          <cell r="P234">
            <v>-0.4</v>
          </cell>
          <cell r="Q234" t="str">
            <v>-</v>
          </cell>
          <cell r="R234" t="str">
            <v>-</v>
          </cell>
          <cell r="S234">
            <v>1.33</v>
          </cell>
          <cell r="T234">
            <v>-0.03</v>
          </cell>
          <cell r="U234">
            <v>0.86</v>
          </cell>
          <cell r="V234">
            <v>-1.1499999999999999</v>
          </cell>
          <cell r="W234">
            <v>87.7</v>
          </cell>
          <cell r="X234">
            <v>12.9</v>
          </cell>
          <cell r="Y234">
            <v>114.3</v>
          </cell>
          <cell r="Z234">
            <v>12.7</v>
          </cell>
          <cell r="AA234">
            <v>304.5</v>
          </cell>
          <cell r="AB234">
            <v>246.6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111.3</v>
          </cell>
          <cell r="D235">
            <v>5.2</v>
          </cell>
          <cell r="E235">
            <v>129.69999999999999</v>
          </cell>
          <cell r="F235">
            <v>5.2</v>
          </cell>
          <cell r="G235">
            <v>121.7</v>
          </cell>
          <cell r="H235">
            <v>4.3</v>
          </cell>
          <cell r="I235">
            <v>112.3</v>
          </cell>
          <cell r="J235">
            <v>3.7</v>
          </cell>
          <cell r="K235">
            <v>101.8</v>
          </cell>
          <cell r="L235">
            <v>3.6</v>
          </cell>
          <cell r="M235">
            <v>246.6</v>
          </cell>
          <cell r="N235">
            <v>4.8</v>
          </cell>
          <cell r="O235">
            <v>94</v>
          </cell>
          <cell r="P235">
            <v>9.4</v>
          </cell>
          <cell r="Q235" t="str">
            <v>-</v>
          </cell>
          <cell r="R235" t="str">
            <v>-</v>
          </cell>
          <cell r="S235">
            <v>0</v>
          </cell>
          <cell r="T235">
            <v>-1.1599999999999999</v>
          </cell>
          <cell r="U235">
            <v>0.21</v>
          </cell>
          <cell r="V235">
            <v>-0.49</v>
          </cell>
          <cell r="W235">
            <v>103.2</v>
          </cell>
          <cell r="X235">
            <v>1.4</v>
          </cell>
          <cell r="Y235">
            <v>120.3</v>
          </cell>
          <cell r="Z235">
            <v>1.3</v>
          </cell>
          <cell r="AA235">
            <v>236.4</v>
          </cell>
          <cell r="AB235">
            <v>12.1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76.400000000000006</v>
          </cell>
          <cell r="D236">
            <v>-0.7</v>
          </cell>
          <cell r="E236">
            <v>91.4</v>
          </cell>
          <cell r="F236">
            <v>-0.8</v>
          </cell>
          <cell r="G236">
            <v>90.6</v>
          </cell>
          <cell r="H236">
            <v>3.9</v>
          </cell>
          <cell r="I236">
            <v>100.7</v>
          </cell>
          <cell r="J236">
            <v>-1.3</v>
          </cell>
          <cell r="K236">
            <v>102.9</v>
          </cell>
          <cell r="L236">
            <v>1.4</v>
          </cell>
          <cell r="M236">
            <v>74.8</v>
          </cell>
          <cell r="N236">
            <v>-30.5</v>
          </cell>
          <cell r="O236">
            <v>106.7</v>
          </cell>
          <cell r="P236">
            <v>-1.1000000000000001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2.2000000000000002</v>
          </cell>
          <cell r="V236">
            <v>-1.38</v>
          </cell>
          <cell r="W236">
            <v>70.900000000000006</v>
          </cell>
          <cell r="X236">
            <v>-4.2</v>
          </cell>
          <cell r="Y236">
            <v>84.8</v>
          </cell>
          <cell r="Z236">
            <v>-4.3</v>
          </cell>
          <cell r="AA236">
            <v>100.1</v>
          </cell>
          <cell r="AB236">
            <v>-31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</v>
          </cell>
          <cell r="D239">
            <v>3.3</v>
          </cell>
          <cell r="E239">
            <v>111.3</v>
          </cell>
          <cell r="F239">
            <v>2.9</v>
          </cell>
          <cell r="G239">
            <v>109.8</v>
          </cell>
          <cell r="H239">
            <v>2.2999999999999998</v>
          </cell>
          <cell r="I239">
            <v>101.2</v>
          </cell>
          <cell r="J239">
            <v>-0.5</v>
          </cell>
          <cell r="K239">
            <v>98.2</v>
          </cell>
          <cell r="L239">
            <v>-1.1000000000000001</v>
          </cell>
          <cell r="M239">
            <v>162.30000000000001</v>
          </cell>
          <cell r="N239">
            <v>7.8</v>
          </cell>
          <cell r="O239">
            <v>92.9</v>
          </cell>
          <cell r="P239">
            <v>-13.5</v>
          </cell>
          <cell r="Q239" t="str">
            <v>-</v>
          </cell>
          <cell r="R239" t="str">
            <v>-</v>
          </cell>
          <cell r="S239">
            <v>0.3</v>
          </cell>
          <cell r="T239">
            <v>-0.47</v>
          </cell>
          <cell r="U239">
            <v>1.98</v>
          </cell>
          <cell r="V239">
            <v>0.45</v>
          </cell>
          <cell r="W239">
            <v>84.4</v>
          </cell>
          <cell r="X239">
            <v>-0.5</v>
          </cell>
          <cell r="Y239">
            <v>103.2</v>
          </cell>
          <cell r="Z239">
            <v>-0.9</v>
          </cell>
          <cell r="AA239">
            <v>133.4</v>
          </cell>
          <cell r="AB239">
            <v>9.5</v>
          </cell>
          <cell r="AC239">
            <v>8.9</v>
          </cell>
          <cell r="AD239">
            <v>17.399999999999999</v>
          </cell>
        </row>
        <row r="240">
          <cell r="B240" t="str">
            <v>小売業</v>
          </cell>
          <cell r="C240">
            <v>76.5</v>
          </cell>
          <cell r="D240">
            <v>-2.2000000000000002</v>
          </cell>
          <cell r="E240">
            <v>89.1</v>
          </cell>
          <cell r="F240">
            <v>-2</v>
          </cell>
          <cell r="G240">
            <v>85.8</v>
          </cell>
          <cell r="H240">
            <v>1.2</v>
          </cell>
          <cell r="I240">
            <v>98.7</v>
          </cell>
          <cell r="J240">
            <v>-10.4</v>
          </cell>
          <cell r="K240">
            <v>93</v>
          </cell>
          <cell r="L240">
            <v>-9.1</v>
          </cell>
          <cell r="M240">
            <v>183.2</v>
          </cell>
          <cell r="N240">
            <v>-19</v>
          </cell>
          <cell r="O240">
            <v>71.599999999999994</v>
          </cell>
          <cell r="P240">
            <v>13.8</v>
          </cell>
          <cell r="Q240" t="str">
            <v>-</v>
          </cell>
          <cell r="R240" t="str">
            <v>-</v>
          </cell>
          <cell r="S240">
            <v>5.91</v>
          </cell>
          <cell r="T240">
            <v>4.93</v>
          </cell>
          <cell r="U240">
            <v>4.78</v>
          </cell>
          <cell r="V240">
            <v>3.35</v>
          </cell>
          <cell r="W240">
            <v>71</v>
          </cell>
          <cell r="X240">
            <v>-5.7</v>
          </cell>
          <cell r="Y240">
            <v>82.7</v>
          </cell>
          <cell r="Z240">
            <v>-5.5</v>
          </cell>
          <cell r="AA240">
            <v>132.69999999999999</v>
          </cell>
          <cell r="AB240">
            <v>-22.2</v>
          </cell>
          <cell r="AC240">
            <v>0</v>
          </cell>
          <cell r="AD240">
            <v>-96</v>
          </cell>
        </row>
        <row r="241">
          <cell r="B241" t="str">
            <v>宿泊業</v>
          </cell>
          <cell r="C241">
            <v>105.1</v>
          </cell>
          <cell r="D241">
            <v>-6.1</v>
          </cell>
          <cell r="E241">
            <v>112.8</v>
          </cell>
          <cell r="F241">
            <v>-6</v>
          </cell>
          <cell r="G241">
            <v>111.5</v>
          </cell>
          <cell r="H241">
            <v>-8.6</v>
          </cell>
          <cell r="I241">
            <v>126.2</v>
          </cell>
          <cell r="J241">
            <v>9.3000000000000007</v>
          </cell>
          <cell r="K241">
            <v>120.6</v>
          </cell>
          <cell r="L241">
            <v>10</v>
          </cell>
          <cell r="M241">
            <v>214.6</v>
          </cell>
          <cell r="N241">
            <v>2.7</v>
          </cell>
          <cell r="O241">
            <v>85.4</v>
          </cell>
          <cell r="P241">
            <v>83.3</v>
          </cell>
          <cell r="Q241" t="str">
            <v>-</v>
          </cell>
          <cell r="R241" t="str">
            <v>-</v>
          </cell>
          <cell r="S241">
            <v>1.77</v>
          </cell>
          <cell r="T241">
            <v>1.77</v>
          </cell>
          <cell r="U241">
            <v>1.07</v>
          </cell>
          <cell r="V241">
            <v>-0.18</v>
          </cell>
          <cell r="W241">
            <v>97.5</v>
          </cell>
          <cell r="X241">
            <v>-9.5</v>
          </cell>
          <cell r="Y241">
            <v>104.6</v>
          </cell>
          <cell r="Z241">
            <v>-9.4</v>
          </cell>
          <cell r="AA241">
            <v>131.69999999999999</v>
          </cell>
          <cell r="AB241">
            <v>45</v>
          </cell>
          <cell r="AC241">
            <v>0.2</v>
          </cell>
          <cell r="AD241">
            <v>0</v>
          </cell>
        </row>
        <row r="242">
          <cell r="B242" t="str">
            <v>Ｍ一括分</v>
          </cell>
          <cell r="C242">
            <v>108.6</v>
          </cell>
          <cell r="D242">
            <v>-14.8</v>
          </cell>
          <cell r="E242">
            <v>117.8</v>
          </cell>
          <cell r="F242">
            <v>-14.7</v>
          </cell>
          <cell r="G242">
            <v>124.4</v>
          </cell>
          <cell r="H242">
            <v>-10.8</v>
          </cell>
          <cell r="I242">
            <v>94.8</v>
          </cell>
          <cell r="J242">
            <v>3.7</v>
          </cell>
          <cell r="K242">
            <v>95.7</v>
          </cell>
          <cell r="L242">
            <v>10.3</v>
          </cell>
          <cell r="M242">
            <v>87.3</v>
          </cell>
          <cell r="N242">
            <v>-32.5</v>
          </cell>
          <cell r="O242">
            <v>235.4</v>
          </cell>
          <cell r="P242">
            <v>192.8</v>
          </cell>
          <cell r="Q242" t="str">
            <v>-</v>
          </cell>
          <cell r="R242" t="str">
            <v>-</v>
          </cell>
          <cell r="S242">
            <v>10.56</v>
          </cell>
          <cell r="T242">
            <v>6.73</v>
          </cell>
          <cell r="U242">
            <v>5.93</v>
          </cell>
          <cell r="V242">
            <v>-5.55</v>
          </cell>
          <cell r="W242">
            <v>100.7</v>
          </cell>
          <cell r="X242">
            <v>-17.899999999999999</v>
          </cell>
          <cell r="Y242">
            <v>109.3</v>
          </cell>
          <cell r="Z242">
            <v>-17.8</v>
          </cell>
          <cell r="AA242">
            <v>85.3</v>
          </cell>
          <cell r="AB242">
            <v>-35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-1.1000000000000001</v>
          </cell>
          <cell r="E243">
            <v>98.6</v>
          </cell>
          <cell r="F243">
            <v>-1</v>
          </cell>
          <cell r="G243">
            <v>95.1</v>
          </cell>
          <cell r="H243">
            <v>-0.6</v>
          </cell>
          <cell r="I243">
            <v>99.9</v>
          </cell>
          <cell r="J243">
            <v>3.2</v>
          </cell>
          <cell r="K243">
            <v>99.5</v>
          </cell>
          <cell r="L243">
            <v>3.2</v>
          </cell>
          <cell r="M243">
            <v>109.6</v>
          </cell>
          <cell r="N243">
            <v>0</v>
          </cell>
          <cell r="O243">
            <v>78.400000000000006</v>
          </cell>
          <cell r="P243">
            <v>4</v>
          </cell>
          <cell r="Q243" t="str">
            <v>-</v>
          </cell>
          <cell r="R243" t="str">
            <v>-</v>
          </cell>
          <cell r="S243">
            <v>0.82</v>
          </cell>
          <cell r="T243">
            <v>0.1</v>
          </cell>
          <cell r="U243">
            <v>1.04</v>
          </cell>
          <cell r="V243">
            <v>-0.5</v>
          </cell>
          <cell r="W243">
            <v>75.2</v>
          </cell>
          <cell r="X243">
            <v>-4.7</v>
          </cell>
          <cell r="Y243">
            <v>91.5</v>
          </cell>
          <cell r="Z243">
            <v>-4.5999999999999996</v>
          </cell>
          <cell r="AA243">
            <v>203.4</v>
          </cell>
          <cell r="AB243">
            <v>-6.6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81.599999999999994</v>
          </cell>
          <cell r="D244">
            <v>-3.5</v>
          </cell>
          <cell r="E244">
            <v>103.5</v>
          </cell>
          <cell r="F244">
            <v>-3.6</v>
          </cell>
          <cell r="G244">
            <v>105.6</v>
          </cell>
          <cell r="H244">
            <v>-0.8</v>
          </cell>
          <cell r="I244">
            <v>98.4</v>
          </cell>
          <cell r="J244">
            <v>7.9</v>
          </cell>
          <cell r="K244">
            <v>99.9</v>
          </cell>
          <cell r="L244">
            <v>9.6999999999999993</v>
          </cell>
          <cell r="M244">
            <v>60.3</v>
          </cell>
          <cell r="N244">
            <v>-35.200000000000003</v>
          </cell>
          <cell r="O244">
            <v>97.8</v>
          </cell>
          <cell r="P244">
            <v>-6.9</v>
          </cell>
          <cell r="Q244" t="str">
            <v>-</v>
          </cell>
          <cell r="R244" t="str">
            <v>-</v>
          </cell>
          <cell r="S244">
            <v>0.98</v>
          </cell>
          <cell r="T244">
            <v>-0.89</v>
          </cell>
          <cell r="U244">
            <v>1.03</v>
          </cell>
          <cell r="V244">
            <v>-0.83</v>
          </cell>
          <cell r="W244">
            <v>75.7</v>
          </cell>
          <cell r="X244">
            <v>-7</v>
          </cell>
          <cell r="Y244">
            <v>96</v>
          </cell>
          <cell r="Z244">
            <v>-7.2</v>
          </cell>
          <cell r="AA244">
            <v>59.7</v>
          </cell>
          <cell r="AB244">
            <v>-53</v>
          </cell>
          <cell r="AC244">
            <v>0.5</v>
          </cell>
          <cell r="AD244">
            <v>0</v>
          </cell>
        </row>
        <row r="245">
          <cell r="B245" t="str">
            <v>職業紹介・派遣業</v>
          </cell>
          <cell r="C245">
            <v>103.4</v>
          </cell>
          <cell r="D245">
            <v>3.4</v>
          </cell>
          <cell r="E245">
            <v>106.4</v>
          </cell>
          <cell r="F245">
            <v>3.8</v>
          </cell>
          <cell r="G245">
            <v>107</v>
          </cell>
          <cell r="H245">
            <v>0.3</v>
          </cell>
          <cell r="I245">
            <v>108.8</v>
          </cell>
          <cell r="J245">
            <v>7.2</v>
          </cell>
          <cell r="K245">
            <v>109.4</v>
          </cell>
          <cell r="L245">
            <v>6</v>
          </cell>
          <cell r="M245">
            <v>100</v>
          </cell>
          <cell r="N245">
            <v>33.9</v>
          </cell>
          <cell r="O245">
            <v>131.69999999999999</v>
          </cell>
          <cell r="P245">
            <v>3.3</v>
          </cell>
          <cell r="Q245" t="str">
            <v>-</v>
          </cell>
          <cell r="R245" t="str">
            <v>-</v>
          </cell>
          <cell r="S245">
            <v>8.61</v>
          </cell>
          <cell r="T245">
            <v>-1.1299999999999999</v>
          </cell>
          <cell r="U245">
            <v>8.18</v>
          </cell>
          <cell r="V245">
            <v>-3.12</v>
          </cell>
          <cell r="W245">
            <v>95.9</v>
          </cell>
          <cell r="X245">
            <v>-0.3</v>
          </cell>
          <cell r="Y245">
            <v>98.7</v>
          </cell>
          <cell r="Z245">
            <v>0</v>
          </cell>
          <cell r="AA245">
            <v>99.9</v>
          </cell>
          <cell r="AB245">
            <v>62.3</v>
          </cell>
          <cell r="AC245">
            <v>7.5</v>
          </cell>
          <cell r="AD245">
            <v>-62.3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87.5</v>
          </cell>
          <cell r="D247">
            <v>2.6</v>
          </cell>
          <cell r="E247">
            <v>102.3</v>
          </cell>
          <cell r="F247">
            <v>2.6</v>
          </cell>
          <cell r="G247">
            <v>101.1</v>
          </cell>
          <cell r="H247">
            <v>3.2</v>
          </cell>
          <cell r="I247">
            <v>103.2</v>
          </cell>
          <cell r="J247">
            <v>0</v>
          </cell>
          <cell r="K247">
            <v>101.3</v>
          </cell>
          <cell r="L247">
            <v>-0.4</v>
          </cell>
          <cell r="M247">
            <v>130.5</v>
          </cell>
          <cell r="N247">
            <v>3.8</v>
          </cell>
          <cell r="O247">
            <v>92.9</v>
          </cell>
          <cell r="P247">
            <v>-4.5</v>
          </cell>
          <cell r="Q247" t="str">
            <v>-</v>
          </cell>
          <cell r="R247" t="str">
            <v>-</v>
          </cell>
          <cell r="S247">
            <v>1.71</v>
          </cell>
          <cell r="T247">
            <v>-0.02</v>
          </cell>
          <cell r="U247">
            <v>0.89</v>
          </cell>
          <cell r="V247">
            <v>-0.72</v>
          </cell>
          <cell r="W247">
            <v>81.2</v>
          </cell>
          <cell r="X247">
            <v>-1.1000000000000001</v>
          </cell>
          <cell r="Y247">
            <v>94.9</v>
          </cell>
          <cell r="Z247">
            <v>-1.1000000000000001</v>
          </cell>
          <cell r="AA247">
            <v>116.1</v>
          </cell>
          <cell r="AB247">
            <v>-2.4</v>
          </cell>
          <cell r="AC247">
            <v>0.9</v>
          </cell>
          <cell r="AD247">
            <v>-20.7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100.9</v>
          </cell>
          <cell r="D262">
            <v>-0.4</v>
          </cell>
          <cell r="E262">
            <v>104.7</v>
          </cell>
          <cell r="F262">
            <v>-0.4</v>
          </cell>
          <cell r="G262">
            <v>105.6</v>
          </cell>
          <cell r="H262">
            <v>1.9</v>
          </cell>
          <cell r="I262">
            <v>99.6</v>
          </cell>
          <cell r="J262">
            <v>-2.9</v>
          </cell>
          <cell r="K262">
            <v>100.2</v>
          </cell>
          <cell r="L262">
            <v>-2.1</v>
          </cell>
          <cell r="M262">
            <v>77.3</v>
          </cell>
          <cell r="N262">
            <v>-32</v>
          </cell>
          <cell r="O262">
            <v>99.6</v>
          </cell>
          <cell r="P262">
            <v>0.8</v>
          </cell>
          <cell r="Q262" t="str">
            <v>-</v>
          </cell>
          <cell r="R262" t="str">
            <v>-</v>
          </cell>
          <cell r="S262">
            <v>2.06</v>
          </cell>
          <cell r="T262">
            <v>0.2</v>
          </cell>
          <cell r="U262">
            <v>2.0099999999999998</v>
          </cell>
          <cell r="V262">
            <v>0.54</v>
          </cell>
          <cell r="W262">
            <v>93.6</v>
          </cell>
          <cell r="X262">
            <v>-4</v>
          </cell>
          <cell r="Y262">
            <v>97.1</v>
          </cell>
          <cell r="Z262">
            <v>-4.0999999999999996</v>
          </cell>
          <cell r="AA262">
            <v>71</v>
          </cell>
          <cell r="AB262">
            <v>-57.3</v>
          </cell>
          <cell r="AC262">
            <v>0.7</v>
          </cell>
          <cell r="AD262">
            <v>-54.1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145.19999999999999</v>
          </cell>
          <cell r="D264">
            <v>10.1</v>
          </cell>
          <cell r="E264">
            <v>147.6</v>
          </cell>
          <cell r="F264">
            <v>10.1</v>
          </cell>
          <cell r="G264">
            <v>138.5</v>
          </cell>
          <cell r="H264">
            <v>9.6999999999999993</v>
          </cell>
          <cell r="I264">
            <v>129.69999999999999</v>
          </cell>
          <cell r="J264">
            <v>6.7</v>
          </cell>
          <cell r="K264">
            <v>124.6</v>
          </cell>
          <cell r="L264">
            <v>7.5</v>
          </cell>
          <cell r="M264">
            <v>666.7</v>
          </cell>
          <cell r="N264">
            <v>-7.7</v>
          </cell>
          <cell r="O264">
            <v>20.7</v>
          </cell>
          <cell r="P264">
            <v>-68.400000000000006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134.69999999999999</v>
          </cell>
          <cell r="X264">
            <v>6.1</v>
          </cell>
          <cell r="Y264">
            <v>136.9</v>
          </cell>
          <cell r="Z264">
            <v>6</v>
          </cell>
          <cell r="AA264">
            <v>1053.9000000000001</v>
          </cell>
          <cell r="AB264">
            <v>14.7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104.4</v>
          </cell>
          <cell r="D265">
            <v>-0.6</v>
          </cell>
          <cell r="E265">
            <v>108.3</v>
          </cell>
          <cell r="F265">
            <v>-0.5</v>
          </cell>
          <cell r="G265">
            <v>109.3</v>
          </cell>
          <cell r="H265">
            <v>2.1</v>
          </cell>
          <cell r="I265">
            <v>96.6</v>
          </cell>
          <cell r="J265">
            <v>-5.5</v>
          </cell>
          <cell r="K265">
            <v>98</v>
          </cell>
          <cell r="L265">
            <v>-3.7</v>
          </cell>
          <cell r="M265">
            <v>65.400000000000006</v>
          </cell>
          <cell r="N265">
            <v>-40.299999999999997</v>
          </cell>
          <cell r="O265">
            <v>85.1</v>
          </cell>
          <cell r="P265">
            <v>6.5</v>
          </cell>
          <cell r="Q265" t="str">
            <v>-</v>
          </cell>
          <cell r="R265" t="str">
            <v>-</v>
          </cell>
          <cell r="S265">
            <v>2.75</v>
          </cell>
          <cell r="T265">
            <v>1.49</v>
          </cell>
          <cell r="U265">
            <v>1.39</v>
          </cell>
          <cell r="V265">
            <v>-1.1100000000000001</v>
          </cell>
          <cell r="W265">
            <v>96.8</v>
          </cell>
          <cell r="X265">
            <v>-4.3</v>
          </cell>
          <cell r="Y265">
            <v>100.5</v>
          </cell>
          <cell r="Z265">
            <v>-4</v>
          </cell>
          <cell r="AA265">
            <v>77.7</v>
          </cell>
          <cell r="AB265">
            <v>-52.9</v>
          </cell>
          <cell r="AC265">
            <v>0</v>
          </cell>
          <cell r="AD265">
            <v>-100</v>
          </cell>
        </row>
        <row r="266">
          <cell r="B266" t="str">
            <v>電気・ガス・熱供給・水道業</v>
          </cell>
          <cell r="C266">
            <v>78.8</v>
          </cell>
          <cell r="D266">
            <v>-9.8000000000000007</v>
          </cell>
          <cell r="E266">
            <v>87.1</v>
          </cell>
          <cell r="F266">
            <v>-9.8000000000000007</v>
          </cell>
          <cell r="G266">
            <v>87.4</v>
          </cell>
          <cell r="H266">
            <v>-9.5</v>
          </cell>
          <cell r="I266">
            <v>95.3</v>
          </cell>
          <cell r="J266">
            <v>1.1000000000000001</v>
          </cell>
          <cell r="K266">
            <v>95.4</v>
          </cell>
          <cell r="L266">
            <v>1.2</v>
          </cell>
          <cell r="M266">
            <v>50</v>
          </cell>
          <cell r="N266">
            <v>-33.299999999999997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-1.38</v>
          </cell>
          <cell r="U266">
            <v>0</v>
          </cell>
          <cell r="V266">
            <v>-1.38</v>
          </cell>
          <cell r="W266">
            <v>73.099999999999994</v>
          </cell>
          <cell r="X266">
            <v>-13.1</v>
          </cell>
          <cell r="Y266">
            <v>80.8</v>
          </cell>
          <cell r="Z266">
            <v>-13.1</v>
          </cell>
          <cell r="AA266">
            <v>5.7</v>
          </cell>
          <cell r="AB266">
            <v>-93.9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86.5</v>
          </cell>
          <cell r="D267">
            <v>-17</v>
          </cell>
          <cell r="E267">
            <v>87.4</v>
          </cell>
          <cell r="F267">
            <v>-14.6</v>
          </cell>
          <cell r="G267">
            <v>88.7</v>
          </cell>
          <cell r="H267">
            <v>-2.6</v>
          </cell>
          <cell r="I267">
            <v>83.9</v>
          </cell>
          <cell r="J267">
            <v>-12.8</v>
          </cell>
          <cell r="K267">
            <v>84.2</v>
          </cell>
          <cell r="L267">
            <v>-6.1</v>
          </cell>
          <cell r="M267">
            <v>64.3</v>
          </cell>
          <cell r="N267">
            <v>-87.5</v>
          </cell>
          <cell r="O267">
            <v>12.7</v>
          </cell>
          <cell r="P267">
            <v>-11.8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3.36</v>
          </cell>
          <cell r="V267">
            <v>1.57</v>
          </cell>
          <cell r="W267">
            <v>80.2</v>
          </cell>
          <cell r="X267">
            <v>-20</v>
          </cell>
          <cell r="Y267">
            <v>81.099999999999994</v>
          </cell>
          <cell r="Z267">
            <v>-17.7</v>
          </cell>
          <cell r="AA267">
            <v>34</v>
          </cell>
          <cell r="AB267">
            <v>-93.8</v>
          </cell>
          <cell r="AC267">
            <v>15.8</v>
          </cell>
          <cell r="AD267">
            <v>-75.400000000000006</v>
          </cell>
        </row>
        <row r="268">
          <cell r="B268" t="str">
            <v>運輸業，郵便業</v>
          </cell>
          <cell r="C268">
            <v>94.9</v>
          </cell>
          <cell r="D268">
            <v>11</v>
          </cell>
          <cell r="E268">
            <v>97.6</v>
          </cell>
          <cell r="F268">
            <v>11</v>
          </cell>
          <cell r="G268">
            <v>105.7</v>
          </cell>
          <cell r="H268">
            <v>12</v>
          </cell>
          <cell r="I268">
            <v>70.099999999999994</v>
          </cell>
          <cell r="J268">
            <v>-8.1999999999999993</v>
          </cell>
          <cell r="K268">
            <v>73.8</v>
          </cell>
          <cell r="L268">
            <v>-7.6</v>
          </cell>
          <cell r="M268">
            <v>0</v>
          </cell>
          <cell r="N268">
            <v>-100</v>
          </cell>
          <cell r="O268">
            <v>81.599999999999994</v>
          </cell>
          <cell r="P268">
            <v>137.19999999999999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1.55</v>
          </cell>
          <cell r="V268">
            <v>1.55</v>
          </cell>
          <cell r="W268">
            <v>88</v>
          </cell>
          <cell r="X268">
            <v>6.9</v>
          </cell>
          <cell r="Y268">
            <v>90.5</v>
          </cell>
          <cell r="Z268">
            <v>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109.1</v>
          </cell>
          <cell r="D269">
            <v>12.6</v>
          </cell>
          <cell r="E269">
            <v>111</v>
          </cell>
          <cell r="F269">
            <v>12.7</v>
          </cell>
          <cell r="G269">
            <v>111.3</v>
          </cell>
          <cell r="H269">
            <v>12.4</v>
          </cell>
          <cell r="I269">
            <v>96.6</v>
          </cell>
          <cell r="J269">
            <v>4.8</v>
          </cell>
          <cell r="K269">
            <v>97.1</v>
          </cell>
          <cell r="L269">
            <v>5.0999999999999996</v>
          </cell>
          <cell r="M269">
            <v>75</v>
          </cell>
          <cell r="N269">
            <v>-16.7</v>
          </cell>
          <cell r="O269">
            <v>133.4</v>
          </cell>
          <cell r="P269">
            <v>-1</v>
          </cell>
          <cell r="Q269" t="str">
            <v>-</v>
          </cell>
          <cell r="R269" t="str">
            <v>-</v>
          </cell>
          <cell r="S269">
            <v>1.74</v>
          </cell>
          <cell r="T269">
            <v>0.39</v>
          </cell>
          <cell r="U269">
            <v>2.21</v>
          </cell>
          <cell r="V269">
            <v>0.57999999999999996</v>
          </cell>
          <cell r="W269">
            <v>101.2</v>
          </cell>
          <cell r="X269">
            <v>8.5</v>
          </cell>
          <cell r="Y269">
            <v>103</v>
          </cell>
          <cell r="Z269">
            <v>8.6</v>
          </cell>
          <cell r="AA269">
            <v>86.6</v>
          </cell>
          <cell r="AB269">
            <v>35.9</v>
          </cell>
          <cell r="AC269">
            <v>3.1</v>
          </cell>
          <cell r="AD269">
            <v>8.3000000000000007</v>
          </cell>
        </row>
        <row r="270">
          <cell r="B270" t="str">
            <v>金融業，保険業</v>
          </cell>
          <cell r="C270">
            <v>75</v>
          </cell>
          <cell r="D270">
            <v>-28.9</v>
          </cell>
          <cell r="E270">
            <v>77.400000000000006</v>
          </cell>
          <cell r="F270">
            <v>-28.9</v>
          </cell>
          <cell r="G270">
            <v>81.599999999999994</v>
          </cell>
          <cell r="H270">
            <v>-19.899999999999999</v>
          </cell>
          <cell r="I270">
            <v>69.099999999999994</v>
          </cell>
          <cell r="J270">
            <v>-24.1</v>
          </cell>
          <cell r="K270">
            <v>67</v>
          </cell>
          <cell r="L270">
            <v>-20.100000000000001</v>
          </cell>
          <cell r="M270">
            <v>92.8</v>
          </cell>
          <cell r="N270">
            <v>-49.6</v>
          </cell>
          <cell r="O270">
            <v>7.4</v>
          </cell>
          <cell r="P270">
            <v>-94.2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-3.05</v>
          </cell>
          <cell r="W270">
            <v>69.599999999999994</v>
          </cell>
          <cell r="X270">
            <v>-31.4</v>
          </cell>
          <cell r="Y270">
            <v>71.8</v>
          </cell>
          <cell r="Z270">
            <v>-31.4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129.69999999999999</v>
          </cell>
          <cell r="D271">
            <v>12.6</v>
          </cell>
          <cell r="E271">
            <v>130.9</v>
          </cell>
          <cell r="F271">
            <v>12.6</v>
          </cell>
          <cell r="G271">
            <v>135.30000000000001</v>
          </cell>
          <cell r="H271">
            <v>14.9</v>
          </cell>
          <cell r="I271">
            <v>97</v>
          </cell>
          <cell r="J271">
            <v>-1</v>
          </cell>
          <cell r="K271">
            <v>99.5</v>
          </cell>
          <cell r="L271">
            <v>0.6</v>
          </cell>
          <cell r="M271">
            <v>0</v>
          </cell>
          <cell r="N271">
            <v>-100</v>
          </cell>
          <cell r="O271">
            <v>96.5</v>
          </cell>
          <cell r="P271">
            <v>-20.6</v>
          </cell>
          <cell r="Q271" t="str">
            <v>-</v>
          </cell>
          <cell r="R271" t="str">
            <v>-</v>
          </cell>
          <cell r="S271">
            <v>0</v>
          </cell>
          <cell r="T271">
            <v>-1.32</v>
          </cell>
          <cell r="U271">
            <v>0</v>
          </cell>
          <cell r="V271">
            <v>-0.88</v>
          </cell>
          <cell r="W271">
            <v>120.3</v>
          </cell>
          <cell r="X271">
            <v>8.5</v>
          </cell>
          <cell r="Y271">
            <v>121.4</v>
          </cell>
          <cell r="Z271">
            <v>8.5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63.7</v>
          </cell>
          <cell r="D272">
            <v>-41.7</v>
          </cell>
          <cell r="E272">
            <v>68.599999999999994</v>
          </cell>
          <cell r="F272">
            <v>-41.7</v>
          </cell>
          <cell r="G272">
            <v>71.400000000000006</v>
          </cell>
          <cell r="H272">
            <v>-40</v>
          </cell>
          <cell r="I272">
            <v>68.900000000000006</v>
          </cell>
          <cell r="J272">
            <v>-33.799999999999997</v>
          </cell>
          <cell r="K272">
            <v>72.8</v>
          </cell>
          <cell r="L272">
            <v>-28</v>
          </cell>
          <cell r="M272">
            <v>0</v>
          </cell>
          <cell r="N272">
            <v>-100</v>
          </cell>
          <cell r="O272">
            <v>33.9</v>
          </cell>
          <cell r="P272">
            <v>-39.799999999999997</v>
          </cell>
          <cell r="Q272" t="str">
            <v>-</v>
          </cell>
          <cell r="R272" t="str">
            <v>-</v>
          </cell>
          <cell r="S272">
            <v>0</v>
          </cell>
          <cell r="T272">
            <v>-0.98</v>
          </cell>
          <cell r="U272">
            <v>7.52</v>
          </cell>
          <cell r="V272">
            <v>6.54</v>
          </cell>
          <cell r="W272">
            <v>59.1</v>
          </cell>
          <cell r="X272">
            <v>-43.8</v>
          </cell>
          <cell r="Y272">
            <v>63.6</v>
          </cell>
          <cell r="Z272">
            <v>-43.8</v>
          </cell>
          <cell r="AA272">
            <v>2.1</v>
          </cell>
          <cell r="AB272">
            <v>-97.5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103.2</v>
          </cell>
          <cell r="D273">
            <v>-4.4000000000000004</v>
          </cell>
          <cell r="E273">
            <v>103.4</v>
          </cell>
          <cell r="F273">
            <v>-4.3</v>
          </cell>
          <cell r="G273">
            <v>102.6</v>
          </cell>
          <cell r="H273">
            <v>-4.2</v>
          </cell>
          <cell r="I273">
            <v>99.4</v>
          </cell>
          <cell r="J273">
            <v>-6.7</v>
          </cell>
          <cell r="K273">
            <v>98.3</v>
          </cell>
          <cell r="L273">
            <v>-6.1</v>
          </cell>
          <cell r="M273">
            <v>161.5</v>
          </cell>
          <cell r="N273">
            <v>-22.2</v>
          </cell>
          <cell r="O273">
            <v>109.8</v>
          </cell>
          <cell r="P273">
            <v>5.2</v>
          </cell>
          <cell r="Q273" t="str">
            <v>-</v>
          </cell>
          <cell r="R273" t="str">
            <v>-</v>
          </cell>
          <cell r="S273">
            <v>3.6</v>
          </cell>
          <cell r="T273">
            <v>0.95</v>
          </cell>
          <cell r="U273">
            <v>3.02</v>
          </cell>
          <cell r="V273">
            <v>2.13</v>
          </cell>
          <cell r="W273">
            <v>95.7</v>
          </cell>
          <cell r="X273">
            <v>-7.8</v>
          </cell>
          <cell r="Y273">
            <v>95.9</v>
          </cell>
          <cell r="Z273">
            <v>-7.8</v>
          </cell>
          <cell r="AA273">
            <v>143.5</v>
          </cell>
          <cell r="AB273">
            <v>-12.4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85</v>
          </cell>
          <cell r="D274">
            <v>-2.6</v>
          </cell>
          <cell r="E274">
            <v>85.1</v>
          </cell>
          <cell r="F274">
            <v>-2.5</v>
          </cell>
          <cell r="G274">
            <v>88.2</v>
          </cell>
          <cell r="H274">
            <v>-3.5</v>
          </cell>
          <cell r="I274">
            <v>95.7</v>
          </cell>
          <cell r="J274">
            <v>-6.6</v>
          </cell>
          <cell r="K274">
            <v>89.4</v>
          </cell>
          <cell r="L274">
            <v>-10.1</v>
          </cell>
          <cell r="M274">
            <v>1466.7</v>
          </cell>
          <cell r="N274">
            <v>91.3</v>
          </cell>
          <cell r="O274">
            <v>40.299999999999997</v>
          </cell>
          <cell r="P274">
            <v>-25.5</v>
          </cell>
          <cell r="Q274" t="str">
            <v>-</v>
          </cell>
          <cell r="R274" t="str">
            <v>-</v>
          </cell>
          <cell r="S274">
            <v>3.26</v>
          </cell>
          <cell r="T274">
            <v>0.41</v>
          </cell>
          <cell r="U274">
            <v>1.38</v>
          </cell>
          <cell r="V274">
            <v>-0.23</v>
          </cell>
          <cell r="W274">
            <v>78.8</v>
          </cell>
          <cell r="X274">
            <v>-6.2</v>
          </cell>
          <cell r="Y274">
            <v>78.900000000000006</v>
          </cell>
          <cell r="Z274">
            <v>-6.1</v>
          </cell>
          <cell r="AA274">
            <v>29.7</v>
          </cell>
          <cell r="AB274">
            <v>84.7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170.8</v>
          </cell>
          <cell r="D275">
            <v>1.7</v>
          </cell>
          <cell r="E275">
            <v>175</v>
          </cell>
          <cell r="F275">
            <v>1.7</v>
          </cell>
          <cell r="G275">
            <v>175.8</v>
          </cell>
          <cell r="H275">
            <v>1.9</v>
          </cell>
          <cell r="I275">
            <v>185.2</v>
          </cell>
          <cell r="J275">
            <v>-14.1</v>
          </cell>
          <cell r="K275">
            <v>186.9</v>
          </cell>
          <cell r="L275">
            <v>-14</v>
          </cell>
          <cell r="M275">
            <v>60</v>
          </cell>
          <cell r="N275">
            <v>-25</v>
          </cell>
          <cell r="O275">
            <v>101.3</v>
          </cell>
          <cell r="P275">
            <v>15.4</v>
          </cell>
          <cell r="Q275" t="str">
            <v>-</v>
          </cell>
          <cell r="R275" t="str">
            <v>-</v>
          </cell>
          <cell r="S275">
            <v>3.13</v>
          </cell>
          <cell r="T275">
            <v>-1.97</v>
          </cell>
          <cell r="U275">
            <v>0.34</v>
          </cell>
          <cell r="V275">
            <v>0.1</v>
          </cell>
          <cell r="W275">
            <v>158.4</v>
          </cell>
          <cell r="X275">
            <v>-2</v>
          </cell>
          <cell r="Y275">
            <v>162.30000000000001</v>
          </cell>
          <cell r="Z275">
            <v>-1.9</v>
          </cell>
          <cell r="AA275">
            <v>57.6</v>
          </cell>
          <cell r="AB275">
            <v>-31.1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77.2</v>
          </cell>
          <cell r="D276">
            <v>-10.5</v>
          </cell>
          <cell r="E276">
            <v>84.2</v>
          </cell>
          <cell r="F276">
            <v>-10.6</v>
          </cell>
          <cell r="G276">
            <v>84</v>
          </cell>
          <cell r="H276">
            <v>-4.8</v>
          </cell>
          <cell r="I276">
            <v>94.4</v>
          </cell>
          <cell r="J276">
            <v>-4</v>
          </cell>
          <cell r="K276">
            <v>94.5</v>
          </cell>
          <cell r="L276">
            <v>-3</v>
          </cell>
          <cell r="M276">
            <v>90</v>
          </cell>
          <cell r="N276">
            <v>-52.6</v>
          </cell>
          <cell r="O276">
            <v>95.2</v>
          </cell>
          <cell r="P276">
            <v>-2.1</v>
          </cell>
          <cell r="Q276" t="str">
            <v>-</v>
          </cell>
          <cell r="R276" t="str">
            <v>-</v>
          </cell>
          <cell r="S276">
            <v>0.83</v>
          </cell>
          <cell r="T276">
            <v>0.15</v>
          </cell>
          <cell r="U276">
            <v>0.98</v>
          </cell>
          <cell r="V276">
            <v>0.54</v>
          </cell>
          <cell r="W276">
            <v>71.599999999999994</v>
          </cell>
          <cell r="X276">
            <v>-13.8</v>
          </cell>
          <cell r="Y276">
            <v>78.099999999999994</v>
          </cell>
          <cell r="Z276">
            <v>-13.9</v>
          </cell>
          <cell r="AA276">
            <v>100.4</v>
          </cell>
          <cell r="AB276">
            <v>-77.599999999999994</v>
          </cell>
          <cell r="AC276">
            <v>0.3</v>
          </cell>
          <cell r="AD276">
            <v>550</v>
          </cell>
        </row>
        <row r="277">
          <cell r="B277" t="str">
            <v>複合サービス事業</v>
          </cell>
          <cell r="C277">
            <v>72.8</v>
          </cell>
          <cell r="D277">
            <v>-21</v>
          </cell>
          <cell r="E277">
            <v>78.599999999999994</v>
          </cell>
          <cell r="F277">
            <v>-21</v>
          </cell>
          <cell r="G277">
            <v>82.4</v>
          </cell>
          <cell r="H277">
            <v>-19.5</v>
          </cell>
          <cell r="I277">
            <v>85.6</v>
          </cell>
          <cell r="J277">
            <v>-15.2</v>
          </cell>
          <cell r="K277">
            <v>89.1</v>
          </cell>
          <cell r="L277">
            <v>-13.8</v>
          </cell>
          <cell r="M277">
            <v>2.1</v>
          </cell>
          <cell r="N277">
            <v>-95.3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67.5</v>
          </cell>
          <cell r="X277">
            <v>-23.8</v>
          </cell>
          <cell r="Y277">
            <v>72.900000000000006</v>
          </cell>
          <cell r="Z277">
            <v>-23.9</v>
          </cell>
          <cell r="AA277">
            <v>2.5</v>
          </cell>
          <cell r="AB277">
            <v>-94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-2.8</v>
          </cell>
          <cell r="E278">
            <v>103.6</v>
          </cell>
          <cell r="F278">
            <v>-2.6</v>
          </cell>
          <cell r="G278">
            <v>104.2</v>
          </cell>
          <cell r="H278">
            <v>-1.6</v>
          </cell>
          <cell r="I278">
            <v>96.9</v>
          </cell>
          <cell r="J278">
            <v>-3.3</v>
          </cell>
          <cell r="K278">
            <v>97.5</v>
          </cell>
          <cell r="L278">
            <v>-2.4</v>
          </cell>
          <cell r="M278">
            <v>77.400000000000006</v>
          </cell>
          <cell r="N278">
            <v>-27.3</v>
          </cell>
          <cell r="O278">
            <v>91.5</v>
          </cell>
          <cell r="P278">
            <v>0.3</v>
          </cell>
          <cell r="Q278" t="str">
            <v>-</v>
          </cell>
          <cell r="R278" t="str">
            <v>-</v>
          </cell>
          <cell r="S278">
            <v>2.82</v>
          </cell>
          <cell r="T278">
            <v>-1.03</v>
          </cell>
          <cell r="U278">
            <v>3.91</v>
          </cell>
          <cell r="V278">
            <v>0.02</v>
          </cell>
          <cell r="W278">
            <v>94.2</v>
          </cell>
          <cell r="X278">
            <v>-6.3</v>
          </cell>
          <cell r="Y278">
            <v>96.1</v>
          </cell>
          <cell r="Z278">
            <v>-6.2</v>
          </cell>
          <cell r="AA278">
            <v>85.3</v>
          </cell>
          <cell r="AB278">
            <v>-28.4</v>
          </cell>
          <cell r="AC278">
            <v>0</v>
          </cell>
          <cell r="AD278">
            <v>-100</v>
          </cell>
        </row>
        <row r="279">
          <cell r="B279" t="str">
            <v>食料品・たばこ</v>
          </cell>
          <cell r="C279">
            <v>95.8</v>
          </cell>
          <cell r="D279">
            <v>-1.9</v>
          </cell>
          <cell r="E279">
            <v>99.3</v>
          </cell>
          <cell r="F279">
            <v>-1.9</v>
          </cell>
          <cell r="G279">
            <v>102</v>
          </cell>
          <cell r="H279">
            <v>0.5</v>
          </cell>
          <cell r="I279">
            <v>83.8</v>
          </cell>
          <cell r="J279">
            <v>-11.9</v>
          </cell>
          <cell r="K279">
            <v>85.6</v>
          </cell>
          <cell r="L279">
            <v>-11.8</v>
          </cell>
          <cell r="M279">
            <v>57.1</v>
          </cell>
          <cell r="N279">
            <v>-13.7</v>
          </cell>
          <cell r="O279">
            <v>70.900000000000006</v>
          </cell>
          <cell r="P279">
            <v>-25.4</v>
          </cell>
          <cell r="Q279" t="str">
            <v>-</v>
          </cell>
          <cell r="R279" t="str">
            <v>-</v>
          </cell>
          <cell r="S279">
            <v>2.9</v>
          </cell>
          <cell r="T279">
            <v>1.99</v>
          </cell>
          <cell r="U279">
            <v>2.0699999999999998</v>
          </cell>
          <cell r="V279">
            <v>-0.27</v>
          </cell>
          <cell r="W279">
            <v>88.9</v>
          </cell>
          <cell r="X279">
            <v>-5.4</v>
          </cell>
          <cell r="Y279">
            <v>92.1</v>
          </cell>
          <cell r="Z279">
            <v>-5.4</v>
          </cell>
          <cell r="AA279">
            <v>32.700000000000003</v>
          </cell>
          <cell r="AB279">
            <v>-65.599999999999994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149.5</v>
          </cell>
          <cell r="D280">
            <v>64.8</v>
          </cell>
          <cell r="E280">
            <v>155.19999999999999</v>
          </cell>
          <cell r="F280">
            <v>64.8</v>
          </cell>
          <cell r="G280">
            <v>154.6</v>
          </cell>
          <cell r="H280">
            <v>62.1</v>
          </cell>
          <cell r="I280">
            <v>129.1</v>
          </cell>
          <cell r="J280">
            <v>50.6</v>
          </cell>
          <cell r="K280">
            <v>128.4</v>
          </cell>
          <cell r="L280">
            <v>48.4</v>
          </cell>
          <cell r="M280">
            <v>200</v>
          </cell>
          <cell r="N280">
            <v>0</v>
          </cell>
          <cell r="O280">
            <v>214.6</v>
          </cell>
          <cell r="P280">
            <v>373.7</v>
          </cell>
          <cell r="Q280" t="str">
            <v>-</v>
          </cell>
          <cell r="R280" t="str">
            <v>-</v>
          </cell>
          <cell r="S280">
            <v>2.23</v>
          </cell>
          <cell r="T280">
            <v>-1.1399999999999999</v>
          </cell>
          <cell r="U280">
            <v>0.5</v>
          </cell>
          <cell r="V280">
            <v>-6.24</v>
          </cell>
          <cell r="W280">
            <v>138.69999999999999</v>
          </cell>
          <cell r="X280">
            <v>58.9</v>
          </cell>
          <cell r="Y280">
            <v>144</v>
          </cell>
          <cell r="Z280">
            <v>58.8</v>
          </cell>
          <cell r="AA280">
            <v>184.1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154.80000000000001</v>
          </cell>
          <cell r="D281">
            <v>-10.3</v>
          </cell>
          <cell r="E281">
            <v>161.19999999999999</v>
          </cell>
          <cell r="F281">
            <v>-8.8000000000000007</v>
          </cell>
          <cell r="G281">
            <v>152.1</v>
          </cell>
          <cell r="H281">
            <v>-16.2</v>
          </cell>
          <cell r="I281">
            <v>133</v>
          </cell>
          <cell r="J281">
            <v>6.8</v>
          </cell>
          <cell r="K281">
            <v>135.6</v>
          </cell>
          <cell r="L281">
            <v>6.9</v>
          </cell>
          <cell r="M281">
            <v>7.1</v>
          </cell>
          <cell r="N281">
            <v>-50.3</v>
          </cell>
          <cell r="O281">
            <v>111</v>
          </cell>
          <cell r="P281">
            <v>124.7</v>
          </cell>
          <cell r="Q281" t="str">
            <v>-</v>
          </cell>
          <cell r="R281" t="str">
            <v>-</v>
          </cell>
          <cell r="S281">
            <v>0</v>
          </cell>
          <cell r="T281">
            <v>-15.15</v>
          </cell>
          <cell r="U281">
            <v>0</v>
          </cell>
          <cell r="V281">
            <v>0</v>
          </cell>
          <cell r="W281">
            <v>143.6</v>
          </cell>
          <cell r="X281">
            <v>-13.5</v>
          </cell>
          <cell r="Y281">
            <v>149.5</v>
          </cell>
          <cell r="Z281">
            <v>-12.2</v>
          </cell>
          <cell r="AA281">
            <v>494.4</v>
          </cell>
          <cell r="AB281">
            <v>0</v>
          </cell>
          <cell r="AC281">
            <v>0</v>
          </cell>
          <cell r="AD281">
            <v>-100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46.3</v>
          </cell>
          <cell r="D284">
            <v>-49.4</v>
          </cell>
          <cell r="E284">
            <v>55.3</v>
          </cell>
          <cell r="F284">
            <v>-49.4</v>
          </cell>
          <cell r="G284">
            <v>56.8</v>
          </cell>
          <cell r="H284">
            <v>-49.6</v>
          </cell>
          <cell r="I284">
            <v>53.1</v>
          </cell>
          <cell r="J284">
            <v>-41.5</v>
          </cell>
          <cell r="K284">
            <v>54.8</v>
          </cell>
          <cell r="L284">
            <v>-41.3</v>
          </cell>
          <cell r="M284">
            <v>0</v>
          </cell>
          <cell r="N284">
            <v>-100</v>
          </cell>
          <cell r="O284">
            <v>256.3</v>
          </cell>
          <cell r="P284">
            <v>241.7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1.2</v>
          </cell>
          <cell r="V284">
            <v>1.2</v>
          </cell>
          <cell r="W284">
            <v>42.9</v>
          </cell>
          <cell r="X284">
            <v>-51.3</v>
          </cell>
          <cell r="Y284">
            <v>51.3</v>
          </cell>
          <cell r="Z284">
            <v>-51.2</v>
          </cell>
          <cell r="AA284">
            <v>7.8</v>
          </cell>
          <cell r="AB284">
            <v>-17.3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99.5</v>
          </cell>
          <cell r="D285">
            <v>101.4</v>
          </cell>
          <cell r="E285">
            <v>112.4</v>
          </cell>
          <cell r="F285">
            <v>101.4</v>
          </cell>
          <cell r="G285">
            <v>117.8</v>
          </cell>
          <cell r="H285">
            <v>105.9</v>
          </cell>
          <cell r="I285">
            <v>136.69999999999999</v>
          </cell>
          <cell r="J285">
            <v>55.7</v>
          </cell>
          <cell r="K285">
            <v>138.30000000000001</v>
          </cell>
          <cell r="L285">
            <v>57.7</v>
          </cell>
          <cell r="M285">
            <v>13.3</v>
          </cell>
          <cell r="N285">
            <v>-83.4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8.51</v>
          </cell>
          <cell r="T285">
            <v>8.51</v>
          </cell>
          <cell r="U285">
            <v>0</v>
          </cell>
          <cell r="V285">
            <v>0</v>
          </cell>
          <cell r="W285">
            <v>92.3</v>
          </cell>
          <cell r="X285">
            <v>94.3</v>
          </cell>
          <cell r="Y285">
            <v>104.3</v>
          </cell>
          <cell r="Z285">
            <v>94.2</v>
          </cell>
          <cell r="AA285">
            <v>2.9</v>
          </cell>
          <cell r="AB285">
            <v>-89.3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146.9</v>
          </cell>
          <cell r="D286">
            <v>-13.5</v>
          </cell>
          <cell r="E286">
            <v>156.4</v>
          </cell>
          <cell r="F286">
            <v>-13.5</v>
          </cell>
          <cell r="G286">
            <v>155.1</v>
          </cell>
          <cell r="H286">
            <v>-6.7</v>
          </cell>
          <cell r="I286">
            <v>180.1</v>
          </cell>
          <cell r="J286">
            <v>-7.9</v>
          </cell>
          <cell r="K286">
            <v>179.9</v>
          </cell>
          <cell r="L286">
            <v>-4</v>
          </cell>
          <cell r="M286">
            <v>166.7</v>
          </cell>
          <cell r="N286">
            <v>-86.1</v>
          </cell>
          <cell r="O286">
            <v>638</v>
          </cell>
          <cell r="P286">
            <v>738.4</v>
          </cell>
          <cell r="Q286" t="str">
            <v>-</v>
          </cell>
          <cell r="R286" t="str">
            <v>-</v>
          </cell>
          <cell r="S286">
            <v>6.34</v>
          </cell>
          <cell r="T286">
            <v>6.34</v>
          </cell>
          <cell r="U286">
            <v>0</v>
          </cell>
          <cell r="V286">
            <v>0</v>
          </cell>
          <cell r="W286">
            <v>136.30000000000001</v>
          </cell>
          <cell r="X286">
            <v>-16.600000000000001</v>
          </cell>
          <cell r="Y286">
            <v>145.1</v>
          </cell>
          <cell r="Z286">
            <v>-16.600000000000001</v>
          </cell>
          <cell r="AA286">
            <v>296.10000000000002</v>
          </cell>
          <cell r="AB286">
            <v>-85.6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114.3</v>
          </cell>
          <cell r="D287">
            <v>-1.6</v>
          </cell>
          <cell r="E287">
            <v>127.5</v>
          </cell>
          <cell r="F287">
            <v>-1.6</v>
          </cell>
          <cell r="G287">
            <v>125.1</v>
          </cell>
          <cell r="H287">
            <v>-3.5</v>
          </cell>
          <cell r="I287">
            <v>114.2</v>
          </cell>
          <cell r="J287">
            <v>-1.6</v>
          </cell>
          <cell r="K287">
            <v>111.9</v>
          </cell>
          <cell r="L287">
            <v>-3.4</v>
          </cell>
          <cell r="M287">
            <v>362.5</v>
          </cell>
          <cell r="N287">
            <v>222.2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3.45</v>
          </cell>
          <cell r="V287">
            <v>3.45</v>
          </cell>
          <cell r="W287">
            <v>106</v>
          </cell>
          <cell r="X287">
            <v>-5.2</v>
          </cell>
          <cell r="Y287">
            <v>118.3</v>
          </cell>
          <cell r="Z287">
            <v>-5.0999999999999996</v>
          </cell>
          <cell r="AA287">
            <v>342.3</v>
          </cell>
          <cell r="AB287">
            <v>250.9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115.4</v>
          </cell>
          <cell r="D288">
            <v>8.3000000000000007</v>
          </cell>
          <cell r="E288">
            <v>120.3</v>
          </cell>
          <cell r="F288">
            <v>8.3000000000000007</v>
          </cell>
          <cell r="G288">
            <v>119.9</v>
          </cell>
          <cell r="H288">
            <v>6.6</v>
          </cell>
          <cell r="I288">
            <v>109</v>
          </cell>
          <cell r="J288">
            <v>0.9</v>
          </cell>
          <cell r="K288">
            <v>108.4</v>
          </cell>
          <cell r="L288">
            <v>-0.6</v>
          </cell>
          <cell r="M288">
            <v>139.1</v>
          </cell>
          <cell r="N288">
            <v>99.9</v>
          </cell>
          <cell r="O288">
            <v>191.7</v>
          </cell>
          <cell r="P288">
            <v>-8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4.26</v>
          </cell>
          <cell r="V288">
            <v>2.2999999999999998</v>
          </cell>
          <cell r="W288">
            <v>107.1</v>
          </cell>
          <cell r="X288">
            <v>4.4000000000000004</v>
          </cell>
          <cell r="Y288">
            <v>111.6</v>
          </cell>
          <cell r="Z288">
            <v>4.4000000000000004</v>
          </cell>
          <cell r="AA288">
            <v>135</v>
          </cell>
          <cell r="AB288">
            <v>112.9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153.19999999999999</v>
          </cell>
          <cell r="D291">
            <v>-12</v>
          </cell>
          <cell r="E291">
            <v>157.30000000000001</v>
          </cell>
          <cell r="F291">
            <v>-10.9</v>
          </cell>
          <cell r="G291">
            <v>142.30000000000001</v>
          </cell>
          <cell r="H291">
            <v>2.1</v>
          </cell>
          <cell r="I291">
            <v>141.30000000000001</v>
          </cell>
          <cell r="J291">
            <v>-15.4</v>
          </cell>
          <cell r="K291">
            <v>127.2</v>
          </cell>
          <cell r="L291">
            <v>-4.5999999999999996</v>
          </cell>
          <cell r="M291">
            <v>5133.3</v>
          </cell>
          <cell r="N291">
            <v>-57.8</v>
          </cell>
          <cell r="O291">
            <v>160.9</v>
          </cell>
          <cell r="P291">
            <v>9.5</v>
          </cell>
          <cell r="Q291" t="str">
            <v>-</v>
          </cell>
          <cell r="R291" t="str">
            <v>-</v>
          </cell>
          <cell r="S291">
            <v>0</v>
          </cell>
          <cell r="T291">
            <v>-3.55</v>
          </cell>
          <cell r="U291">
            <v>0</v>
          </cell>
          <cell r="V291">
            <v>-8.1199999999999992</v>
          </cell>
          <cell r="W291">
            <v>142.1</v>
          </cell>
          <cell r="X291">
            <v>-15.2</v>
          </cell>
          <cell r="Y291">
            <v>145.9</v>
          </cell>
          <cell r="Z291">
            <v>-14.1</v>
          </cell>
          <cell r="AA291">
            <v>1088.8</v>
          </cell>
          <cell r="AB291">
            <v>-56</v>
          </cell>
          <cell r="AC291">
            <v>0</v>
          </cell>
          <cell r="AD291">
            <v>-100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93.4</v>
          </cell>
          <cell r="D294">
            <v>-9.1999999999999993</v>
          </cell>
          <cell r="E294">
            <v>101.9</v>
          </cell>
          <cell r="F294">
            <v>-9.1999999999999993</v>
          </cell>
          <cell r="G294">
            <v>101.9</v>
          </cell>
          <cell r="H294">
            <v>-8.3000000000000007</v>
          </cell>
          <cell r="I294">
            <v>99.6</v>
          </cell>
          <cell r="J294">
            <v>-7.5</v>
          </cell>
          <cell r="K294">
            <v>99.6</v>
          </cell>
          <cell r="L294">
            <v>-6.7</v>
          </cell>
          <cell r="M294">
            <v>0</v>
          </cell>
          <cell r="N294">
            <v>0</v>
          </cell>
          <cell r="O294">
            <v>29</v>
          </cell>
          <cell r="P294">
            <v>-81.2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5.13</v>
          </cell>
          <cell r="V294">
            <v>5.13</v>
          </cell>
          <cell r="W294">
            <v>86.6</v>
          </cell>
          <cell r="X294">
            <v>-12.5</v>
          </cell>
          <cell r="Y294">
            <v>94.5</v>
          </cell>
          <cell r="Z294">
            <v>-12.5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94.1</v>
          </cell>
          <cell r="D295">
            <v>-0.1</v>
          </cell>
          <cell r="E295">
            <v>98.2</v>
          </cell>
          <cell r="F295">
            <v>-0.2</v>
          </cell>
          <cell r="G295">
            <v>100.5</v>
          </cell>
          <cell r="H295">
            <v>0.2</v>
          </cell>
          <cell r="I295">
            <v>90.8</v>
          </cell>
          <cell r="J295">
            <v>-9.6999999999999993</v>
          </cell>
          <cell r="K295">
            <v>92.6</v>
          </cell>
          <cell r="L295">
            <v>-9.6</v>
          </cell>
          <cell r="M295">
            <v>5.3</v>
          </cell>
          <cell r="N295">
            <v>-66.5</v>
          </cell>
          <cell r="O295">
            <v>288.2</v>
          </cell>
          <cell r="P295">
            <v>22.5</v>
          </cell>
          <cell r="Q295" t="str">
            <v>-</v>
          </cell>
          <cell r="R295" t="str">
            <v>-</v>
          </cell>
          <cell r="S295">
            <v>1.53</v>
          </cell>
          <cell r="T295">
            <v>-1.02</v>
          </cell>
          <cell r="U295">
            <v>1.53</v>
          </cell>
          <cell r="V295">
            <v>1.53</v>
          </cell>
          <cell r="W295">
            <v>87.3</v>
          </cell>
          <cell r="X295">
            <v>-3.7</v>
          </cell>
          <cell r="Y295">
            <v>91.1</v>
          </cell>
          <cell r="Z295">
            <v>-3.8</v>
          </cell>
          <cell r="AA295">
            <v>3</v>
          </cell>
          <cell r="AB295">
            <v>-81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104.3</v>
          </cell>
          <cell r="D296">
            <v>40.4</v>
          </cell>
          <cell r="E296">
            <v>104.4</v>
          </cell>
          <cell r="F296">
            <v>40.1</v>
          </cell>
          <cell r="G296">
            <v>104.7</v>
          </cell>
          <cell r="H296">
            <v>41.5</v>
          </cell>
          <cell r="I296">
            <v>94.4</v>
          </cell>
          <cell r="J296">
            <v>30</v>
          </cell>
          <cell r="K296">
            <v>94.6</v>
          </cell>
          <cell r="L296">
            <v>31</v>
          </cell>
          <cell r="M296">
            <v>0</v>
          </cell>
          <cell r="N296">
            <v>-100</v>
          </cell>
          <cell r="O296">
            <v>6.6</v>
          </cell>
          <cell r="P296">
            <v>-9.6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-2.17</v>
          </cell>
          <cell r="W296">
            <v>96.8</v>
          </cell>
          <cell r="X296">
            <v>35.4</v>
          </cell>
          <cell r="Y296">
            <v>96.8</v>
          </cell>
          <cell r="Z296">
            <v>35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98.7</v>
          </cell>
          <cell r="D298">
            <v>30.6</v>
          </cell>
          <cell r="E298">
            <v>102.8</v>
          </cell>
          <cell r="F298">
            <v>30.6</v>
          </cell>
          <cell r="G298">
            <v>104.7</v>
          </cell>
          <cell r="H298">
            <v>30.5</v>
          </cell>
          <cell r="I298">
            <v>106.3</v>
          </cell>
          <cell r="J298">
            <v>22.7</v>
          </cell>
          <cell r="K298">
            <v>108.4</v>
          </cell>
          <cell r="L298">
            <v>22.8</v>
          </cell>
          <cell r="M298">
            <v>0</v>
          </cell>
          <cell r="N298">
            <v>0</v>
          </cell>
          <cell r="O298">
            <v>7.2</v>
          </cell>
          <cell r="P298">
            <v>-60.2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-24.32</v>
          </cell>
          <cell r="W298">
            <v>91.6</v>
          </cell>
          <cell r="X298">
            <v>25.8</v>
          </cell>
          <cell r="Y298">
            <v>95.4</v>
          </cell>
          <cell r="Z298">
            <v>26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102.1</v>
          </cell>
          <cell r="D299">
            <v>-1.3</v>
          </cell>
          <cell r="E299">
            <v>104.2</v>
          </cell>
          <cell r="F299">
            <v>-1.3</v>
          </cell>
          <cell r="G299">
            <v>106.6</v>
          </cell>
          <cell r="H299">
            <v>-1.2</v>
          </cell>
          <cell r="I299">
            <v>89.6</v>
          </cell>
          <cell r="J299">
            <v>-11.5</v>
          </cell>
          <cell r="K299">
            <v>90.9</v>
          </cell>
          <cell r="L299">
            <v>-11.4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-62.9</v>
          </cell>
          <cell r="Q299" t="str">
            <v>-</v>
          </cell>
          <cell r="R299" t="str">
            <v>-</v>
          </cell>
          <cell r="S299">
            <v>7.41</v>
          </cell>
          <cell r="T299">
            <v>7.41</v>
          </cell>
          <cell r="U299">
            <v>11.11</v>
          </cell>
          <cell r="V299">
            <v>11.11</v>
          </cell>
          <cell r="W299">
            <v>94.7</v>
          </cell>
          <cell r="X299">
            <v>-4.8</v>
          </cell>
          <cell r="Y299">
            <v>96.7</v>
          </cell>
          <cell r="Z299">
            <v>-4.8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89.4</v>
          </cell>
          <cell r="D300">
            <v>-14.9</v>
          </cell>
          <cell r="E300">
            <v>97.2</v>
          </cell>
          <cell r="F300">
            <v>-15</v>
          </cell>
          <cell r="G300">
            <v>97.3</v>
          </cell>
          <cell r="H300">
            <v>-14.9</v>
          </cell>
          <cell r="I300">
            <v>82.4</v>
          </cell>
          <cell r="J300">
            <v>-31.1</v>
          </cell>
          <cell r="K300">
            <v>82.4</v>
          </cell>
          <cell r="L300">
            <v>-31.2</v>
          </cell>
          <cell r="M300">
            <v>0</v>
          </cell>
          <cell r="N300">
            <v>0</v>
          </cell>
          <cell r="O300">
            <v>47.2</v>
          </cell>
          <cell r="P300">
            <v>40.1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82.9</v>
          </cell>
          <cell r="X300">
            <v>-18.100000000000001</v>
          </cell>
          <cell r="Y300">
            <v>90.2</v>
          </cell>
          <cell r="Z300">
            <v>-18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227.3</v>
          </cell>
          <cell r="D303">
            <v>78.3</v>
          </cell>
          <cell r="E303">
            <v>235.5</v>
          </cell>
          <cell r="F303">
            <v>79.599999999999994</v>
          </cell>
          <cell r="G303">
            <v>241.2</v>
          </cell>
          <cell r="H303">
            <v>83.7</v>
          </cell>
          <cell r="I303">
            <v>160.69999999999999</v>
          </cell>
          <cell r="J303">
            <v>34.299999999999997</v>
          </cell>
          <cell r="K303">
            <v>163.5</v>
          </cell>
          <cell r="L303">
            <v>36.700000000000003</v>
          </cell>
          <cell r="M303">
            <v>16.7</v>
          </cell>
          <cell r="N303">
            <v>-86.9</v>
          </cell>
          <cell r="O303">
            <v>165</v>
          </cell>
          <cell r="P303">
            <v>104.7</v>
          </cell>
          <cell r="Q303" t="str">
            <v>-</v>
          </cell>
          <cell r="R303" t="str">
            <v>-</v>
          </cell>
          <cell r="S303">
            <v>1.33</v>
          </cell>
          <cell r="T303">
            <v>-3.92</v>
          </cell>
          <cell r="U303">
            <v>2.33</v>
          </cell>
          <cell r="V303">
            <v>2.33</v>
          </cell>
          <cell r="W303">
            <v>210.9</v>
          </cell>
          <cell r="X303">
            <v>71.900000000000006</v>
          </cell>
          <cell r="Y303">
            <v>218.5</v>
          </cell>
          <cell r="Z303">
            <v>73.099999999999994</v>
          </cell>
          <cell r="AA303">
            <v>16.5</v>
          </cell>
          <cell r="AB303">
            <v>-86.6</v>
          </cell>
          <cell r="AC303">
            <v>6.3</v>
          </cell>
          <cell r="AD303">
            <v>-49.4</v>
          </cell>
        </row>
        <row r="304">
          <cell r="B304" t="str">
            <v>小売業</v>
          </cell>
          <cell r="C304">
            <v>100.3</v>
          </cell>
          <cell r="D304">
            <v>5.2</v>
          </cell>
          <cell r="E304">
            <v>101.9</v>
          </cell>
          <cell r="F304">
            <v>5.3</v>
          </cell>
          <cell r="G304">
            <v>102</v>
          </cell>
          <cell r="H304">
            <v>4.8</v>
          </cell>
          <cell r="I304">
            <v>91.4</v>
          </cell>
          <cell r="J304">
            <v>0.6</v>
          </cell>
          <cell r="K304">
            <v>91.7</v>
          </cell>
          <cell r="L304">
            <v>0.9</v>
          </cell>
          <cell r="M304">
            <v>80</v>
          </cell>
          <cell r="N304">
            <v>-11.1</v>
          </cell>
          <cell r="O304">
            <v>132.30000000000001</v>
          </cell>
          <cell r="P304">
            <v>-5.6</v>
          </cell>
          <cell r="Q304" t="str">
            <v>-</v>
          </cell>
          <cell r="R304" t="str">
            <v>-</v>
          </cell>
          <cell r="S304">
            <v>1.78</v>
          </cell>
          <cell r="T304">
            <v>0.59</v>
          </cell>
          <cell r="U304">
            <v>2.2000000000000002</v>
          </cell>
          <cell r="V304">
            <v>0.5</v>
          </cell>
          <cell r="W304">
            <v>93</v>
          </cell>
          <cell r="X304">
            <v>1.4</v>
          </cell>
          <cell r="Y304">
            <v>94.5</v>
          </cell>
          <cell r="Z304">
            <v>1.4</v>
          </cell>
          <cell r="AA304">
            <v>96</v>
          </cell>
          <cell r="AB304">
            <v>57.6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140.30000000000001</v>
          </cell>
          <cell r="D305">
            <v>-4.9000000000000004</v>
          </cell>
          <cell r="E305">
            <v>141.30000000000001</v>
          </cell>
          <cell r="F305">
            <v>-4.8</v>
          </cell>
          <cell r="G305">
            <v>140.4</v>
          </cell>
          <cell r="H305">
            <v>-4.3</v>
          </cell>
          <cell r="I305">
            <v>143.69999999999999</v>
          </cell>
          <cell r="J305">
            <v>-8.1999999999999993</v>
          </cell>
          <cell r="K305">
            <v>140.4</v>
          </cell>
          <cell r="L305">
            <v>-8.5</v>
          </cell>
          <cell r="M305">
            <v>283.3</v>
          </cell>
          <cell r="N305">
            <v>0</v>
          </cell>
          <cell r="O305">
            <v>138.9</v>
          </cell>
          <cell r="P305">
            <v>31.3</v>
          </cell>
          <cell r="Q305" t="str">
            <v>-</v>
          </cell>
          <cell r="R305" t="str">
            <v>-</v>
          </cell>
          <cell r="S305">
            <v>5.85</v>
          </cell>
          <cell r="T305">
            <v>1.96</v>
          </cell>
          <cell r="U305">
            <v>5.17</v>
          </cell>
          <cell r="V305">
            <v>5.17</v>
          </cell>
          <cell r="W305">
            <v>130.1</v>
          </cell>
          <cell r="X305">
            <v>-8.4</v>
          </cell>
          <cell r="Y305">
            <v>131.1</v>
          </cell>
          <cell r="Z305">
            <v>-8.3000000000000007</v>
          </cell>
          <cell r="AA305">
            <v>181.6</v>
          </cell>
          <cell r="AB305">
            <v>-23.1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89.1</v>
          </cell>
          <cell r="D306">
            <v>-7.4</v>
          </cell>
          <cell r="E306">
            <v>89.1</v>
          </cell>
          <cell r="F306">
            <v>-7.4</v>
          </cell>
          <cell r="G306">
            <v>88.5</v>
          </cell>
          <cell r="H306">
            <v>-7.2</v>
          </cell>
          <cell r="I306">
            <v>84.4</v>
          </cell>
          <cell r="J306">
            <v>-9</v>
          </cell>
          <cell r="K306">
            <v>84</v>
          </cell>
          <cell r="L306">
            <v>-7.9</v>
          </cell>
          <cell r="M306">
            <v>107.1</v>
          </cell>
          <cell r="N306">
            <v>-40</v>
          </cell>
          <cell r="O306">
            <v>99.8</v>
          </cell>
          <cell r="P306">
            <v>-4.2</v>
          </cell>
          <cell r="Q306" t="str">
            <v>-</v>
          </cell>
          <cell r="R306" t="str">
            <v>-</v>
          </cell>
          <cell r="S306">
            <v>2.5</v>
          </cell>
          <cell r="T306">
            <v>0.28000000000000003</v>
          </cell>
          <cell r="U306">
            <v>1.97</v>
          </cell>
          <cell r="V306">
            <v>0.78</v>
          </cell>
          <cell r="W306">
            <v>82.7</v>
          </cell>
          <cell r="X306">
            <v>-10.7</v>
          </cell>
          <cell r="Y306">
            <v>82.7</v>
          </cell>
          <cell r="Z306">
            <v>-10.7</v>
          </cell>
          <cell r="AA306">
            <v>123.4</v>
          </cell>
          <cell r="AB306">
            <v>-10.3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</v>
          </cell>
          <cell r="D307">
            <v>-10.199999999999999</v>
          </cell>
          <cell r="E307">
            <v>73.8</v>
          </cell>
          <cell r="F307">
            <v>-10.199999999999999</v>
          </cell>
          <cell r="G307">
            <v>73.599999999999994</v>
          </cell>
          <cell r="H307">
            <v>-2.5</v>
          </cell>
          <cell r="I307">
            <v>94.5</v>
          </cell>
          <cell r="J307">
            <v>-3.6</v>
          </cell>
          <cell r="K307">
            <v>94.8</v>
          </cell>
          <cell r="L307">
            <v>-2.5</v>
          </cell>
          <cell r="M307">
            <v>77.8</v>
          </cell>
          <cell r="N307">
            <v>-46.1</v>
          </cell>
          <cell r="O307">
            <v>73.400000000000006</v>
          </cell>
          <cell r="P307">
            <v>-16.600000000000001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0.34</v>
          </cell>
          <cell r="U307">
            <v>1.45</v>
          </cell>
          <cell r="V307">
            <v>1.1599999999999999</v>
          </cell>
          <cell r="W307">
            <v>62.2</v>
          </cell>
          <cell r="X307">
            <v>-13.4</v>
          </cell>
          <cell r="Y307">
            <v>68.5</v>
          </cell>
          <cell r="Z307">
            <v>-13.4</v>
          </cell>
          <cell r="AA307">
            <v>82.9</v>
          </cell>
          <cell r="AB307">
            <v>-75.7</v>
          </cell>
          <cell r="AC307">
            <v>0.1</v>
          </cell>
          <cell r="AD307">
            <v>0</v>
          </cell>
        </row>
        <row r="308">
          <cell r="B308" t="str">
            <v>Ｐ一括分</v>
          </cell>
          <cell r="C308">
            <v>92.5</v>
          </cell>
          <cell r="D308">
            <v>-3</v>
          </cell>
          <cell r="E308">
            <v>99.1</v>
          </cell>
          <cell r="F308">
            <v>-2.9</v>
          </cell>
          <cell r="G308">
            <v>98.6</v>
          </cell>
          <cell r="H308">
            <v>-2.5</v>
          </cell>
          <cell r="I308">
            <v>92.7</v>
          </cell>
          <cell r="J308">
            <v>-0.1</v>
          </cell>
          <cell r="K308">
            <v>92.6</v>
          </cell>
          <cell r="L308">
            <v>0.1</v>
          </cell>
          <cell r="M308">
            <v>150</v>
          </cell>
          <cell r="N308">
            <v>-40</v>
          </cell>
          <cell r="O308">
            <v>120</v>
          </cell>
          <cell r="P308">
            <v>26.3</v>
          </cell>
          <cell r="Q308" t="str">
            <v>-</v>
          </cell>
          <cell r="R308" t="str">
            <v>-</v>
          </cell>
          <cell r="S308">
            <v>0.45</v>
          </cell>
          <cell r="T308">
            <v>-0.04</v>
          </cell>
          <cell r="U308">
            <v>0.36</v>
          </cell>
          <cell r="V308">
            <v>-0.35</v>
          </cell>
          <cell r="W308">
            <v>85.8</v>
          </cell>
          <cell r="X308">
            <v>-6.5</v>
          </cell>
          <cell r="Y308">
            <v>91.9</v>
          </cell>
          <cell r="Z308">
            <v>-6.5</v>
          </cell>
          <cell r="AA308">
            <v>389.9</v>
          </cell>
          <cell r="AB308">
            <v>-49.2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117.9</v>
          </cell>
          <cell r="D309">
            <v>10.4</v>
          </cell>
          <cell r="E309">
            <v>118.2</v>
          </cell>
          <cell r="F309">
            <v>10.9</v>
          </cell>
          <cell r="G309">
            <v>118.6</v>
          </cell>
          <cell r="H309">
            <v>11.4</v>
          </cell>
          <cell r="I309">
            <v>105.9</v>
          </cell>
          <cell r="J309">
            <v>5.6</v>
          </cell>
          <cell r="K309">
            <v>105.5</v>
          </cell>
          <cell r="L309">
            <v>5.6</v>
          </cell>
          <cell r="M309">
            <v>118.5</v>
          </cell>
          <cell r="N309">
            <v>6.7</v>
          </cell>
          <cell r="O309">
            <v>87.1</v>
          </cell>
          <cell r="P309">
            <v>-25.4</v>
          </cell>
          <cell r="Q309" t="str">
            <v>-</v>
          </cell>
          <cell r="R309" t="str">
            <v>-</v>
          </cell>
          <cell r="S309">
            <v>7.3</v>
          </cell>
          <cell r="T309">
            <v>-0.74</v>
          </cell>
          <cell r="U309">
            <v>7</v>
          </cell>
          <cell r="V309">
            <v>-0.25</v>
          </cell>
          <cell r="W309">
            <v>109.4</v>
          </cell>
          <cell r="X309">
            <v>6.4</v>
          </cell>
          <cell r="Y309">
            <v>109.6</v>
          </cell>
          <cell r="Z309">
            <v>6.8</v>
          </cell>
          <cell r="AA309">
            <v>108.9</v>
          </cell>
          <cell r="AB309">
            <v>-0.1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-3.9</v>
          </cell>
          <cell r="E311">
            <v>101.1</v>
          </cell>
          <cell r="F311">
            <v>-3.8</v>
          </cell>
          <cell r="G311">
            <v>101.8</v>
          </cell>
          <cell r="H311">
            <v>-2.7</v>
          </cell>
          <cell r="I311">
            <v>95.6</v>
          </cell>
          <cell r="J311">
            <v>-3.7</v>
          </cell>
          <cell r="K311">
            <v>96.3</v>
          </cell>
          <cell r="L311">
            <v>-2.6</v>
          </cell>
          <cell r="M311">
            <v>74.2</v>
          </cell>
          <cell r="N311">
            <v>-32.4</v>
          </cell>
          <cell r="O311">
            <v>92.1</v>
          </cell>
          <cell r="P311">
            <v>6</v>
          </cell>
          <cell r="Q311" t="str">
            <v>-</v>
          </cell>
          <cell r="R311" t="str">
            <v>-</v>
          </cell>
          <cell r="S311">
            <v>2.14</v>
          </cell>
          <cell r="T311">
            <v>-0.81</v>
          </cell>
          <cell r="U311">
            <v>3.45</v>
          </cell>
          <cell r="V311">
            <v>0.28000000000000003</v>
          </cell>
          <cell r="W311">
            <v>91.6</v>
          </cell>
          <cell r="X311">
            <v>-7.3</v>
          </cell>
          <cell r="Y311">
            <v>93.8</v>
          </cell>
          <cell r="Z311">
            <v>-7.3</v>
          </cell>
          <cell r="AA311">
            <v>80.8</v>
          </cell>
          <cell r="AB311">
            <v>-32.799999999999997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87.2</v>
          </cell>
          <cell r="D518">
            <v>1.6</v>
          </cell>
          <cell r="E518">
            <v>103.5</v>
          </cell>
          <cell r="F518">
            <v>2</v>
          </cell>
          <cell r="G518">
            <v>103.5</v>
          </cell>
          <cell r="H518">
            <v>3</v>
          </cell>
          <cell r="I518">
            <v>101.2</v>
          </cell>
          <cell r="J518">
            <v>2.2000000000000002</v>
          </cell>
          <cell r="K518">
            <v>100.2</v>
          </cell>
          <cell r="L518">
            <v>2.2000000000000002</v>
          </cell>
          <cell r="M518">
            <v>114.4</v>
          </cell>
          <cell r="N518">
            <v>0.8</v>
          </cell>
          <cell r="O518">
            <v>97.6</v>
          </cell>
          <cell r="P518">
            <v>-0.8</v>
          </cell>
          <cell r="Q518" t="str">
            <v>-</v>
          </cell>
          <cell r="R518" t="str">
            <v>-</v>
          </cell>
          <cell r="S518">
            <v>1.69</v>
          </cell>
          <cell r="T518">
            <v>0.6</v>
          </cell>
          <cell r="U518">
            <v>1.2</v>
          </cell>
          <cell r="V518">
            <v>-0.25</v>
          </cell>
          <cell r="W518">
            <v>80.900000000000006</v>
          </cell>
          <cell r="X518">
            <v>-2.1</v>
          </cell>
          <cell r="Y518">
            <v>96</v>
          </cell>
          <cell r="Z518">
            <v>-1.7</v>
          </cell>
          <cell r="AA518">
            <v>103.6</v>
          </cell>
          <cell r="AB518">
            <v>-10.7</v>
          </cell>
          <cell r="AC518">
            <v>2.4</v>
          </cell>
          <cell r="AD518">
            <v>-39.1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78.099999999999994</v>
          </cell>
          <cell r="D520">
            <v>0</v>
          </cell>
          <cell r="E520">
            <v>94.7</v>
          </cell>
          <cell r="F520">
            <v>0.1</v>
          </cell>
          <cell r="G520">
            <v>96.7</v>
          </cell>
          <cell r="H520">
            <v>4.2</v>
          </cell>
          <cell r="I520">
            <v>103.1</v>
          </cell>
          <cell r="J520">
            <v>1.4</v>
          </cell>
          <cell r="K520">
            <v>103.8</v>
          </cell>
          <cell r="L520">
            <v>4.7</v>
          </cell>
          <cell r="M520">
            <v>89.9</v>
          </cell>
          <cell r="N520">
            <v>-39.4</v>
          </cell>
          <cell r="O520">
            <v>94.9</v>
          </cell>
          <cell r="P520">
            <v>2.2000000000000002</v>
          </cell>
          <cell r="Q520" t="str">
            <v>-</v>
          </cell>
          <cell r="R520" t="str">
            <v>-</v>
          </cell>
          <cell r="S520">
            <v>1.26</v>
          </cell>
          <cell r="T520">
            <v>1.26</v>
          </cell>
          <cell r="U520">
            <v>0.08</v>
          </cell>
          <cell r="V520">
            <v>-0.01</v>
          </cell>
          <cell r="W520">
            <v>72.400000000000006</v>
          </cell>
          <cell r="X520">
            <v>-3.7</v>
          </cell>
          <cell r="Y520">
            <v>87.8</v>
          </cell>
          <cell r="Z520">
            <v>-3.5</v>
          </cell>
          <cell r="AA520">
            <v>59.5</v>
          </cell>
          <cell r="AB520">
            <v>-52.5</v>
          </cell>
          <cell r="AC520">
            <v>0.2</v>
          </cell>
          <cell r="AD520">
            <v>54.7</v>
          </cell>
        </row>
        <row r="521">
          <cell r="B521" t="str">
            <v>製造業</v>
          </cell>
          <cell r="C521">
            <v>91.4</v>
          </cell>
          <cell r="D521">
            <v>-4.5</v>
          </cell>
          <cell r="E521">
            <v>109.8</v>
          </cell>
          <cell r="F521">
            <v>-1.6</v>
          </cell>
          <cell r="G521">
            <v>107.6</v>
          </cell>
          <cell r="H521">
            <v>-2</v>
          </cell>
          <cell r="I521">
            <v>102.8</v>
          </cell>
          <cell r="J521">
            <v>4</v>
          </cell>
          <cell r="K521">
            <v>101.7</v>
          </cell>
          <cell r="L521">
            <v>4</v>
          </cell>
          <cell r="M521">
            <v>117.1</v>
          </cell>
          <cell r="N521">
            <v>4.4000000000000004</v>
          </cell>
          <cell r="O521">
            <v>93.5</v>
          </cell>
          <cell r="P521">
            <v>-0.8</v>
          </cell>
          <cell r="Q521" t="str">
            <v>-</v>
          </cell>
          <cell r="R521" t="str">
            <v>-</v>
          </cell>
          <cell r="S521">
            <v>0.88</v>
          </cell>
          <cell r="T521">
            <v>-0.27</v>
          </cell>
          <cell r="U521">
            <v>1.04</v>
          </cell>
          <cell r="V521">
            <v>-0.2</v>
          </cell>
          <cell r="W521">
            <v>84.8</v>
          </cell>
          <cell r="X521">
            <v>-7.9</v>
          </cell>
          <cell r="Y521">
            <v>101.9</v>
          </cell>
          <cell r="Z521">
            <v>-5.0999999999999996</v>
          </cell>
          <cell r="AA521">
            <v>133.80000000000001</v>
          </cell>
          <cell r="AB521">
            <v>3</v>
          </cell>
          <cell r="AC521">
            <v>0.3</v>
          </cell>
          <cell r="AD521">
            <v>-98</v>
          </cell>
        </row>
        <row r="522">
          <cell r="B522" t="str">
            <v>電気・ガス・熱供給・水道業</v>
          </cell>
          <cell r="C522">
            <v>95.9</v>
          </cell>
          <cell r="D522">
            <v>0.1</v>
          </cell>
          <cell r="E522">
            <v>121.6</v>
          </cell>
          <cell r="F522">
            <v>0.4</v>
          </cell>
          <cell r="G522">
            <v>110.9</v>
          </cell>
          <cell r="H522">
            <v>-3.6</v>
          </cell>
          <cell r="I522">
            <v>105.9</v>
          </cell>
          <cell r="J522">
            <v>11</v>
          </cell>
          <cell r="K522">
            <v>101.7</v>
          </cell>
          <cell r="L522">
            <v>5.6</v>
          </cell>
          <cell r="M522">
            <v>159.6</v>
          </cell>
          <cell r="N522">
            <v>89.1</v>
          </cell>
          <cell r="O522">
            <v>147.5</v>
          </cell>
          <cell r="P522">
            <v>-27.9</v>
          </cell>
          <cell r="Q522" t="str">
            <v>-</v>
          </cell>
          <cell r="R522" t="str">
            <v>-</v>
          </cell>
          <cell r="S522">
            <v>0</v>
          </cell>
          <cell r="T522">
            <v>-0.11</v>
          </cell>
          <cell r="U522">
            <v>0.51</v>
          </cell>
          <cell r="V522">
            <v>0.28999999999999998</v>
          </cell>
          <cell r="W522">
            <v>89</v>
          </cell>
          <cell r="X522">
            <v>-3.5</v>
          </cell>
          <cell r="Y522">
            <v>112.8</v>
          </cell>
          <cell r="Z522">
            <v>-3.3</v>
          </cell>
          <cell r="AA522">
            <v>251.5</v>
          </cell>
          <cell r="AB522">
            <v>28.7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108.2</v>
          </cell>
          <cell r="D523">
            <v>-5.2</v>
          </cell>
          <cell r="E523">
            <v>132.4</v>
          </cell>
          <cell r="F523">
            <v>-5</v>
          </cell>
          <cell r="G523">
            <v>129.5</v>
          </cell>
          <cell r="H523">
            <v>-4</v>
          </cell>
          <cell r="I523">
            <v>102.7</v>
          </cell>
          <cell r="J523">
            <v>5.5</v>
          </cell>
          <cell r="K523">
            <v>103.5</v>
          </cell>
          <cell r="L523">
            <v>5.3</v>
          </cell>
          <cell r="M523">
            <v>94.7</v>
          </cell>
          <cell r="N523">
            <v>9.6</v>
          </cell>
          <cell r="O523">
            <v>102.9</v>
          </cell>
          <cell r="P523">
            <v>-5.6</v>
          </cell>
          <cell r="Q523" t="str">
            <v>-</v>
          </cell>
          <cell r="R523" t="str">
            <v>-</v>
          </cell>
          <cell r="S523">
            <v>1.1499999999999999</v>
          </cell>
          <cell r="T523">
            <v>-1.06</v>
          </cell>
          <cell r="U523">
            <v>0.81</v>
          </cell>
          <cell r="V523">
            <v>-0.53</v>
          </cell>
          <cell r="W523">
            <v>100.4</v>
          </cell>
          <cell r="X523">
            <v>-8.6</v>
          </cell>
          <cell r="Y523">
            <v>122.8</v>
          </cell>
          <cell r="Z523">
            <v>-8.5</v>
          </cell>
          <cell r="AA523">
            <v>171.1</v>
          </cell>
          <cell r="AB523">
            <v>-14.3</v>
          </cell>
          <cell r="AC523">
            <v>0.5</v>
          </cell>
          <cell r="AD523">
            <v>-65.900000000000006</v>
          </cell>
        </row>
        <row r="524">
          <cell r="B524" t="str">
            <v>運輸業，郵便業</v>
          </cell>
          <cell r="C524">
            <v>80.7</v>
          </cell>
          <cell r="D524">
            <v>-0.2</v>
          </cell>
          <cell r="E524">
            <v>91.5</v>
          </cell>
          <cell r="F524">
            <v>-0.1</v>
          </cell>
          <cell r="G524">
            <v>94.3</v>
          </cell>
          <cell r="H524">
            <v>1.1000000000000001</v>
          </cell>
          <cell r="I524">
            <v>95.6</v>
          </cell>
          <cell r="J524">
            <v>2</v>
          </cell>
          <cell r="K524">
            <v>101.2</v>
          </cell>
          <cell r="L524">
            <v>3.9</v>
          </cell>
          <cell r="M524">
            <v>74</v>
          </cell>
          <cell r="N524">
            <v>-7</v>
          </cell>
          <cell r="O524">
            <v>110.4</v>
          </cell>
          <cell r="P524">
            <v>-7.3</v>
          </cell>
          <cell r="Q524" t="str">
            <v>-</v>
          </cell>
          <cell r="R524" t="str">
            <v>-</v>
          </cell>
          <cell r="S524">
            <v>0.72</v>
          </cell>
          <cell r="T524">
            <v>-0.09</v>
          </cell>
          <cell r="U524">
            <v>1.36</v>
          </cell>
          <cell r="V524">
            <v>0.64</v>
          </cell>
          <cell r="W524">
            <v>74.900000000000006</v>
          </cell>
          <cell r="X524">
            <v>-3.9</v>
          </cell>
          <cell r="Y524">
            <v>84.9</v>
          </cell>
          <cell r="Z524">
            <v>-3.7</v>
          </cell>
          <cell r="AA524">
            <v>79.7</v>
          </cell>
          <cell r="AB524">
            <v>-5.7</v>
          </cell>
          <cell r="AC524">
            <v>0.4</v>
          </cell>
          <cell r="AD524">
            <v>-70.599999999999994</v>
          </cell>
        </row>
        <row r="525">
          <cell r="B525" t="str">
            <v>卸売業，小売業</v>
          </cell>
          <cell r="C525">
            <v>95.2</v>
          </cell>
          <cell r="D525">
            <v>4.3</v>
          </cell>
          <cell r="E525">
            <v>107.9</v>
          </cell>
          <cell r="F525">
            <v>4.7</v>
          </cell>
          <cell r="G525">
            <v>106.4</v>
          </cell>
          <cell r="H525">
            <v>3.6</v>
          </cell>
          <cell r="I525">
            <v>99.1</v>
          </cell>
          <cell r="J525">
            <v>3.1</v>
          </cell>
          <cell r="K525">
            <v>97.7</v>
          </cell>
          <cell r="L525">
            <v>2.2000000000000002</v>
          </cell>
          <cell r="M525">
            <v>119.1</v>
          </cell>
          <cell r="N525">
            <v>14</v>
          </cell>
          <cell r="O525">
            <v>89.9</v>
          </cell>
          <cell r="P525">
            <v>-0.8</v>
          </cell>
          <cell r="Q525" t="str">
            <v>-</v>
          </cell>
          <cell r="R525" t="str">
            <v>-</v>
          </cell>
          <cell r="S525">
            <v>3.78</v>
          </cell>
          <cell r="T525">
            <v>2.0299999999999998</v>
          </cell>
          <cell r="U525">
            <v>1.1000000000000001</v>
          </cell>
          <cell r="V525">
            <v>7.0000000000000007E-2</v>
          </cell>
          <cell r="W525">
            <v>88.3</v>
          </cell>
          <cell r="X525">
            <v>0.5</v>
          </cell>
          <cell r="Y525">
            <v>100.1</v>
          </cell>
          <cell r="Z525">
            <v>0.9</v>
          </cell>
          <cell r="AA525">
            <v>133.19999999999999</v>
          </cell>
          <cell r="AB525">
            <v>22.9</v>
          </cell>
          <cell r="AC525">
            <v>5.7</v>
          </cell>
          <cell r="AD525">
            <v>-29</v>
          </cell>
        </row>
        <row r="526">
          <cell r="B526" t="str">
            <v>金融業，保険業</v>
          </cell>
          <cell r="C526">
            <v>90</v>
          </cell>
          <cell r="D526">
            <v>0.9</v>
          </cell>
          <cell r="E526">
            <v>110.9</v>
          </cell>
          <cell r="F526">
            <v>0.2</v>
          </cell>
          <cell r="G526">
            <v>112</v>
          </cell>
          <cell r="H526">
            <v>2.4</v>
          </cell>
          <cell r="I526">
            <v>100.6</v>
          </cell>
          <cell r="J526">
            <v>-0.1</v>
          </cell>
          <cell r="K526">
            <v>99.4</v>
          </cell>
          <cell r="L526">
            <v>0.7</v>
          </cell>
          <cell r="M526">
            <v>132.69999999999999</v>
          </cell>
          <cell r="N526">
            <v>-12.1</v>
          </cell>
          <cell r="O526">
            <v>91.5</v>
          </cell>
          <cell r="P526">
            <v>2.7</v>
          </cell>
          <cell r="Q526" t="str">
            <v>-</v>
          </cell>
          <cell r="R526" t="str">
            <v>-</v>
          </cell>
          <cell r="S526">
            <v>2.54</v>
          </cell>
          <cell r="T526">
            <v>1.59</v>
          </cell>
          <cell r="U526">
            <v>0.63</v>
          </cell>
          <cell r="V526">
            <v>-0.34</v>
          </cell>
          <cell r="W526">
            <v>83.5</v>
          </cell>
          <cell r="X526">
            <v>-2.8</v>
          </cell>
          <cell r="Y526">
            <v>102.9</v>
          </cell>
          <cell r="Z526">
            <v>-3.4</v>
          </cell>
          <cell r="AA526">
            <v>85.9</v>
          </cell>
          <cell r="AB526">
            <v>-37.799999999999997</v>
          </cell>
          <cell r="AC526">
            <v>5.9</v>
          </cell>
          <cell r="AD526">
            <v>101.3</v>
          </cell>
        </row>
        <row r="527">
          <cell r="B527" t="str">
            <v>不動産業，物品賃貸業</v>
          </cell>
          <cell r="C527">
            <v>91.7</v>
          </cell>
          <cell r="D527">
            <v>6.9</v>
          </cell>
          <cell r="E527">
            <v>101.1</v>
          </cell>
          <cell r="F527">
            <v>-1.3</v>
          </cell>
          <cell r="G527">
            <v>105.9</v>
          </cell>
          <cell r="H527">
            <v>7</v>
          </cell>
          <cell r="I527">
            <v>104.1</v>
          </cell>
          <cell r="J527">
            <v>17.8</v>
          </cell>
          <cell r="K527">
            <v>107.6</v>
          </cell>
          <cell r="L527">
            <v>24</v>
          </cell>
          <cell r="M527">
            <v>44.4</v>
          </cell>
          <cell r="N527">
            <v>-62</v>
          </cell>
          <cell r="O527">
            <v>87.6</v>
          </cell>
          <cell r="P527">
            <v>12.3</v>
          </cell>
          <cell r="Q527" t="str">
            <v>-</v>
          </cell>
          <cell r="R527" t="str">
            <v>-</v>
          </cell>
          <cell r="S527">
            <v>5.27</v>
          </cell>
          <cell r="T527">
            <v>5.27</v>
          </cell>
          <cell r="U527">
            <v>0.43</v>
          </cell>
          <cell r="V527">
            <v>-16.71</v>
          </cell>
          <cell r="W527">
            <v>85.1</v>
          </cell>
          <cell r="X527">
            <v>3</v>
          </cell>
          <cell r="Y527">
            <v>93.8</v>
          </cell>
          <cell r="Z527">
            <v>-4.9000000000000004</v>
          </cell>
          <cell r="AA527">
            <v>21.7</v>
          </cell>
          <cell r="AB527">
            <v>-86.3</v>
          </cell>
          <cell r="AC527">
            <v>42.7</v>
          </cell>
          <cell r="AD527">
            <v>17982.900000000001</v>
          </cell>
        </row>
        <row r="528">
          <cell r="B528" t="str">
            <v>学術研究，専門・技術サービス業</v>
          </cell>
          <cell r="C528">
            <v>80.7</v>
          </cell>
          <cell r="D528">
            <v>4.7</v>
          </cell>
          <cell r="E528">
            <v>102.3</v>
          </cell>
          <cell r="F528">
            <v>4.3</v>
          </cell>
          <cell r="G528">
            <v>101.7</v>
          </cell>
          <cell r="H528">
            <v>3</v>
          </cell>
          <cell r="I528">
            <v>101.4</v>
          </cell>
          <cell r="J528">
            <v>5.4</v>
          </cell>
          <cell r="K528">
            <v>102</v>
          </cell>
          <cell r="L528">
            <v>3.7</v>
          </cell>
          <cell r="M528">
            <v>92.7</v>
          </cell>
          <cell r="N528">
            <v>48.3</v>
          </cell>
          <cell r="O528">
            <v>114.2</v>
          </cell>
          <cell r="P528">
            <v>15.2</v>
          </cell>
          <cell r="Q528" t="str">
            <v>-</v>
          </cell>
          <cell r="R528" t="str">
            <v>-</v>
          </cell>
          <cell r="S528">
            <v>0.26</v>
          </cell>
          <cell r="T528">
            <v>0.15</v>
          </cell>
          <cell r="U528">
            <v>1.1599999999999999</v>
          </cell>
          <cell r="V528">
            <v>-0.65</v>
          </cell>
          <cell r="W528">
            <v>74.900000000000006</v>
          </cell>
          <cell r="X528">
            <v>0.9</v>
          </cell>
          <cell r="Y528">
            <v>94.9</v>
          </cell>
          <cell r="Z528">
            <v>0.5</v>
          </cell>
          <cell r="AA528">
            <v>116.4</v>
          </cell>
          <cell r="AB528">
            <v>34.200000000000003</v>
          </cell>
          <cell r="AC528">
            <v>1.4</v>
          </cell>
          <cell r="AD528">
            <v>1952.1</v>
          </cell>
        </row>
        <row r="529">
          <cell r="B529" t="str">
            <v>宿泊業，飲食サービス業</v>
          </cell>
          <cell r="C529">
            <v>95.9</v>
          </cell>
          <cell r="D529">
            <v>6.9</v>
          </cell>
          <cell r="E529">
            <v>101.8</v>
          </cell>
          <cell r="F529">
            <v>6.9</v>
          </cell>
          <cell r="G529">
            <v>97.3</v>
          </cell>
          <cell r="H529">
            <v>-2.8</v>
          </cell>
          <cell r="I529">
            <v>110</v>
          </cell>
          <cell r="J529">
            <v>2.8</v>
          </cell>
          <cell r="K529">
            <v>108.9</v>
          </cell>
          <cell r="L529">
            <v>-2.8</v>
          </cell>
          <cell r="M529">
            <v>125</v>
          </cell>
          <cell r="N529">
            <v>237.8</v>
          </cell>
          <cell r="O529">
            <v>98.2</v>
          </cell>
          <cell r="P529">
            <v>-15.2</v>
          </cell>
          <cell r="Q529" t="str">
            <v>-</v>
          </cell>
          <cell r="R529" t="str">
            <v>-</v>
          </cell>
          <cell r="S529">
            <v>1.75</v>
          </cell>
          <cell r="T529">
            <v>1.62</v>
          </cell>
          <cell r="U529">
            <v>1.01</v>
          </cell>
          <cell r="V529">
            <v>-2.4500000000000002</v>
          </cell>
          <cell r="W529">
            <v>89</v>
          </cell>
          <cell r="X529">
            <v>3.1</v>
          </cell>
          <cell r="Y529">
            <v>94.4</v>
          </cell>
          <cell r="Z529">
            <v>3.1</v>
          </cell>
          <cell r="AA529">
            <v>165.5</v>
          </cell>
          <cell r="AB529">
            <v>563.79999999999995</v>
          </cell>
          <cell r="AC529">
            <v>0.3</v>
          </cell>
          <cell r="AD529">
            <v>0</v>
          </cell>
        </row>
        <row r="530">
          <cell r="B530" t="str">
            <v>生活関連サービス業，娯楽業</v>
          </cell>
          <cell r="C530">
            <v>93.1</v>
          </cell>
          <cell r="D530">
            <v>14.1</v>
          </cell>
          <cell r="E530">
            <v>100.5</v>
          </cell>
          <cell r="F530">
            <v>14.5</v>
          </cell>
          <cell r="G530">
            <v>105.2</v>
          </cell>
          <cell r="H530">
            <v>15.2</v>
          </cell>
          <cell r="I530">
            <v>101.1</v>
          </cell>
          <cell r="J530">
            <v>3.6</v>
          </cell>
          <cell r="K530">
            <v>102.5</v>
          </cell>
          <cell r="L530">
            <v>3.3</v>
          </cell>
          <cell r="M530">
            <v>88</v>
          </cell>
          <cell r="N530">
            <v>7.8</v>
          </cell>
          <cell r="O530">
            <v>124.9</v>
          </cell>
          <cell r="P530">
            <v>12.5</v>
          </cell>
          <cell r="Q530" t="str">
            <v>-</v>
          </cell>
          <cell r="R530" t="str">
            <v>-</v>
          </cell>
          <cell r="S530">
            <v>1.35</v>
          </cell>
          <cell r="T530">
            <v>-0.8</v>
          </cell>
          <cell r="U530">
            <v>2.19</v>
          </cell>
          <cell r="V530">
            <v>-2.63</v>
          </cell>
          <cell r="W530">
            <v>86.4</v>
          </cell>
          <cell r="X530">
            <v>10.1</v>
          </cell>
          <cell r="Y530">
            <v>93.2</v>
          </cell>
          <cell r="Z530">
            <v>10.3</v>
          </cell>
          <cell r="AA530">
            <v>42.1</v>
          </cell>
          <cell r="AB530">
            <v>-3.3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83.5</v>
          </cell>
          <cell r="D531">
            <v>7.3</v>
          </cell>
          <cell r="E531">
            <v>103.5</v>
          </cell>
          <cell r="F531">
            <v>7.4</v>
          </cell>
          <cell r="G531">
            <v>105</v>
          </cell>
          <cell r="H531">
            <v>11.6</v>
          </cell>
          <cell r="I531">
            <v>112.1</v>
          </cell>
          <cell r="J531">
            <v>-0.4</v>
          </cell>
          <cell r="K531">
            <v>100</v>
          </cell>
          <cell r="L531">
            <v>-0.1</v>
          </cell>
          <cell r="M531">
            <v>317</v>
          </cell>
          <cell r="N531">
            <v>-1.8</v>
          </cell>
          <cell r="O531">
            <v>109.8</v>
          </cell>
          <cell r="P531">
            <v>-2.1</v>
          </cell>
          <cell r="Q531" t="str">
            <v>-</v>
          </cell>
          <cell r="R531" t="str">
            <v>-</v>
          </cell>
          <cell r="S531">
            <v>2.85</v>
          </cell>
          <cell r="T531">
            <v>2.78</v>
          </cell>
          <cell r="U531">
            <v>1.32</v>
          </cell>
          <cell r="V531">
            <v>-0.09</v>
          </cell>
          <cell r="W531">
            <v>77.5</v>
          </cell>
          <cell r="X531">
            <v>3.5</v>
          </cell>
          <cell r="Y531">
            <v>96</v>
          </cell>
          <cell r="Z531">
            <v>3.4</v>
          </cell>
          <cell r="AA531">
            <v>26.3</v>
          </cell>
          <cell r="AB531">
            <v>-87.4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82.7</v>
          </cell>
          <cell r="D532">
            <v>0.5</v>
          </cell>
          <cell r="E532">
            <v>99.8</v>
          </cell>
          <cell r="F532">
            <v>-0.1</v>
          </cell>
          <cell r="G532">
            <v>99</v>
          </cell>
          <cell r="H532">
            <v>0.8</v>
          </cell>
          <cell r="I532">
            <v>97.6</v>
          </cell>
          <cell r="J532">
            <v>1</v>
          </cell>
          <cell r="K532">
            <v>97.6</v>
          </cell>
          <cell r="L532">
            <v>0.8</v>
          </cell>
          <cell r="M532">
            <v>98</v>
          </cell>
          <cell r="N532">
            <v>8.6</v>
          </cell>
          <cell r="O532">
            <v>97.6</v>
          </cell>
          <cell r="P532">
            <v>1.3</v>
          </cell>
          <cell r="Q532" t="str">
            <v>-</v>
          </cell>
          <cell r="R532" t="str">
            <v>-</v>
          </cell>
          <cell r="S532">
            <v>0.88</v>
          </cell>
          <cell r="T532">
            <v>-0.3</v>
          </cell>
          <cell r="U532">
            <v>1.43</v>
          </cell>
          <cell r="V532">
            <v>0.39</v>
          </cell>
          <cell r="W532">
            <v>76.7</v>
          </cell>
          <cell r="X532">
            <v>-3.2</v>
          </cell>
          <cell r="Y532">
            <v>92.6</v>
          </cell>
          <cell r="Z532">
            <v>-3.7</v>
          </cell>
          <cell r="AA532">
            <v>121.3</v>
          </cell>
          <cell r="AB532">
            <v>-17.8</v>
          </cell>
          <cell r="AC532">
            <v>2.7</v>
          </cell>
          <cell r="AD532">
            <v>1440.4</v>
          </cell>
        </row>
        <row r="533">
          <cell r="B533" t="str">
            <v>複合サービス事業</v>
          </cell>
          <cell r="C533">
            <v>83</v>
          </cell>
          <cell r="D533">
            <v>0.1</v>
          </cell>
          <cell r="E533">
            <v>97.6</v>
          </cell>
          <cell r="F533">
            <v>-1.8</v>
          </cell>
          <cell r="G533">
            <v>100.7</v>
          </cell>
          <cell r="H533">
            <v>-0.9</v>
          </cell>
          <cell r="I533">
            <v>97.5</v>
          </cell>
          <cell r="J533">
            <v>-0.2</v>
          </cell>
          <cell r="K533">
            <v>100.5</v>
          </cell>
          <cell r="L533">
            <v>1.7</v>
          </cell>
          <cell r="M533">
            <v>44.8</v>
          </cell>
          <cell r="N533">
            <v>-42.7</v>
          </cell>
          <cell r="O533">
            <v>100.4</v>
          </cell>
          <cell r="P533">
            <v>10.8</v>
          </cell>
          <cell r="Q533" t="str">
            <v>-</v>
          </cell>
          <cell r="R533" t="str">
            <v>-</v>
          </cell>
          <cell r="S533">
            <v>1.83</v>
          </cell>
          <cell r="T533">
            <v>1.21</v>
          </cell>
          <cell r="U533">
            <v>0.9</v>
          </cell>
          <cell r="V533">
            <v>0.2</v>
          </cell>
          <cell r="W533">
            <v>77</v>
          </cell>
          <cell r="X533">
            <v>-3.5</v>
          </cell>
          <cell r="Y533">
            <v>90.5</v>
          </cell>
          <cell r="Z533">
            <v>-5.4</v>
          </cell>
          <cell r="AA533">
            <v>45</v>
          </cell>
          <cell r="AB533">
            <v>-26.9</v>
          </cell>
          <cell r="AC533">
            <v>15.1</v>
          </cell>
          <cell r="AD533">
            <v>154.6</v>
          </cell>
        </row>
        <row r="534">
          <cell r="B534" t="str">
            <v>サービス業（他に分類されないもの）</v>
          </cell>
          <cell r="C534">
            <v>85.7</v>
          </cell>
          <cell r="D534">
            <v>11.4</v>
          </cell>
          <cell r="E534">
            <v>98.9</v>
          </cell>
          <cell r="F534">
            <v>11.6</v>
          </cell>
          <cell r="G534">
            <v>101.1</v>
          </cell>
          <cell r="H534">
            <v>11.8</v>
          </cell>
          <cell r="I534">
            <v>101.5</v>
          </cell>
          <cell r="J534">
            <v>2.6</v>
          </cell>
          <cell r="K534">
            <v>101.9</v>
          </cell>
          <cell r="L534">
            <v>1.8</v>
          </cell>
          <cell r="M534">
            <v>96.6</v>
          </cell>
          <cell r="N534">
            <v>17.899999999999999</v>
          </cell>
          <cell r="O534">
            <v>92.4</v>
          </cell>
          <cell r="P534">
            <v>-6.8</v>
          </cell>
          <cell r="Q534" t="str">
            <v>-</v>
          </cell>
          <cell r="R534" t="str">
            <v>-</v>
          </cell>
          <cell r="S534">
            <v>2.2799999999999998</v>
          </cell>
          <cell r="T534">
            <v>-0.1</v>
          </cell>
          <cell r="U534">
            <v>2.12</v>
          </cell>
          <cell r="V534">
            <v>-1.24</v>
          </cell>
          <cell r="W534">
            <v>79.5</v>
          </cell>
          <cell r="X534">
            <v>7.4</v>
          </cell>
          <cell r="Y534">
            <v>91.7</v>
          </cell>
          <cell r="Z534">
            <v>7.5</v>
          </cell>
          <cell r="AA534">
            <v>75.900000000000006</v>
          </cell>
          <cell r="AB534">
            <v>7.9</v>
          </cell>
          <cell r="AC534">
            <v>0.6</v>
          </cell>
          <cell r="AD534">
            <v>-36.9</v>
          </cell>
        </row>
        <row r="535">
          <cell r="B535" t="str">
            <v>食料品・たばこ</v>
          </cell>
          <cell r="C535">
            <v>82</v>
          </cell>
          <cell r="D535">
            <v>-10.3</v>
          </cell>
          <cell r="E535">
            <v>99.6</v>
          </cell>
          <cell r="F535">
            <v>-10.4</v>
          </cell>
          <cell r="G535">
            <v>98.9</v>
          </cell>
          <cell r="H535">
            <v>-10.9</v>
          </cell>
          <cell r="I535">
            <v>98.2</v>
          </cell>
          <cell r="J535">
            <v>6.5</v>
          </cell>
          <cell r="K535">
            <v>98.7</v>
          </cell>
          <cell r="L535">
            <v>7</v>
          </cell>
          <cell r="M535">
            <v>92.3</v>
          </cell>
          <cell r="N535">
            <v>0</v>
          </cell>
          <cell r="O535">
            <v>97.4</v>
          </cell>
          <cell r="P535">
            <v>-1.9</v>
          </cell>
          <cell r="Q535" t="str">
            <v>-</v>
          </cell>
          <cell r="R535" t="str">
            <v>-</v>
          </cell>
          <cell r="S535">
            <v>0.99</v>
          </cell>
          <cell r="T535">
            <v>-0.36</v>
          </cell>
          <cell r="U535">
            <v>1.28</v>
          </cell>
          <cell r="V535">
            <v>0.02</v>
          </cell>
          <cell r="W535">
            <v>76.099999999999994</v>
          </cell>
          <cell r="X535">
            <v>-13.5</v>
          </cell>
          <cell r="Y535">
            <v>92.4</v>
          </cell>
          <cell r="Z535">
            <v>-13.6</v>
          </cell>
          <cell r="AA535">
            <v>108.6</v>
          </cell>
          <cell r="AB535">
            <v>-3.1</v>
          </cell>
          <cell r="AC535">
            <v>0.4</v>
          </cell>
          <cell r="AD535">
            <v>0</v>
          </cell>
        </row>
        <row r="536">
          <cell r="B536" t="str">
            <v>繊維工業</v>
          </cell>
          <cell r="C536">
            <v>120.1</v>
          </cell>
          <cell r="D536">
            <v>4.9000000000000004</v>
          </cell>
          <cell r="E536">
            <v>135</v>
          </cell>
          <cell r="F536">
            <v>4.5999999999999996</v>
          </cell>
          <cell r="G536">
            <v>125.8</v>
          </cell>
          <cell r="H536">
            <v>2.2999999999999998</v>
          </cell>
          <cell r="I536">
            <v>96.1</v>
          </cell>
          <cell r="J536">
            <v>7.6</v>
          </cell>
          <cell r="K536">
            <v>93.6</v>
          </cell>
          <cell r="L536">
            <v>7.3</v>
          </cell>
          <cell r="M536">
            <v>144.69999999999999</v>
          </cell>
          <cell r="N536">
            <v>11.8</v>
          </cell>
          <cell r="O536">
            <v>90.5</v>
          </cell>
          <cell r="P536">
            <v>5</v>
          </cell>
          <cell r="Q536" t="str">
            <v>-</v>
          </cell>
          <cell r="R536" t="str">
            <v>-</v>
          </cell>
          <cell r="S536">
            <v>1.0900000000000001</v>
          </cell>
          <cell r="T536">
            <v>-0.19</v>
          </cell>
          <cell r="U536">
            <v>1.1200000000000001</v>
          </cell>
          <cell r="V536">
            <v>0.25</v>
          </cell>
          <cell r="W536">
            <v>111.4</v>
          </cell>
          <cell r="X536">
            <v>1.1000000000000001</v>
          </cell>
          <cell r="Y536">
            <v>125.2</v>
          </cell>
          <cell r="Z536">
            <v>0.7</v>
          </cell>
          <cell r="AA536">
            <v>316.8</v>
          </cell>
          <cell r="AB536">
            <v>26.6</v>
          </cell>
          <cell r="AC536">
            <v>2.4</v>
          </cell>
          <cell r="AD536">
            <v>0</v>
          </cell>
        </row>
        <row r="537">
          <cell r="B537" t="str">
            <v>木材・木製品</v>
          </cell>
          <cell r="C537">
            <v>98.5</v>
          </cell>
          <cell r="D537">
            <v>2.2999999999999998</v>
          </cell>
          <cell r="E537">
            <v>115.2</v>
          </cell>
          <cell r="F537">
            <v>7.9</v>
          </cell>
          <cell r="G537">
            <v>120.4</v>
          </cell>
          <cell r="H537">
            <v>8.1999999999999993</v>
          </cell>
          <cell r="I537">
            <v>94.6</v>
          </cell>
          <cell r="J537">
            <v>-7</v>
          </cell>
          <cell r="K537">
            <v>96.7</v>
          </cell>
          <cell r="L537">
            <v>-6.8</v>
          </cell>
          <cell r="M537">
            <v>72.900000000000006</v>
          </cell>
          <cell r="N537">
            <v>-9.6</v>
          </cell>
          <cell r="O537">
            <v>83.2</v>
          </cell>
          <cell r="P537">
            <v>-13</v>
          </cell>
          <cell r="Q537" t="str">
            <v>-</v>
          </cell>
          <cell r="R537" t="str">
            <v>-</v>
          </cell>
          <cell r="S537">
            <v>1.93</v>
          </cell>
          <cell r="T537">
            <v>0</v>
          </cell>
          <cell r="U537">
            <v>1.58</v>
          </cell>
          <cell r="V537">
            <v>-0.52</v>
          </cell>
          <cell r="W537">
            <v>91.4</v>
          </cell>
          <cell r="X537">
            <v>-1.4</v>
          </cell>
          <cell r="Y537">
            <v>106.9</v>
          </cell>
          <cell r="Z537">
            <v>4</v>
          </cell>
          <cell r="AA537">
            <v>66.900000000000006</v>
          </cell>
          <cell r="AB537">
            <v>1.6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67.8</v>
          </cell>
          <cell r="D539">
            <v>3.8</v>
          </cell>
          <cell r="E539">
            <v>89.8</v>
          </cell>
          <cell r="F539">
            <v>3.8</v>
          </cell>
          <cell r="G539">
            <v>97.3</v>
          </cell>
          <cell r="H539">
            <v>9.8000000000000007</v>
          </cell>
          <cell r="I539">
            <v>105.5</v>
          </cell>
          <cell r="J539">
            <v>-5.5</v>
          </cell>
          <cell r="K539">
            <v>112.1</v>
          </cell>
          <cell r="L539">
            <v>-3.5</v>
          </cell>
          <cell r="M539">
            <v>50.9</v>
          </cell>
          <cell r="N539">
            <v>-31.1</v>
          </cell>
          <cell r="O539">
            <v>116.9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0.49</v>
          </cell>
          <cell r="T539">
            <v>0.49</v>
          </cell>
          <cell r="U539">
            <v>1.1000000000000001</v>
          </cell>
          <cell r="V539">
            <v>0.85</v>
          </cell>
          <cell r="W539">
            <v>62.9</v>
          </cell>
          <cell r="X539">
            <v>0.2</v>
          </cell>
          <cell r="Y539">
            <v>83.3</v>
          </cell>
          <cell r="Z539">
            <v>0</v>
          </cell>
          <cell r="AA539">
            <v>41.7</v>
          </cell>
          <cell r="AB539">
            <v>-42.7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107.5</v>
          </cell>
          <cell r="D540">
            <v>-17</v>
          </cell>
          <cell r="E540">
            <v>117.7</v>
          </cell>
          <cell r="F540">
            <v>-16</v>
          </cell>
          <cell r="G540">
            <v>112.7</v>
          </cell>
          <cell r="H540">
            <v>-15.1</v>
          </cell>
          <cell r="I540">
            <v>110.8</v>
          </cell>
          <cell r="J540">
            <v>17.399999999999999</v>
          </cell>
          <cell r="K540">
            <v>111.6</v>
          </cell>
          <cell r="L540">
            <v>21.4</v>
          </cell>
          <cell r="M540">
            <v>95.9</v>
          </cell>
          <cell r="N540">
            <v>-34</v>
          </cell>
          <cell r="O540">
            <v>89.9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0.85</v>
          </cell>
          <cell r="T540">
            <v>0.85</v>
          </cell>
          <cell r="U540">
            <v>0</v>
          </cell>
          <cell r="V540">
            <v>-0.26</v>
          </cell>
          <cell r="W540">
            <v>99.7</v>
          </cell>
          <cell r="X540">
            <v>-20</v>
          </cell>
          <cell r="Y540">
            <v>109.2</v>
          </cell>
          <cell r="Z540">
            <v>-19</v>
          </cell>
          <cell r="AA540">
            <v>218.4</v>
          </cell>
          <cell r="AB540">
            <v>-24.3</v>
          </cell>
          <cell r="AC540">
            <v>0</v>
          </cell>
          <cell r="AD540">
            <v>-100</v>
          </cell>
        </row>
        <row r="541">
          <cell r="B541" t="str">
            <v>化学、石油・石炭</v>
          </cell>
          <cell r="C541">
            <v>89.9</v>
          </cell>
          <cell r="D541">
            <v>5.6</v>
          </cell>
          <cell r="E541">
            <v>118.1</v>
          </cell>
          <cell r="F541">
            <v>6.8</v>
          </cell>
          <cell r="G541">
            <v>119.9</v>
          </cell>
          <cell r="H541">
            <v>12.2</v>
          </cell>
          <cell r="I541">
            <v>102.2</v>
          </cell>
          <cell r="J541">
            <v>-0.5</v>
          </cell>
          <cell r="K541">
            <v>102.4</v>
          </cell>
          <cell r="L541">
            <v>2.6</v>
          </cell>
          <cell r="M541">
            <v>100</v>
          </cell>
          <cell r="N541">
            <v>-22.4</v>
          </cell>
          <cell r="O541">
            <v>106.4</v>
          </cell>
          <cell r="P541">
            <v>3.1</v>
          </cell>
          <cell r="Q541" t="str">
            <v>-</v>
          </cell>
          <cell r="R541" t="str">
            <v>-</v>
          </cell>
          <cell r="S541">
            <v>2.04</v>
          </cell>
          <cell r="T541">
            <v>1.52</v>
          </cell>
          <cell r="U541">
            <v>0.23</v>
          </cell>
          <cell r="V541">
            <v>-2.13</v>
          </cell>
          <cell r="W541">
            <v>83.4</v>
          </cell>
          <cell r="X541">
            <v>1.8</v>
          </cell>
          <cell r="Y541">
            <v>109.6</v>
          </cell>
          <cell r="Z541">
            <v>3</v>
          </cell>
          <cell r="AA541">
            <v>106.5</v>
          </cell>
          <cell r="AB541">
            <v>-20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111.9</v>
          </cell>
          <cell r="D542">
            <v>-4</v>
          </cell>
          <cell r="E542">
            <v>123.2</v>
          </cell>
          <cell r="F542">
            <v>-4</v>
          </cell>
          <cell r="G542">
            <v>117.4</v>
          </cell>
          <cell r="H542">
            <v>-2.7</v>
          </cell>
          <cell r="I542">
            <v>107.7</v>
          </cell>
          <cell r="J542">
            <v>7.3</v>
          </cell>
          <cell r="K542">
            <v>106</v>
          </cell>
          <cell r="L542">
            <v>9.1</v>
          </cell>
          <cell r="M542">
            <v>132.69999999999999</v>
          </cell>
          <cell r="N542">
            <v>-9.8000000000000007</v>
          </cell>
          <cell r="O542">
            <v>118.4</v>
          </cell>
          <cell r="P542">
            <v>-24.8</v>
          </cell>
          <cell r="Q542" t="str">
            <v>-</v>
          </cell>
          <cell r="R542" t="str">
            <v>-</v>
          </cell>
          <cell r="S542">
            <v>0.46</v>
          </cell>
          <cell r="T542">
            <v>-0.48</v>
          </cell>
          <cell r="U542">
            <v>1.1599999999999999</v>
          </cell>
          <cell r="V542">
            <v>0.05</v>
          </cell>
          <cell r="W542">
            <v>103.8</v>
          </cell>
          <cell r="X542">
            <v>-7.5</v>
          </cell>
          <cell r="Y542">
            <v>114.3</v>
          </cell>
          <cell r="Z542">
            <v>-7.4</v>
          </cell>
          <cell r="AA542">
            <v>194.4</v>
          </cell>
          <cell r="AB542">
            <v>-13.1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2.5</v>
          </cell>
          <cell r="E543">
            <v>122.1</v>
          </cell>
          <cell r="F543">
            <v>2.4</v>
          </cell>
          <cell r="G543">
            <v>112.8</v>
          </cell>
          <cell r="H543">
            <v>-0.7</v>
          </cell>
          <cell r="I543">
            <v>111.3</v>
          </cell>
          <cell r="J543">
            <v>6.1</v>
          </cell>
          <cell r="K543">
            <v>105.8</v>
          </cell>
          <cell r="L543">
            <v>3.1</v>
          </cell>
          <cell r="M543">
            <v>169.8</v>
          </cell>
          <cell r="N543">
            <v>31.8</v>
          </cell>
          <cell r="O543">
            <v>98.6</v>
          </cell>
          <cell r="P543">
            <v>19.2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-0.13</v>
          </cell>
          <cell r="U543">
            <v>0.45</v>
          </cell>
          <cell r="V543">
            <v>-0.32</v>
          </cell>
          <cell r="W543">
            <v>87.9</v>
          </cell>
          <cell r="X543">
            <v>-1.2</v>
          </cell>
          <cell r="Y543">
            <v>113.3</v>
          </cell>
          <cell r="Z543">
            <v>-1.2</v>
          </cell>
          <cell r="AA543">
            <v>175.5</v>
          </cell>
          <cell r="AB543">
            <v>16.3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103.9</v>
          </cell>
          <cell r="D544">
            <v>-40.200000000000003</v>
          </cell>
          <cell r="E544">
            <v>119.8</v>
          </cell>
          <cell r="F544">
            <v>-5.5</v>
          </cell>
          <cell r="G544">
            <v>118.7</v>
          </cell>
          <cell r="H544">
            <v>-6.4</v>
          </cell>
          <cell r="I544">
            <v>106.8</v>
          </cell>
          <cell r="J544">
            <v>3.1</v>
          </cell>
          <cell r="K544">
            <v>103.4</v>
          </cell>
          <cell r="L544">
            <v>-0.1</v>
          </cell>
          <cell r="M544">
            <v>181.7</v>
          </cell>
          <cell r="N544">
            <v>69.8</v>
          </cell>
          <cell r="O544">
            <v>110.8</v>
          </cell>
          <cell r="P544">
            <v>-0.3</v>
          </cell>
          <cell r="Q544" t="str">
            <v>-</v>
          </cell>
          <cell r="R544" t="str">
            <v>-</v>
          </cell>
          <cell r="S544">
            <v>0.23</v>
          </cell>
          <cell r="T544">
            <v>-4.1100000000000003</v>
          </cell>
          <cell r="U544">
            <v>0.17</v>
          </cell>
          <cell r="V544">
            <v>-0.01</v>
          </cell>
          <cell r="W544">
            <v>96.4</v>
          </cell>
          <cell r="X544">
            <v>-42.4</v>
          </cell>
          <cell r="Y544">
            <v>111.1</v>
          </cell>
          <cell r="Z544">
            <v>-8.9</v>
          </cell>
          <cell r="AA544">
            <v>140.1</v>
          </cell>
          <cell r="AB544">
            <v>9.9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88.4</v>
          </cell>
          <cell r="D547">
            <v>0.7</v>
          </cell>
          <cell r="E547">
            <v>98.5</v>
          </cell>
          <cell r="F547">
            <v>1.2</v>
          </cell>
          <cell r="G547">
            <v>100</v>
          </cell>
          <cell r="H547">
            <v>1.7</v>
          </cell>
          <cell r="I547">
            <v>102.9</v>
          </cell>
          <cell r="J547">
            <v>-1.1000000000000001</v>
          </cell>
          <cell r="K547">
            <v>103.9</v>
          </cell>
          <cell r="L547">
            <v>0.2</v>
          </cell>
          <cell r="M547">
            <v>90.8</v>
          </cell>
          <cell r="N547">
            <v>-15.7</v>
          </cell>
          <cell r="O547">
            <v>241.3</v>
          </cell>
          <cell r="P547">
            <v>-2.9</v>
          </cell>
          <cell r="Q547" t="str">
            <v>-</v>
          </cell>
          <cell r="R547" t="str">
            <v>-</v>
          </cell>
          <cell r="S547">
            <v>0.64</v>
          </cell>
          <cell r="T547">
            <v>-0.55000000000000004</v>
          </cell>
          <cell r="U547">
            <v>0.97</v>
          </cell>
          <cell r="V547">
            <v>-0.09</v>
          </cell>
          <cell r="W547">
            <v>82</v>
          </cell>
          <cell r="X547">
            <v>-3</v>
          </cell>
          <cell r="Y547">
            <v>91.4</v>
          </cell>
          <cell r="Z547">
            <v>-2.4</v>
          </cell>
          <cell r="AA547">
            <v>71.400000000000006</v>
          </cell>
          <cell r="AB547">
            <v>-8.4</v>
          </cell>
          <cell r="AC547">
            <v>0</v>
          </cell>
          <cell r="AD547">
            <v>-100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-21.6</v>
          </cell>
          <cell r="E550">
            <v>111.6</v>
          </cell>
          <cell r="F550">
            <v>-21.6</v>
          </cell>
          <cell r="G550">
            <v>111.5</v>
          </cell>
          <cell r="H550">
            <v>-14.4</v>
          </cell>
          <cell r="I550">
            <v>101.8</v>
          </cell>
          <cell r="J550">
            <v>-2.4</v>
          </cell>
          <cell r="K550">
            <v>101.3</v>
          </cell>
          <cell r="L550">
            <v>3.8</v>
          </cell>
          <cell r="M550">
            <v>109.1</v>
          </cell>
          <cell r="N550">
            <v>-50</v>
          </cell>
          <cell r="O550">
            <v>106.8</v>
          </cell>
          <cell r="P550">
            <v>9.5</v>
          </cell>
          <cell r="Q550" t="str">
            <v>-</v>
          </cell>
          <cell r="R550" t="str">
            <v>-</v>
          </cell>
          <cell r="S550">
            <v>0.85</v>
          </cell>
          <cell r="T550">
            <v>0.66</v>
          </cell>
          <cell r="U550">
            <v>1.58</v>
          </cell>
          <cell r="V550">
            <v>1.58</v>
          </cell>
          <cell r="W550">
            <v>84.8</v>
          </cell>
          <cell r="X550">
            <v>-24.4</v>
          </cell>
          <cell r="Y550">
            <v>103.5</v>
          </cell>
          <cell r="Z550">
            <v>-24.5</v>
          </cell>
          <cell r="AA550">
            <v>112.8</v>
          </cell>
          <cell r="AB550">
            <v>-58.5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74.400000000000006</v>
          </cell>
          <cell r="D551">
            <v>-0.8</v>
          </cell>
          <cell r="E551">
            <v>85.2</v>
          </cell>
          <cell r="F551">
            <v>-0.7</v>
          </cell>
          <cell r="G551">
            <v>84.3</v>
          </cell>
          <cell r="H551">
            <v>1.9</v>
          </cell>
          <cell r="I551">
            <v>98.6</v>
          </cell>
          <cell r="J551">
            <v>-1.6</v>
          </cell>
          <cell r="K551">
            <v>99.5</v>
          </cell>
          <cell r="L551">
            <v>0.9</v>
          </cell>
          <cell r="M551">
            <v>89.9</v>
          </cell>
          <cell r="N551">
            <v>-22.1</v>
          </cell>
          <cell r="O551">
            <v>70.5</v>
          </cell>
          <cell r="P551">
            <v>-5.2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-0.04</v>
          </cell>
          <cell r="U551">
            <v>0.89</v>
          </cell>
          <cell r="V551">
            <v>0.16</v>
          </cell>
          <cell r="W551">
            <v>69</v>
          </cell>
          <cell r="X551">
            <v>-4.4000000000000004</v>
          </cell>
          <cell r="Y551">
            <v>79</v>
          </cell>
          <cell r="Z551">
            <v>-4.4000000000000004</v>
          </cell>
          <cell r="AA551">
            <v>92.1</v>
          </cell>
          <cell r="AB551">
            <v>-17.399999999999999</v>
          </cell>
          <cell r="AC551">
            <v>0.2</v>
          </cell>
          <cell r="AD551">
            <v>258.60000000000002</v>
          </cell>
        </row>
        <row r="552">
          <cell r="B552" t="str">
            <v>電気機械器具</v>
          </cell>
          <cell r="C552">
            <v>119.6</v>
          </cell>
          <cell r="D552">
            <v>7.1</v>
          </cell>
          <cell r="E552">
            <v>135.6</v>
          </cell>
          <cell r="F552">
            <v>7</v>
          </cell>
          <cell r="G552">
            <v>134.80000000000001</v>
          </cell>
          <cell r="H552">
            <v>9.4</v>
          </cell>
          <cell r="I552">
            <v>106.1</v>
          </cell>
          <cell r="J552">
            <v>5.5</v>
          </cell>
          <cell r="K552">
            <v>106.7</v>
          </cell>
          <cell r="L552">
            <v>11.3</v>
          </cell>
          <cell r="M552">
            <v>98.9</v>
          </cell>
          <cell r="N552">
            <v>-45.1</v>
          </cell>
          <cell r="O552">
            <v>148.1</v>
          </cell>
          <cell r="P552">
            <v>23.2</v>
          </cell>
          <cell r="Q552" t="str">
            <v>-</v>
          </cell>
          <cell r="R552" t="str">
            <v>-</v>
          </cell>
          <cell r="S552">
            <v>0.32</v>
          </cell>
          <cell r="T552">
            <v>-1.1000000000000001</v>
          </cell>
          <cell r="U552">
            <v>1.45</v>
          </cell>
          <cell r="V552">
            <v>1.1499999999999999</v>
          </cell>
          <cell r="W552">
            <v>110.9</v>
          </cell>
          <cell r="X552">
            <v>3.2</v>
          </cell>
          <cell r="Y552">
            <v>125.8</v>
          </cell>
          <cell r="Z552">
            <v>3.2</v>
          </cell>
          <cell r="AA552">
            <v>157.1</v>
          </cell>
          <cell r="AB552">
            <v>-29.6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93.5</v>
          </cell>
          <cell r="D554">
            <v>15.9</v>
          </cell>
          <cell r="E554">
            <v>121.9</v>
          </cell>
          <cell r="F554">
            <v>15.7</v>
          </cell>
          <cell r="G554">
            <v>110.5</v>
          </cell>
          <cell r="H554">
            <v>3.7</v>
          </cell>
          <cell r="I554">
            <v>120.5</v>
          </cell>
          <cell r="J554">
            <v>18.7</v>
          </cell>
          <cell r="K554">
            <v>111.3</v>
          </cell>
          <cell r="L554">
            <v>7.3</v>
          </cell>
          <cell r="M554">
            <v>229.5</v>
          </cell>
          <cell r="N554">
            <v>207.6</v>
          </cell>
          <cell r="O554">
            <v>84.6</v>
          </cell>
          <cell r="P554">
            <v>4.4000000000000004</v>
          </cell>
          <cell r="Q554" t="str">
            <v>-</v>
          </cell>
          <cell r="R554" t="str">
            <v>-</v>
          </cell>
          <cell r="S554">
            <v>1.27</v>
          </cell>
          <cell r="T554">
            <v>-0.09</v>
          </cell>
          <cell r="U554">
            <v>0.82</v>
          </cell>
          <cell r="V554">
            <v>-1.19</v>
          </cell>
          <cell r="W554">
            <v>86.7</v>
          </cell>
          <cell r="X554">
            <v>11.6</v>
          </cell>
          <cell r="Y554">
            <v>113.1</v>
          </cell>
          <cell r="Z554">
            <v>11.5</v>
          </cell>
          <cell r="AA554">
            <v>292.8</v>
          </cell>
          <cell r="AB554">
            <v>233.3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</v>
          </cell>
          <cell r="D555">
            <v>5.3</v>
          </cell>
          <cell r="E555">
            <v>130.6</v>
          </cell>
          <cell r="F555">
            <v>5.2</v>
          </cell>
          <cell r="G555">
            <v>122.4</v>
          </cell>
          <cell r="H555">
            <v>4.3</v>
          </cell>
          <cell r="I555">
            <v>111.7</v>
          </cell>
          <cell r="J555">
            <v>3.7</v>
          </cell>
          <cell r="K555">
            <v>101.1</v>
          </cell>
          <cell r="L555">
            <v>3.5</v>
          </cell>
          <cell r="M555">
            <v>248.7</v>
          </cell>
          <cell r="N555">
            <v>4.8</v>
          </cell>
          <cell r="O555">
            <v>82.8</v>
          </cell>
          <cell r="P555">
            <v>9.4</v>
          </cell>
          <cell r="Q555" t="str">
            <v>-</v>
          </cell>
          <cell r="R555" t="str">
            <v>-</v>
          </cell>
          <cell r="S555">
            <v>0</v>
          </cell>
          <cell r="T555">
            <v>-1.1599999999999999</v>
          </cell>
          <cell r="U555">
            <v>0.21</v>
          </cell>
          <cell r="V555">
            <v>-0.49</v>
          </cell>
          <cell r="W555">
            <v>103.9</v>
          </cell>
          <cell r="X555">
            <v>1.5</v>
          </cell>
          <cell r="Y555">
            <v>121.2</v>
          </cell>
          <cell r="Z555">
            <v>1.5</v>
          </cell>
          <cell r="AA555">
            <v>243</v>
          </cell>
          <cell r="AB555">
            <v>12.1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100.7</v>
          </cell>
          <cell r="D556">
            <v>6.9</v>
          </cell>
          <cell r="E556">
            <v>115.2</v>
          </cell>
          <cell r="F556">
            <v>6.9</v>
          </cell>
          <cell r="G556">
            <v>103.9</v>
          </cell>
          <cell r="H556">
            <v>0.1</v>
          </cell>
          <cell r="I556">
            <v>113.7</v>
          </cell>
          <cell r="J556">
            <v>4.9000000000000004</v>
          </cell>
          <cell r="K556">
            <v>105</v>
          </cell>
          <cell r="L556">
            <v>0.1</v>
          </cell>
          <cell r="M556">
            <v>270.60000000000002</v>
          </cell>
          <cell r="N556">
            <v>58.6</v>
          </cell>
          <cell r="O556">
            <v>120.5</v>
          </cell>
          <cell r="P556">
            <v>5.2</v>
          </cell>
          <cell r="Q556" t="str">
            <v>-</v>
          </cell>
          <cell r="R556" t="str">
            <v>-</v>
          </cell>
          <cell r="S556">
            <v>0</v>
          </cell>
          <cell r="T556">
            <v>-0.23</v>
          </cell>
          <cell r="U556">
            <v>1.57</v>
          </cell>
          <cell r="V556">
            <v>-1.1499999999999999</v>
          </cell>
          <cell r="W556">
            <v>93.4</v>
          </cell>
          <cell r="X556">
            <v>3</v>
          </cell>
          <cell r="Y556">
            <v>106.9</v>
          </cell>
          <cell r="Z556">
            <v>3</v>
          </cell>
          <cell r="AA556">
            <v>312.89999999999998</v>
          </cell>
          <cell r="AB556">
            <v>76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93.3</v>
          </cell>
          <cell r="D559">
            <v>-3.2</v>
          </cell>
          <cell r="E559">
            <v>106.4</v>
          </cell>
          <cell r="F559">
            <v>-3.2</v>
          </cell>
          <cell r="G559">
            <v>103.4</v>
          </cell>
          <cell r="H559">
            <v>-4.3</v>
          </cell>
          <cell r="I559">
            <v>98.6</v>
          </cell>
          <cell r="J559">
            <v>-3.1</v>
          </cell>
          <cell r="K559">
            <v>96.1</v>
          </cell>
          <cell r="L559">
            <v>-4.9000000000000004</v>
          </cell>
          <cell r="M559">
            <v>143</v>
          </cell>
          <cell r="N559">
            <v>24.2</v>
          </cell>
          <cell r="O559">
            <v>106.6</v>
          </cell>
          <cell r="P559">
            <v>7.7</v>
          </cell>
          <cell r="Q559" t="str">
            <v>-</v>
          </cell>
          <cell r="R559" t="str">
            <v>-</v>
          </cell>
          <cell r="S559">
            <v>2.06</v>
          </cell>
          <cell r="T559">
            <v>1.82</v>
          </cell>
          <cell r="U559">
            <v>0.5</v>
          </cell>
          <cell r="V559">
            <v>-1.08</v>
          </cell>
          <cell r="W559">
            <v>86.5</v>
          </cell>
          <cell r="X559">
            <v>-6.8</v>
          </cell>
          <cell r="Y559">
            <v>98.7</v>
          </cell>
          <cell r="Z559">
            <v>-6.7</v>
          </cell>
          <cell r="AA559">
            <v>189.4</v>
          </cell>
          <cell r="AB559">
            <v>15.9</v>
          </cell>
          <cell r="AC559">
            <v>5.4</v>
          </cell>
          <cell r="AD559">
            <v>-2.2999999999999998</v>
          </cell>
        </row>
        <row r="560">
          <cell r="B560" t="str">
            <v>小売業</v>
          </cell>
          <cell r="C560">
            <v>97.1</v>
          </cell>
          <cell r="D560">
            <v>10.199999999999999</v>
          </cell>
          <cell r="E560">
            <v>109.3</v>
          </cell>
          <cell r="F560">
            <v>11</v>
          </cell>
          <cell r="G560">
            <v>109</v>
          </cell>
          <cell r="H560">
            <v>9.8000000000000007</v>
          </cell>
          <cell r="I560">
            <v>99.3</v>
          </cell>
          <cell r="J560">
            <v>7.8</v>
          </cell>
          <cell r="K560">
            <v>98.9</v>
          </cell>
          <cell r="L560">
            <v>7.9</v>
          </cell>
          <cell r="M560">
            <v>104.8</v>
          </cell>
          <cell r="N560">
            <v>8.3000000000000007</v>
          </cell>
          <cell r="O560">
            <v>79.3</v>
          </cell>
          <cell r="P560">
            <v>-6.3</v>
          </cell>
          <cell r="Q560" t="str">
            <v>-</v>
          </cell>
          <cell r="R560" t="str">
            <v>-</v>
          </cell>
          <cell r="S560">
            <v>5.16</v>
          </cell>
          <cell r="T560">
            <v>2.37</v>
          </cell>
          <cell r="U560">
            <v>1.58</v>
          </cell>
          <cell r="V560">
            <v>0.93</v>
          </cell>
          <cell r="W560">
            <v>90.1</v>
          </cell>
          <cell r="X560">
            <v>6.3</v>
          </cell>
          <cell r="Y560">
            <v>101.4</v>
          </cell>
          <cell r="Z560">
            <v>7</v>
          </cell>
          <cell r="AA560">
            <v>113.3</v>
          </cell>
          <cell r="AB560">
            <v>28.5</v>
          </cell>
          <cell r="AC560">
            <v>3.3</v>
          </cell>
          <cell r="AD560">
            <v>-59.2</v>
          </cell>
        </row>
        <row r="561">
          <cell r="B561" t="str">
            <v>宿泊業</v>
          </cell>
          <cell r="C561">
            <v>101.1</v>
          </cell>
          <cell r="D561">
            <v>-3.7</v>
          </cell>
          <cell r="E561">
            <v>108.5</v>
          </cell>
          <cell r="F561">
            <v>-3.8</v>
          </cell>
          <cell r="G561">
            <v>107.3</v>
          </cell>
          <cell r="H561">
            <v>-7.5</v>
          </cell>
          <cell r="I561">
            <v>112.1</v>
          </cell>
          <cell r="J561">
            <v>13.8</v>
          </cell>
          <cell r="K561">
            <v>107.2</v>
          </cell>
          <cell r="L561">
            <v>10.4</v>
          </cell>
          <cell r="M561">
            <v>212.3</v>
          </cell>
          <cell r="N561">
            <v>66.599999999999994</v>
          </cell>
          <cell r="O561">
            <v>90.8</v>
          </cell>
          <cell r="P561">
            <v>12.4</v>
          </cell>
          <cell r="Q561" t="str">
            <v>-</v>
          </cell>
          <cell r="R561" t="str">
            <v>-</v>
          </cell>
          <cell r="S561">
            <v>1.44</v>
          </cell>
          <cell r="T561">
            <v>1.44</v>
          </cell>
          <cell r="U561">
            <v>0.87</v>
          </cell>
          <cell r="V561">
            <v>0.24</v>
          </cell>
          <cell r="W561">
            <v>93.8</v>
          </cell>
          <cell r="X561">
            <v>-7.2</v>
          </cell>
          <cell r="Y561">
            <v>100.6</v>
          </cell>
          <cell r="Z561">
            <v>-7.4</v>
          </cell>
          <cell r="AA561">
            <v>131.1</v>
          </cell>
          <cell r="AB561">
            <v>135.30000000000001</v>
          </cell>
          <cell r="AC561">
            <v>0.1</v>
          </cell>
          <cell r="AD561">
            <v>0</v>
          </cell>
        </row>
        <row r="562">
          <cell r="B562" t="str">
            <v>Ｍ一括分</v>
          </cell>
          <cell r="C562">
            <v>90</v>
          </cell>
          <cell r="D562">
            <v>13.5</v>
          </cell>
          <cell r="E562">
            <v>94.7</v>
          </cell>
          <cell r="F562">
            <v>13.5</v>
          </cell>
          <cell r="G562">
            <v>88.5</v>
          </cell>
          <cell r="H562">
            <v>-1</v>
          </cell>
          <cell r="I562">
            <v>107.3</v>
          </cell>
          <cell r="J562">
            <v>-1.1000000000000001</v>
          </cell>
          <cell r="K562">
            <v>109.9</v>
          </cell>
          <cell r="L562">
            <v>-6.9</v>
          </cell>
          <cell r="M562">
            <v>80.400000000000006</v>
          </cell>
          <cell r="N562">
            <v>813.6</v>
          </cell>
          <cell r="O562">
            <v>111</v>
          </cell>
          <cell r="P562">
            <v>-29.3</v>
          </cell>
          <cell r="Q562" t="str">
            <v>-</v>
          </cell>
          <cell r="R562" t="str">
            <v>-</v>
          </cell>
          <cell r="S562">
            <v>2</v>
          </cell>
          <cell r="T562">
            <v>1.81</v>
          </cell>
          <cell r="U562">
            <v>1.1200000000000001</v>
          </cell>
          <cell r="V562">
            <v>-3.72</v>
          </cell>
          <cell r="W562">
            <v>83.5</v>
          </cell>
          <cell r="X562">
            <v>9.4</v>
          </cell>
          <cell r="Y562">
            <v>87.8</v>
          </cell>
          <cell r="Z562">
            <v>9.3000000000000007</v>
          </cell>
          <cell r="AA562">
            <v>167.6</v>
          </cell>
          <cell r="AB562">
            <v>1221.4000000000001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82.2</v>
          </cell>
          <cell r="D563">
            <v>3.8</v>
          </cell>
          <cell r="E563">
            <v>99.4</v>
          </cell>
          <cell r="F563">
            <v>3.8</v>
          </cell>
          <cell r="G563">
            <v>97.1</v>
          </cell>
          <cell r="H563">
            <v>4.5999999999999996</v>
          </cell>
          <cell r="I563">
            <v>100.6</v>
          </cell>
          <cell r="J563">
            <v>3.9</v>
          </cell>
          <cell r="K563">
            <v>100.2</v>
          </cell>
          <cell r="L563">
            <v>3.6</v>
          </cell>
          <cell r="M563">
            <v>111.5</v>
          </cell>
          <cell r="N563">
            <v>11.5</v>
          </cell>
          <cell r="O563">
            <v>84.1</v>
          </cell>
          <cell r="P563">
            <v>5.4</v>
          </cell>
          <cell r="Q563" t="str">
            <v>-</v>
          </cell>
          <cell r="R563" t="str">
            <v>-</v>
          </cell>
          <cell r="S563">
            <v>0.6</v>
          </cell>
          <cell r="T563">
            <v>-0.26</v>
          </cell>
          <cell r="U563">
            <v>1.27</v>
          </cell>
          <cell r="V563">
            <v>0.11</v>
          </cell>
          <cell r="W563">
            <v>76.3</v>
          </cell>
          <cell r="X563">
            <v>0.1</v>
          </cell>
          <cell r="Y563">
            <v>92.2</v>
          </cell>
          <cell r="Z563">
            <v>0</v>
          </cell>
          <cell r="AA563">
            <v>170.2</v>
          </cell>
          <cell r="AB563">
            <v>-8.5</v>
          </cell>
          <cell r="AC563">
            <v>0.1</v>
          </cell>
          <cell r="AD563">
            <v>0</v>
          </cell>
        </row>
        <row r="564">
          <cell r="B564" t="str">
            <v>Ｐ一括分</v>
          </cell>
          <cell r="C564">
            <v>87.4</v>
          </cell>
          <cell r="D564">
            <v>-3.4</v>
          </cell>
          <cell r="E564">
            <v>105.4</v>
          </cell>
          <cell r="F564">
            <v>-4.5</v>
          </cell>
          <cell r="G564">
            <v>106.6</v>
          </cell>
          <cell r="H564">
            <v>-3.3</v>
          </cell>
          <cell r="I564">
            <v>95.7</v>
          </cell>
          <cell r="J564">
            <v>-1.3</v>
          </cell>
          <cell r="K564">
            <v>95.9</v>
          </cell>
          <cell r="L564">
            <v>-1.6</v>
          </cell>
          <cell r="M564">
            <v>88</v>
          </cell>
          <cell r="N564">
            <v>7.3</v>
          </cell>
          <cell r="O564">
            <v>114.7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1.1200000000000001</v>
          </cell>
          <cell r="T564">
            <v>-0.31</v>
          </cell>
          <cell r="U564">
            <v>1.57</v>
          </cell>
          <cell r="V564">
            <v>0.63</v>
          </cell>
          <cell r="W564">
            <v>81.099999999999994</v>
          </cell>
          <cell r="X564">
            <v>-6.9</v>
          </cell>
          <cell r="Y564">
            <v>97.8</v>
          </cell>
          <cell r="Z564">
            <v>-8</v>
          </cell>
          <cell r="AA564">
            <v>76.2</v>
          </cell>
          <cell r="AB564">
            <v>-34</v>
          </cell>
          <cell r="AC564">
            <v>5.8</v>
          </cell>
          <cell r="AD564">
            <v>1483.5</v>
          </cell>
        </row>
        <row r="565">
          <cell r="B565" t="str">
            <v>職業紹介・派遣業</v>
          </cell>
          <cell r="C565">
            <v>102</v>
          </cell>
          <cell r="D565">
            <v>3.7</v>
          </cell>
          <cell r="E565">
            <v>104.7</v>
          </cell>
          <cell r="F565">
            <v>4</v>
          </cell>
          <cell r="G565">
            <v>104.5</v>
          </cell>
          <cell r="H565">
            <v>1.3</v>
          </cell>
          <cell r="I565">
            <v>109.4</v>
          </cell>
          <cell r="J565">
            <v>7.3</v>
          </cell>
          <cell r="K565">
            <v>109.5</v>
          </cell>
          <cell r="L565">
            <v>5.8</v>
          </cell>
          <cell r="M565">
            <v>106.7</v>
          </cell>
          <cell r="N565">
            <v>35.6</v>
          </cell>
          <cell r="O565">
            <v>121.3</v>
          </cell>
          <cell r="P565">
            <v>-5.8</v>
          </cell>
          <cell r="Q565" t="str">
            <v>-</v>
          </cell>
          <cell r="R565" t="str">
            <v>-</v>
          </cell>
          <cell r="S565">
            <v>8.61</v>
          </cell>
          <cell r="T565">
            <v>-0.73</v>
          </cell>
          <cell r="U565">
            <v>8.18</v>
          </cell>
          <cell r="V565">
            <v>-3.1</v>
          </cell>
          <cell r="W565">
            <v>94.6</v>
          </cell>
          <cell r="X565">
            <v>-0.1</v>
          </cell>
          <cell r="Y565">
            <v>97.1</v>
          </cell>
          <cell r="Z565">
            <v>0.2</v>
          </cell>
          <cell r="AA565">
            <v>106.8</v>
          </cell>
          <cell r="AB565">
            <v>44.9</v>
          </cell>
          <cell r="AC565">
            <v>7.9</v>
          </cell>
          <cell r="AD565">
            <v>-58.6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84.6</v>
          </cell>
          <cell r="D567">
            <v>12.8</v>
          </cell>
          <cell r="E567">
            <v>98.8</v>
          </cell>
          <cell r="F567">
            <v>12.9</v>
          </cell>
          <cell r="G567">
            <v>101.4</v>
          </cell>
          <cell r="H567">
            <v>13.7</v>
          </cell>
          <cell r="I567">
            <v>100.5</v>
          </cell>
          <cell r="J567">
            <v>1.8</v>
          </cell>
          <cell r="K567">
            <v>100.9</v>
          </cell>
          <cell r="L567">
            <v>1</v>
          </cell>
          <cell r="M567">
            <v>95.8</v>
          </cell>
          <cell r="N567">
            <v>15</v>
          </cell>
          <cell r="O567">
            <v>88.2</v>
          </cell>
          <cell r="P567">
            <v>-6.9</v>
          </cell>
          <cell r="Q567" t="str">
            <v>-</v>
          </cell>
          <cell r="R567" t="str">
            <v>-</v>
          </cell>
          <cell r="S567">
            <v>1.03</v>
          </cell>
          <cell r="T567">
            <v>0.02</v>
          </cell>
          <cell r="U567">
            <v>0.93</v>
          </cell>
          <cell r="V567">
            <v>-0.86</v>
          </cell>
          <cell r="W567">
            <v>78.5</v>
          </cell>
          <cell r="X567">
            <v>8.6999999999999993</v>
          </cell>
          <cell r="Y567">
            <v>91.7</v>
          </cell>
          <cell r="Z567">
            <v>8.9</v>
          </cell>
          <cell r="AA567">
            <v>72</v>
          </cell>
          <cell r="AB567">
            <v>2</v>
          </cell>
          <cell r="AC567">
            <v>0.5</v>
          </cell>
          <cell r="AD567">
            <v>-18.8</v>
          </cell>
        </row>
        <row r="568">
          <cell r="B568" t="str">
            <v>特掲産業１</v>
          </cell>
          <cell r="C568">
            <v>67.7</v>
          </cell>
          <cell r="D568">
            <v>-4.5</v>
          </cell>
          <cell r="E568">
            <v>74.099999999999994</v>
          </cell>
          <cell r="F568">
            <v>-3.4</v>
          </cell>
          <cell r="G568">
            <v>77.7</v>
          </cell>
          <cell r="H568">
            <v>0.9</v>
          </cell>
          <cell r="I568">
            <v>106.9</v>
          </cell>
          <cell r="J568">
            <v>-1</v>
          </cell>
          <cell r="K568">
            <v>102.9</v>
          </cell>
          <cell r="L568">
            <v>-1.7</v>
          </cell>
          <cell r="M568">
            <v>217</v>
          </cell>
          <cell r="N568">
            <v>9.5</v>
          </cell>
          <cell r="O568">
            <v>146.19999999999999</v>
          </cell>
          <cell r="P568">
            <v>-2.7</v>
          </cell>
          <cell r="Q568" t="str">
            <v>-</v>
          </cell>
          <cell r="R568" t="str">
            <v>-</v>
          </cell>
          <cell r="S568">
            <v>7.62</v>
          </cell>
          <cell r="T568">
            <v>7.62</v>
          </cell>
          <cell r="U568">
            <v>6.62</v>
          </cell>
          <cell r="V568">
            <v>5.64</v>
          </cell>
          <cell r="W568">
            <v>62.8</v>
          </cell>
          <cell r="X568">
            <v>-7.9</v>
          </cell>
          <cell r="Y568">
            <v>68.7</v>
          </cell>
          <cell r="Z568">
            <v>-6.9</v>
          </cell>
          <cell r="AA568">
            <v>26.3</v>
          </cell>
          <cell r="AB568">
            <v>-64.2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92.1</v>
          </cell>
          <cell r="D569">
            <v>7.8</v>
          </cell>
          <cell r="E569">
            <v>112.8</v>
          </cell>
          <cell r="F569">
            <v>7.8</v>
          </cell>
          <cell r="G569">
            <v>133.30000000000001</v>
          </cell>
          <cell r="H569">
            <v>3.3</v>
          </cell>
          <cell r="I569">
            <v>92.3</v>
          </cell>
          <cell r="J569">
            <v>5.8</v>
          </cell>
          <cell r="K569">
            <v>96.7</v>
          </cell>
          <cell r="L569">
            <v>-2.4</v>
          </cell>
          <cell r="M569">
            <v>62.3</v>
          </cell>
          <cell r="N569">
            <v>993</v>
          </cell>
          <cell r="O569">
            <v>78.8</v>
          </cell>
          <cell r="P569">
            <v>-25.8</v>
          </cell>
          <cell r="Q569" t="str">
            <v>-</v>
          </cell>
          <cell r="R569" t="str">
            <v>-</v>
          </cell>
          <cell r="S569">
            <v>0.08</v>
          </cell>
          <cell r="T569">
            <v>0.08</v>
          </cell>
          <cell r="U569">
            <v>2.76</v>
          </cell>
          <cell r="V569">
            <v>2.5299999999999998</v>
          </cell>
          <cell r="W569">
            <v>85.4</v>
          </cell>
          <cell r="X569">
            <v>3.9</v>
          </cell>
          <cell r="Y569">
            <v>104.6</v>
          </cell>
          <cell r="Z569">
            <v>3.9</v>
          </cell>
          <cell r="AA569">
            <v>28.9</v>
          </cell>
          <cell r="AB569">
            <v>578.29999999999995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97.2</v>
          </cell>
          <cell r="D582">
            <v>-8.5</v>
          </cell>
          <cell r="E582">
            <v>100.3</v>
          </cell>
          <cell r="F582">
            <v>-8.5</v>
          </cell>
          <cell r="G582">
            <v>100.6</v>
          </cell>
          <cell r="H582">
            <v>-7.2</v>
          </cell>
          <cell r="I582">
            <v>94.2</v>
          </cell>
          <cell r="J582">
            <v>-9.1</v>
          </cell>
          <cell r="K582">
            <v>94</v>
          </cell>
          <cell r="L582">
            <v>-8.6</v>
          </cell>
          <cell r="M582">
            <v>105.9</v>
          </cell>
          <cell r="N582">
            <v>-28</v>
          </cell>
          <cell r="O582">
            <v>108.6</v>
          </cell>
          <cell r="P582">
            <v>12.2</v>
          </cell>
          <cell r="Q582" t="str">
            <v>-</v>
          </cell>
          <cell r="R582" t="str">
            <v>-</v>
          </cell>
          <cell r="S582">
            <v>3.06</v>
          </cell>
          <cell r="T582">
            <v>-0.08</v>
          </cell>
          <cell r="U582">
            <v>2.4700000000000002</v>
          </cell>
          <cell r="V582">
            <v>0.48</v>
          </cell>
          <cell r="W582">
            <v>90.2</v>
          </cell>
          <cell r="X582">
            <v>-11.7</v>
          </cell>
          <cell r="Y582">
            <v>93</v>
          </cell>
          <cell r="Z582">
            <v>-11.8</v>
          </cell>
          <cell r="AA582">
            <v>86.4</v>
          </cell>
          <cell r="AB582">
            <v>-48.8</v>
          </cell>
          <cell r="AC582">
            <v>1.2</v>
          </cell>
          <cell r="AD582">
            <v>-41.3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139.30000000000001</v>
          </cell>
          <cell r="D584">
            <v>0.7</v>
          </cell>
          <cell r="E584">
            <v>141</v>
          </cell>
          <cell r="F584">
            <v>0.7</v>
          </cell>
          <cell r="G584">
            <v>141.19999999999999</v>
          </cell>
          <cell r="H584">
            <v>1.9</v>
          </cell>
          <cell r="I584">
            <v>122.2</v>
          </cell>
          <cell r="J584">
            <v>-1.5</v>
          </cell>
          <cell r="K584">
            <v>120.9</v>
          </cell>
          <cell r="L584">
            <v>-1.8</v>
          </cell>
          <cell r="M584">
            <v>500</v>
          </cell>
          <cell r="N584">
            <v>25</v>
          </cell>
          <cell r="O584">
            <v>53.9</v>
          </cell>
          <cell r="P584">
            <v>13.5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129.19999999999999</v>
          </cell>
          <cell r="X584">
            <v>-2.9</v>
          </cell>
          <cell r="Y584">
            <v>130.80000000000001</v>
          </cell>
          <cell r="Z584">
            <v>-2.9</v>
          </cell>
          <cell r="AA584">
            <v>111.9</v>
          </cell>
          <cell r="AB584">
            <v>-68.099999999999994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105.2</v>
          </cell>
          <cell r="D585">
            <v>-9.1999999999999993</v>
          </cell>
          <cell r="E585">
            <v>109.5</v>
          </cell>
          <cell r="F585">
            <v>-9.1</v>
          </cell>
          <cell r="G585">
            <v>110.7</v>
          </cell>
          <cell r="H585">
            <v>-7.4</v>
          </cell>
          <cell r="I585">
            <v>97.5</v>
          </cell>
          <cell r="J585">
            <v>-13.5</v>
          </cell>
          <cell r="K585">
            <v>98.5</v>
          </cell>
          <cell r="L585">
            <v>-12.3</v>
          </cell>
          <cell r="M585">
            <v>64.7</v>
          </cell>
          <cell r="N585">
            <v>-47.6</v>
          </cell>
          <cell r="O585">
            <v>106.5</v>
          </cell>
          <cell r="P585">
            <v>22.6</v>
          </cell>
          <cell r="Q585" t="str">
            <v>-</v>
          </cell>
          <cell r="R585" t="str">
            <v>-</v>
          </cell>
          <cell r="S585">
            <v>1.84</v>
          </cell>
          <cell r="T585">
            <v>0.33</v>
          </cell>
          <cell r="U585">
            <v>1.37</v>
          </cell>
          <cell r="V585">
            <v>-0.01</v>
          </cell>
          <cell r="W585">
            <v>97.6</v>
          </cell>
          <cell r="X585">
            <v>-12.5</v>
          </cell>
          <cell r="Y585">
            <v>101.6</v>
          </cell>
          <cell r="Z585">
            <v>-12.3</v>
          </cell>
          <cell r="AA585">
            <v>58.9</v>
          </cell>
          <cell r="AB585">
            <v>-62.9</v>
          </cell>
          <cell r="AC585">
            <v>0</v>
          </cell>
          <cell r="AD585">
            <v>-100</v>
          </cell>
        </row>
        <row r="586">
          <cell r="B586" t="str">
            <v>電気・ガス・熱供給・水道業</v>
          </cell>
          <cell r="C586">
            <v>78.8</v>
          </cell>
          <cell r="D586">
            <v>-9.8000000000000007</v>
          </cell>
          <cell r="E586">
            <v>87.1</v>
          </cell>
          <cell r="F586">
            <v>-9.8000000000000007</v>
          </cell>
          <cell r="G586">
            <v>87.4</v>
          </cell>
          <cell r="H586">
            <v>-9.5</v>
          </cell>
          <cell r="I586">
            <v>95.3</v>
          </cell>
          <cell r="J586">
            <v>1.1000000000000001</v>
          </cell>
          <cell r="K586">
            <v>95.4</v>
          </cell>
          <cell r="L586">
            <v>1.2</v>
          </cell>
          <cell r="M586">
            <v>50</v>
          </cell>
          <cell r="N586">
            <v>-33.299999999999997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0</v>
          </cell>
          <cell r="T586">
            <v>-1.38</v>
          </cell>
          <cell r="U586">
            <v>0</v>
          </cell>
          <cell r="V586">
            <v>-1.38</v>
          </cell>
          <cell r="W586">
            <v>73.099999999999994</v>
          </cell>
          <cell r="X586">
            <v>-13.1</v>
          </cell>
          <cell r="Y586">
            <v>80.8</v>
          </cell>
          <cell r="Z586">
            <v>-13.1</v>
          </cell>
          <cell r="AA586">
            <v>5.7</v>
          </cell>
          <cell r="AB586">
            <v>-93.9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73.099999999999994</v>
          </cell>
          <cell r="D587">
            <v>-26.5</v>
          </cell>
          <cell r="E587">
            <v>74.7</v>
          </cell>
          <cell r="F587">
            <v>-24.2</v>
          </cell>
          <cell r="G587">
            <v>75.900000000000006</v>
          </cell>
          <cell r="H587">
            <v>-13.3</v>
          </cell>
          <cell r="I587">
            <v>77.5</v>
          </cell>
          <cell r="J587">
            <v>-16.899999999999999</v>
          </cell>
          <cell r="K587">
            <v>77.900000000000006</v>
          </cell>
          <cell r="L587">
            <v>-10.4</v>
          </cell>
          <cell r="M587">
            <v>46.2</v>
          </cell>
          <cell r="N587">
            <v>-91.7</v>
          </cell>
          <cell r="O587">
            <v>19</v>
          </cell>
          <cell r="P587">
            <v>39.700000000000003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2.13</v>
          </cell>
          <cell r="V587">
            <v>0.34</v>
          </cell>
          <cell r="W587">
            <v>67.8</v>
          </cell>
          <cell r="X587">
            <v>-29.2</v>
          </cell>
          <cell r="Y587">
            <v>69.3</v>
          </cell>
          <cell r="Z587">
            <v>-26.9</v>
          </cell>
          <cell r="AA587">
            <v>22.7</v>
          </cell>
          <cell r="AB587">
            <v>-96.1</v>
          </cell>
          <cell r="AC587">
            <v>6.9</v>
          </cell>
          <cell r="AD587">
            <v>-84.5</v>
          </cell>
        </row>
        <row r="588">
          <cell r="B588" t="str">
            <v>運輸業，郵便業</v>
          </cell>
          <cell r="C588">
            <v>95.7</v>
          </cell>
          <cell r="D588">
            <v>-4.9000000000000004</v>
          </cell>
          <cell r="E588">
            <v>98.3</v>
          </cell>
          <cell r="F588">
            <v>-4.5999999999999996</v>
          </cell>
          <cell r="G588">
            <v>105.9</v>
          </cell>
          <cell r="H588">
            <v>-2.8</v>
          </cell>
          <cell r="I588">
            <v>72.8</v>
          </cell>
          <cell r="J588">
            <v>-28.5</v>
          </cell>
          <cell r="K588">
            <v>76.400000000000006</v>
          </cell>
          <cell r="L588">
            <v>-27.4</v>
          </cell>
          <cell r="M588">
            <v>0</v>
          </cell>
          <cell r="N588">
            <v>-100</v>
          </cell>
          <cell r="O588">
            <v>53.6</v>
          </cell>
          <cell r="P588">
            <v>8.1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1.46</v>
          </cell>
          <cell r="V588">
            <v>-4.0599999999999996</v>
          </cell>
          <cell r="W588">
            <v>88.8</v>
          </cell>
          <cell r="X588">
            <v>-8.3000000000000007</v>
          </cell>
          <cell r="Y588">
            <v>91.2</v>
          </cell>
          <cell r="Z588">
            <v>-8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104.5</v>
          </cell>
          <cell r="D589">
            <v>-3.3</v>
          </cell>
          <cell r="E589">
            <v>106.2</v>
          </cell>
          <cell r="F589">
            <v>-3.3</v>
          </cell>
          <cell r="G589">
            <v>105.1</v>
          </cell>
          <cell r="H589">
            <v>-3</v>
          </cell>
          <cell r="I589">
            <v>92</v>
          </cell>
          <cell r="J589">
            <v>-5.7</v>
          </cell>
          <cell r="K589">
            <v>90.7</v>
          </cell>
          <cell r="L589">
            <v>-5.7</v>
          </cell>
          <cell r="M589">
            <v>173.3</v>
          </cell>
          <cell r="N589">
            <v>-7.2</v>
          </cell>
          <cell r="O589">
            <v>131.6</v>
          </cell>
          <cell r="P589">
            <v>16.399999999999999</v>
          </cell>
          <cell r="Q589" t="str">
            <v>-</v>
          </cell>
          <cell r="R589" t="str">
            <v>-</v>
          </cell>
          <cell r="S589">
            <v>1.72</v>
          </cell>
          <cell r="T589">
            <v>-0.28999999999999998</v>
          </cell>
          <cell r="U589">
            <v>2.4900000000000002</v>
          </cell>
          <cell r="V589">
            <v>1.26</v>
          </cell>
          <cell r="W589">
            <v>96.9</v>
          </cell>
          <cell r="X589">
            <v>-6.8</v>
          </cell>
          <cell r="Y589">
            <v>98.5</v>
          </cell>
          <cell r="Z589">
            <v>-6.8</v>
          </cell>
          <cell r="AA589">
            <v>191.6</v>
          </cell>
          <cell r="AB589">
            <v>-14.1</v>
          </cell>
          <cell r="AC589">
            <v>1.4</v>
          </cell>
          <cell r="AD589">
            <v>-8.6999999999999993</v>
          </cell>
        </row>
        <row r="590">
          <cell r="B590" t="str">
            <v>金融業，保険業</v>
          </cell>
          <cell r="C590">
            <v>124.8</v>
          </cell>
          <cell r="D590">
            <v>22.2</v>
          </cell>
          <cell r="E590">
            <v>127.1</v>
          </cell>
          <cell r="F590">
            <v>22.2</v>
          </cell>
          <cell r="G590">
            <v>128.80000000000001</v>
          </cell>
          <cell r="H590">
            <v>25</v>
          </cell>
          <cell r="I590">
            <v>105.6</v>
          </cell>
          <cell r="J590">
            <v>33</v>
          </cell>
          <cell r="K590">
            <v>107</v>
          </cell>
          <cell r="L590">
            <v>36.700000000000003</v>
          </cell>
          <cell r="M590">
            <v>18.2</v>
          </cell>
          <cell r="N590">
            <v>-84.6</v>
          </cell>
          <cell r="O590">
            <v>254.5</v>
          </cell>
          <cell r="P590">
            <v>8.1999999999999993</v>
          </cell>
          <cell r="Q590" t="str">
            <v>-</v>
          </cell>
          <cell r="R590" t="str">
            <v>-</v>
          </cell>
          <cell r="S590">
            <v>0</v>
          </cell>
          <cell r="T590">
            <v>-2.94</v>
          </cell>
          <cell r="U590">
            <v>0</v>
          </cell>
          <cell r="V590">
            <v>-12.68</v>
          </cell>
          <cell r="W590">
            <v>115.8</v>
          </cell>
          <cell r="X590">
            <v>17.8</v>
          </cell>
          <cell r="Y590">
            <v>117.9</v>
          </cell>
          <cell r="Z590">
            <v>17.8</v>
          </cell>
          <cell r="AA590">
            <v>7.7</v>
          </cell>
          <cell r="AB590">
            <v>-95.6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106</v>
          </cell>
          <cell r="D591">
            <v>-26.4</v>
          </cell>
          <cell r="E591">
            <v>106.3</v>
          </cell>
          <cell r="F591">
            <v>-26.4</v>
          </cell>
          <cell r="G591">
            <v>107.4</v>
          </cell>
          <cell r="H591">
            <v>-22.2</v>
          </cell>
          <cell r="I591">
            <v>85.3</v>
          </cell>
          <cell r="J591">
            <v>-35.200000000000003</v>
          </cell>
          <cell r="K591">
            <v>86.4</v>
          </cell>
          <cell r="L591">
            <v>-31.2</v>
          </cell>
          <cell r="M591">
            <v>15.4</v>
          </cell>
          <cell r="N591">
            <v>-97</v>
          </cell>
          <cell r="O591">
            <v>87</v>
          </cell>
          <cell r="P591">
            <v>-1.6</v>
          </cell>
          <cell r="Q591" t="str">
            <v>-</v>
          </cell>
          <cell r="R591" t="str">
            <v>-</v>
          </cell>
          <cell r="S591">
            <v>5.8</v>
          </cell>
          <cell r="T591">
            <v>-7.26</v>
          </cell>
          <cell r="U591">
            <v>11.61</v>
          </cell>
          <cell r="V591">
            <v>5.0199999999999996</v>
          </cell>
          <cell r="W591">
            <v>98.3</v>
          </cell>
          <cell r="X591">
            <v>-29.1</v>
          </cell>
          <cell r="Y591">
            <v>98.6</v>
          </cell>
          <cell r="Z591">
            <v>-29.1</v>
          </cell>
          <cell r="AA591">
            <v>69.5</v>
          </cell>
          <cell r="AB591">
            <v>-80.400000000000006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93.2</v>
          </cell>
          <cell r="D592">
            <v>-4.4000000000000004</v>
          </cell>
          <cell r="E592">
            <v>98.9</v>
          </cell>
          <cell r="F592">
            <v>-4.8</v>
          </cell>
          <cell r="G592">
            <v>98.7</v>
          </cell>
          <cell r="H592">
            <v>-5.9</v>
          </cell>
          <cell r="I592">
            <v>93.6</v>
          </cell>
          <cell r="J592">
            <v>2.2000000000000002</v>
          </cell>
          <cell r="K592">
            <v>91.3</v>
          </cell>
          <cell r="L592">
            <v>0.7</v>
          </cell>
          <cell r="M592">
            <v>196</v>
          </cell>
          <cell r="N592">
            <v>53.1</v>
          </cell>
          <cell r="O592">
            <v>73.400000000000006</v>
          </cell>
          <cell r="P592">
            <v>-29.9</v>
          </cell>
          <cell r="Q592" t="str">
            <v>-</v>
          </cell>
          <cell r="R592" t="str">
            <v>-</v>
          </cell>
          <cell r="S592">
            <v>0</v>
          </cell>
          <cell r="T592">
            <v>-4.78</v>
          </cell>
          <cell r="U592">
            <v>1.05</v>
          </cell>
          <cell r="V592">
            <v>-3.73</v>
          </cell>
          <cell r="W592">
            <v>86.5</v>
          </cell>
          <cell r="X592">
            <v>-7.8</v>
          </cell>
          <cell r="Y592">
            <v>91.7</v>
          </cell>
          <cell r="Z592">
            <v>-8.3000000000000007</v>
          </cell>
          <cell r="AA592">
            <v>106.1</v>
          </cell>
          <cell r="AB592">
            <v>82</v>
          </cell>
          <cell r="AC592">
            <v>3.2</v>
          </cell>
          <cell r="AD592">
            <v>0</v>
          </cell>
        </row>
        <row r="593">
          <cell r="B593" t="str">
            <v>宿泊業，飲食サービス業</v>
          </cell>
          <cell r="C593">
            <v>91.2</v>
          </cell>
          <cell r="D593">
            <v>-22.6</v>
          </cell>
          <cell r="E593">
            <v>91.8</v>
          </cell>
          <cell r="F593">
            <v>-22.7</v>
          </cell>
          <cell r="G593">
            <v>92.5</v>
          </cell>
          <cell r="H593">
            <v>-22.3</v>
          </cell>
          <cell r="I593">
            <v>89.1</v>
          </cell>
          <cell r="J593">
            <v>-20.6</v>
          </cell>
          <cell r="K593">
            <v>88.8</v>
          </cell>
          <cell r="L593">
            <v>-19.5</v>
          </cell>
          <cell r="M593">
            <v>100</v>
          </cell>
          <cell r="N593">
            <v>-51.7</v>
          </cell>
          <cell r="O593">
            <v>129.6</v>
          </cell>
          <cell r="P593">
            <v>35.700000000000003</v>
          </cell>
          <cell r="Q593" t="str">
            <v>-</v>
          </cell>
          <cell r="R593" t="str">
            <v>-</v>
          </cell>
          <cell r="S593">
            <v>6.79</v>
          </cell>
          <cell r="T593">
            <v>-0.94</v>
          </cell>
          <cell r="U593">
            <v>2.63</v>
          </cell>
          <cell r="V593">
            <v>0.02</v>
          </cell>
          <cell r="W593">
            <v>84.6</v>
          </cell>
          <cell r="X593">
            <v>-25.5</v>
          </cell>
          <cell r="Y593">
            <v>85.2</v>
          </cell>
          <cell r="Z593">
            <v>-25.4</v>
          </cell>
          <cell r="AA593">
            <v>57.3</v>
          </cell>
          <cell r="AB593">
            <v>-39.9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</v>
          </cell>
          <cell r="D594">
            <v>-21.5</v>
          </cell>
          <cell r="E594">
            <v>89.3</v>
          </cell>
          <cell r="F594">
            <v>-21.1</v>
          </cell>
          <cell r="G594">
            <v>91.7</v>
          </cell>
          <cell r="H594">
            <v>-19.100000000000001</v>
          </cell>
          <cell r="I594">
            <v>87.6</v>
          </cell>
          <cell r="J594">
            <v>-27.5</v>
          </cell>
          <cell r="K594">
            <v>84.6</v>
          </cell>
          <cell r="L594">
            <v>-28.3</v>
          </cell>
          <cell r="M594">
            <v>387.5</v>
          </cell>
          <cell r="N594">
            <v>-3.1</v>
          </cell>
          <cell r="O594">
            <v>52.4</v>
          </cell>
          <cell r="P594">
            <v>-20.399999999999999</v>
          </cell>
          <cell r="Q594" t="str">
            <v>-</v>
          </cell>
          <cell r="R594" t="str">
            <v>-</v>
          </cell>
          <cell r="S594">
            <v>0.85</v>
          </cell>
          <cell r="T594">
            <v>-1.94</v>
          </cell>
          <cell r="U594">
            <v>1.96</v>
          </cell>
          <cell r="V594">
            <v>1.49</v>
          </cell>
          <cell r="W594">
            <v>82.6</v>
          </cell>
          <cell r="X594">
            <v>-24.3</v>
          </cell>
          <cell r="Y594">
            <v>82.8</v>
          </cell>
          <cell r="Z594">
            <v>-24</v>
          </cell>
          <cell r="AA594">
            <v>19.899999999999999</v>
          </cell>
          <cell r="AB594">
            <v>-81.5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124.3</v>
          </cell>
          <cell r="D595">
            <v>-2</v>
          </cell>
          <cell r="E595">
            <v>128.30000000000001</v>
          </cell>
          <cell r="F595">
            <v>-2</v>
          </cell>
          <cell r="G595">
            <v>128.5</v>
          </cell>
          <cell r="H595">
            <v>-2.1</v>
          </cell>
          <cell r="I595">
            <v>125.4</v>
          </cell>
          <cell r="J595">
            <v>-16.3</v>
          </cell>
          <cell r="K595">
            <v>125.8</v>
          </cell>
          <cell r="L595">
            <v>-16.399999999999999</v>
          </cell>
          <cell r="M595">
            <v>50</v>
          </cell>
          <cell r="N595">
            <v>0</v>
          </cell>
          <cell r="O595">
            <v>127.3</v>
          </cell>
          <cell r="P595">
            <v>23.8</v>
          </cell>
          <cell r="Q595" t="str">
            <v>-</v>
          </cell>
          <cell r="R595" t="str">
            <v>-</v>
          </cell>
          <cell r="S595">
            <v>6.74</v>
          </cell>
          <cell r="T595">
            <v>4.12</v>
          </cell>
          <cell r="U595">
            <v>3.48</v>
          </cell>
          <cell r="V595">
            <v>-1.63</v>
          </cell>
          <cell r="W595">
            <v>115.3</v>
          </cell>
          <cell r="X595">
            <v>-5.6</v>
          </cell>
          <cell r="Y595">
            <v>119</v>
          </cell>
          <cell r="Z595">
            <v>-5.6</v>
          </cell>
          <cell r="AA595">
            <v>82.4</v>
          </cell>
          <cell r="AB595">
            <v>22.4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91.8</v>
          </cell>
          <cell r="D596">
            <v>-1.8</v>
          </cell>
          <cell r="E596">
            <v>98</v>
          </cell>
          <cell r="F596">
            <v>-1.9</v>
          </cell>
          <cell r="G596">
            <v>98</v>
          </cell>
          <cell r="H596">
            <v>1.6</v>
          </cell>
          <cell r="I596">
            <v>100.6</v>
          </cell>
          <cell r="J596">
            <v>4.5</v>
          </cell>
          <cell r="K596">
            <v>100.9</v>
          </cell>
          <cell r="L596">
            <v>5</v>
          </cell>
          <cell r="M596">
            <v>69.2</v>
          </cell>
          <cell r="N596">
            <v>-30.8</v>
          </cell>
          <cell r="O596">
            <v>84.2</v>
          </cell>
          <cell r="P596">
            <v>-4.4000000000000004</v>
          </cell>
          <cell r="Q596" t="str">
            <v>-</v>
          </cell>
          <cell r="R596" t="str">
            <v>-</v>
          </cell>
          <cell r="S596">
            <v>1.51</v>
          </cell>
          <cell r="T596">
            <v>0.39</v>
          </cell>
          <cell r="U596">
            <v>1.27</v>
          </cell>
          <cell r="V596">
            <v>0.59</v>
          </cell>
          <cell r="W596">
            <v>85.2</v>
          </cell>
          <cell r="X596">
            <v>-5.3</v>
          </cell>
          <cell r="Y596">
            <v>90.9</v>
          </cell>
          <cell r="Z596">
            <v>-5.5</v>
          </cell>
          <cell r="AA596">
            <v>100.9</v>
          </cell>
          <cell r="AB596">
            <v>-64</v>
          </cell>
          <cell r="AC596">
            <v>0.8</v>
          </cell>
          <cell r="AD596">
            <v>1800</v>
          </cell>
        </row>
        <row r="597">
          <cell r="B597" t="str">
            <v>複合サービス事業</v>
          </cell>
          <cell r="C597">
            <v>102.5</v>
          </cell>
          <cell r="D597">
            <v>-6.8</v>
          </cell>
          <cell r="E597">
            <v>109.4</v>
          </cell>
          <cell r="F597">
            <v>-6.8</v>
          </cell>
          <cell r="G597">
            <v>112.6</v>
          </cell>
          <cell r="H597">
            <v>-6.6</v>
          </cell>
          <cell r="I597">
            <v>109.6</v>
          </cell>
          <cell r="J597">
            <v>5.7</v>
          </cell>
          <cell r="K597">
            <v>112.3</v>
          </cell>
          <cell r="L597">
            <v>5.9</v>
          </cell>
          <cell r="M597">
            <v>9.6999999999999993</v>
          </cell>
          <cell r="N597">
            <v>-39.799999999999997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12.91</v>
          </cell>
          <cell r="V597">
            <v>12.91</v>
          </cell>
          <cell r="W597">
            <v>95.1</v>
          </cell>
          <cell r="X597">
            <v>-10.199999999999999</v>
          </cell>
          <cell r="Y597">
            <v>101.5</v>
          </cell>
          <cell r="Z597">
            <v>-10.199999999999999</v>
          </cell>
          <cell r="AA597">
            <v>1.5</v>
          </cell>
          <cell r="AB597">
            <v>-88.9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94.9</v>
          </cell>
          <cell r="D598">
            <v>2.8</v>
          </cell>
          <cell r="E598">
            <v>97.7</v>
          </cell>
          <cell r="F598">
            <v>2.6</v>
          </cell>
          <cell r="G598">
            <v>98.8</v>
          </cell>
          <cell r="H598">
            <v>3.7</v>
          </cell>
          <cell r="I598">
            <v>95.1</v>
          </cell>
          <cell r="J598">
            <v>0.6</v>
          </cell>
          <cell r="K598">
            <v>96.1</v>
          </cell>
          <cell r="L598">
            <v>1.5</v>
          </cell>
          <cell r="M598">
            <v>64.5</v>
          </cell>
          <cell r="N598">
            <v>-25.9</v>
          </cell>
          <cell r="O598">
            <v>100.4</v>
          </cell>
          <cell r="P598">
            <v>0</v>
          </cell>
          <cell r="Q598" t="str">
            <v>-</v>
          </cell>
          <cell r="R598" t="str">
            <v>-</v>
          </cell>
          <cell r="S598">
            <v>2.6</v>
          </cell>
          <cell r="T598">
            <v>-0.94</v>
          </cell>
          <cell r="U598">
            <v>4.62</v>
          </cell>
          <cell r="V598">
            <v>0.95</v>
          </cell>
          <cell r="W598">
            <v>88</v>
          </cell>
          <cell r="X598">
            <v>-0.9</v>
          </cell>
          <cell r="Y598">
            <v>90.6</v>
          </cell>
          <cell r="Z598">
            <v>-1.1000000000000001</v>
          </cell>
          <cell r="AA598">
            <v>67.3</v>
          </cell>
          <cell r="AB598">
            <v>-27.7</v>
          </cell>
          <cell r="AC598">
            <v>7.6</v>
          </cell>
          <cell r="AD598">
            <v>96.6</v>
          </cell>
        </row>
        <row r="599">
          <cell r="B599" t="str">
            <v>食料品・たばこ</v>
          </cell>
          <cell r="C599">
            <v>94.8</v>
          </cell>
          <cell r="D599">
            <v>-12.9</v>
          </cell>
          <cell r="E599">
            <v>98.5</v>
          </cell>
          <cell r="F599">
            <v>-12.9</v>
          </cell>
          <cell r="G599">
            <v>100.6</v>
          </cell>
          <cell r="H599">
            <v>-11.1</v>
          </cell>
          <cell r="I599">
            <v>84.2</v>
          </cell>
          <cell r="J599">
            <v>-19.3</v>
          </cell>
          <cell r="K599">
            <v>86.3</v>
          </cell>
          <cell r="L599">
            <v>-18.5</v>
          </cell>
          <cell r="M599">
            <v>37</v>
          </cell>
          <cell r="N599">
            <v>-48.4</v>
          </cell>
          <cell r="O599">
            <v>107.9</v>
          </cell>
          <cell r="P599">
            <v>10.3</v>
          </cell>
          <cell r="Q599" t="str">
            <v>-</v>
          </cell>
          <cell r="R599" t="str">
            <v>-</v>
          </cell>
          <cell r="S599">
            <v>1.67</v>
          </cell>
          <cell r="T599">
            <v>-0.02</v>
          </cell>
          <cell r="U599">
            <v>1.9</v>
          </cell>
          <cell r="V599">
            <v>0.59</v>
          </cell>
          <cell r="W599">
            <v>87.9</v>
          </cell>
          <cell r="X599">
            <v>-16</v>
          </cell>
          <cell r="Y599">
            <v>91.4</v>
          </cell>
          <cell r="Z599">
            <v>-16.100000000000001</v>
          </cell>
          <cell r="AA599">
            <v>24.5</v>
          </cell>
          <cell r="AB599">
            <v>-77.400000000000006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133.9</v>
          </cell>
          <cell r="D600">
            <v>50.1</v>
          </cell>
          <cell r="E600">
            <v>143</v>
          </cell>
          <cell r="F600">
            <v>50.1</v>
          </cell>
          <cell r="G600">
            <v>142.19999999999999</v>
          </cell>
          <cell r="H600">
            <v>48.1</v>
          </cell>
          <cell r="I600">
            <v>128.80000000000001</v>
          </cell>
          <cell r="J600">
            <v>40.299999999999997</v>
          </cell>
          <cell r="K600">
            <v>128</v>
          </cell>
          <cell r="L600">
            <v>38.799999999999997</v>
          </cell>
          <cell r="M600">
            <v>280</v>
          </cell>
          <cell r="N600">
            <v>0</v>
          </cell>
          <cell r="O600">
            <v>115.6</v>
          </cell>
          <cell r="P600">
            <v>572.1</v>
          </cell>
          <cell r="Q600" t="str">
            <v>-</v>
          </cell>
          <cell r="R600" t="str">
            <v>-</v>
          </cell>
          <cell r="S600">
            <v>1.56</v>
          </cell>
          <cell r="T600">
            <v>-1.81</v>
          </cell>
          <cell r="U600">
            <v>0.35</v>
          </cell>
          <cell r="V600">
            <v>-6.39</v>
          </cell>
          <cell r="W600">
            <v>124.2</v>
          </cell>
          <cell r="X600">
            <v>44.6</v>
          </cell>
          <cell r="Y600">
            <v>132.69999999999999</v>
          </cell>
          <cell r="Z600">
            <v>44.7</v>
          </cell>
          <cell r="AA600">
            <v>266.8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194</v>
          </cell>
          <cell r="D601">
            <v>-5.4</v>
          </cell>
          <cell r="E601">
            <v>200.3</v>
          </cell>
          <cell r="F601">
            <v>-3.9</v>
          </cell>
          <cell r="G601">
            <v>201.2</v>
          </cell>
          <cell r="H601">
            <v>-5.5</v>
          </cell>
          <cell r="I601">
            <v>178.7</v>
          </cell>
          <cell r="J601">
            <v>-0.6</v>
          </cell>
          <cell r="K601">
            <v>176</v>
          </cell>
          <cell r="L601">
            <v>-3.6</v>
          </cell>
          <cell r="M601">
            <v>336.4</v>
          </cell>
          <cell r="N601">
            <v>3596.7</v>
          </cell>
          <cell r="O601">
            <v>280.5</v>
          </cell>
          <cell r="P601">
            <v>237.5</v>
          </cell>
          <cell r="Q601" t="str">
            <v>-</v>
          </cell>
          <cell r="R601" t="str">
            <v>-</v>
          </cell>
          <cell r="S601">
            <v>0</v>
          </cell>
          <cell r="T601">
            <v>-5.38</v>
          </cell>
          <cell r="U601">
            <v>0</v>
          </cell>
          <cell r="V601">
            <v>0</v>
          </cell>
          <cell r="W601">
            <v>180</v>
          </cell>
          <cell r="X601">
            <v>-8.8000000000000007</v>
          </cell>
          <cell r="Y601">
            <v>185.8</v>
          </cell>
          <cell r="Z601">
            <v>-7.4</v>
          </cell>
          <cell r="AA601">
            <v>159.19999999999999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72.400000000000006</v>
          </cell>
          <cell r="D603">
            <v>9</v>
          </cell>
          <cell r="E603">
            <v>88.1</v>
          </cell>
          <cell r="F603">
            <v>9</v>
          </cell>
          <cell r="G603">
            <v>88.2</v>
          </cell>
          <cell r="H603">
            <v>9</v>
          </cell>
          <cell r="I603">
            <v>102.4</v>
          </cell>
          <cell r="J603">
            <v>10.6</v>
          </cell>
          <cell r="K603">
            <v>103.1</v>
          </cell>
          <cell r="L603">
            <v>10.6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67.2</v>
          </cell>
          <cell r="X603">
            <v>5.2</v>
          </cell>
          <cell r="Y603">
            <v>81.7</v>
          </cell>
          <cell r="Z603">
            <v>5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55.2</v>
          </cell>
          <cell r="D604">
            <v>-35.6</v>
          </cell>
          <cell r="E604">
            <v>64.3</v>
          </cell>
          <cell r="F604">
            <v>-32.299999999999997</v>
          </cell>
          <cell r="G604">
            <v>65.8</v>
          </cell>
          <cell r="H604">
            <v>-32.4</v>
          </cell>
          <cell r="I604">
            <v>60.7</v>
          </cell>
          <cell r="J604">
            <v>-28.6</v>
          </cell>
          <cell r="K604">
            <v>62.3</v>
          </cell>
          <cell r="L604">
            <v>-28.4</v>
          </cell>
          <cell r="M604">
            <v>0</v>
          </cell>
          <cell r="N604">
            <v>-100</v>
          </cell>
          <cell r="O604">
            <v>336.7</v>
          </cell>
          <cell r="P604">
            <v>110.4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0.98</v>
          </cell>
          <cell r="V604">
            <v>0.98</v>
          </cell>
          <cell r="W604">
            <v>51.2</v>
          </cell>
          <cell r="X604">
            <v>-37.9</v>
          </cell>
          <cell r="Y604">
            <v>59.6</v>
          </cell>
          <cell r="Z604">
            <v>-34.799999999999997</v>
          </cell>
          <cell r="AA604">
            <v>7.4</v>
          </cell>
          <cell r="AB604">
            <v>35.4</v>
          </cell>
          <cell r="AC604">
            <v>0</v>
          </cell>
          <cell r="AD604">
            <v>-100</v>
          </cell>
        </row>
        <row r="605">
          <cell r="B605" t="str">
            <v>化学、石油・石炭</v>
          </cell>
          <cell r="C605">
            <v>115.1</v>
          </cell>
          <cell r="D605">
            <v>101.6</v>
          </cell>
          <cell r="E605">
            <v>124.9</v>
          </cell>
          <cell r="F605">
            <v>101.5</v>
          </cell>
          <cell r="G605">
            <v>128.6</v>
          </cell>
          <cell r="H605">
            <v>105.8</v>
          </cell>
          <cell r="I605">
            <v>110.7</v>
          </cell>
          <cell r="J605">
            <v>55.7</v>
          </cell>
          <cell r="K605">
            <v>111.3</v>
          </cell>
          <cell r="L605">
            <v>57.6</v>
          </cell>
          <cell r="M605">
            <v>18.2</v>
          </cell>
          <cell r="N605">
            <v>-83.3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8.51</v>
          </cell>
          <cell r="T605">
            <v>8.51</v>
          </cell>
          <cell r="U605">
            <v>0</v>
          </cell>
          <cell r="V605">
            <v>0</v>
          </cell>
          <cell r="W605">
            <v>106.8</v>
          </cell>
          <cell r="X605">
            <v>94.2</v>
          </cell>
          <cell r="Y605">
            <v>115.9</v>
          </cell>
          <cell r="Z605">
            <v>94.1</v>
          </cell>
          <cell r="AA605">
            <v>4.2</v>
          </cell>
          <cell r="AB605">
            <v>-89.3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146.9</v>
          </cell>
          <cell r="D606">
            <v>-13.5</v>
          </cell>
          <cell r="E606">
            <v>156.4</v>
          </cell>
          <cell r="F606">
            <v>-13.5</v>
          </cell>
          <cell r="G606">
            <v>155.1</v>
          </cell>
          <cell r="H606">
            <v>-6.7</v>
          </cell>
          <cell r="I606">
            <v>180.1</v>
          </cell>
          <cell r="J606">
            <v>-7.9</v>
          </cell>
          <cell r="K606">
            <v>179.9</v>
          </cell>
          <cell r="L606">
            <v>-4</v>
          </cell>
          <cell r="M606">
            <v>166.7</v>
          </cell>
          <cell r="N606">
            <v>-86.1</v>
          </cell>
          <cell r="O606">
            <v>617.9</v>
          </cell>
          <cell r="P606">
            <v>738.4</v>
          </cell>
          <cell r="Q606" t="str">
            <v>-</v>
          </cell>
          <cell r="R606" t="str">
            <v>-</v>
          </cell>
          <cell r="S606">
            <v>6.34</v>
          </cell>
          <cell r="T606">
            <v>6.34</v>
          </cell>
          <cell r="U606">
            <v>0</v>
          </cell>
          <cell r="V606">
            <v>0</v>
          </cell>
          <cell r="W606">
            <v>136.30000000000001</v>
          </cell>
          <cell r="X606">
            <v>-16.600000000000001</v>
          </cell>
          <cell r="Y606">
            <v>145.1</v>
          </cell>
          <cell r="Z606">
            <v>-16.600000000000001</v>
          </cell>
          <cell r="AA606">
            <v>296.10000000000002</v>
          </cell>
          <cell r="AB606">
            <v>-85.6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113.1</v>
          </cell>
          <cell r="D607">
            <v>-1.6</v>
          </cell>
          <cell r="E607">
            <v>124.3</v>
          </cell>
          <cell r="F607">
            <v>-1.7</v>
          </cell>
          <cell r="G607">
            <v>121.9</v>
          </cell>
          <cell r="H607">
            <v>-3.4</v>
          </cell>
          <cell r="I607">
            <v>125.7</v>
          </cell>
          <cell r="J607">
            <v>-1.6</v>
          </cell>
          <cell r="K607">
            <v>123.1</v>
          </cell>
          <cell r="L607">
            <v>-3.4</v>
          </cell>
          <cell r="M607">
            <v>414.3</v>
          </cell>
          <cell r="N607">
            <v>222.2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3.45</v>
          </cell>
          <cell r="V607">
            <v>3.45</v>
          </cell>
          <cell r="W607">
            <v>104.9</v>
          </cell>
          <cell r="X607">
            <v>-5.2</v>
          </cell>
          <cell r="Y607">
            <v>115.3</v>
          </cell>
          <cell r="Z607">
            <v>-5.3</v>
          </cell>
          <cell r="AA607">
            <v>406.2</v>
          </cell>
          <cell r="AB607">
            <v>250.9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92.6</v>
          </cell>
          <cell r="D608">
            <v>8.3000000000000007</v>
          </cell>
          <cell r="E608">
            <v>95.4</v>
          </cell>
          <cell r="F608">
            <v>8.3000000000000007</v>
          </cell>
          <cell r="G608">
            <v>95.3</v>
          </cell>
          <cell r="H608">
            <v>6.5</v>
          </cell>
          <cell r="I608">
            <v>88.9</v>
          </cell>
          <cell r="J608">
            <v>0.9</v>
          </cell>
          <cell r="K608">
            <v>88.5</v>
          </cell>
          <cell r="L608">
            <v>-0.7</v>
          </cell>
          <cell r="M608">
            <v>106.7</v>
          </cell>
          <cell r="N608">
            <v>100.2</v>
          </cell>
          <cell r="O608">
            <v>21</v>
          </cell>
          <cell r="P608">
            <v>-7.9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4.26</v>
          </cell>
          <cell r="V608">
            <v>2.2999999999999998</v>
          </cell>
          <cell r="W608">
            <v>85.9</v>
          </cell>
          <cell r="X608">
            <v>4.4000000000000004</v>
          </cell>
          <cell r="Y608">
            <v>88.5</v>
          </cell>
          <cell r="Z608">
            <v>4.4000000000000004</v>
          </cell>
          <cell r="AA608">
            <v>96.3</v>
          </cell>
          <cell r="AB608">
            <v>112.9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132.80000000000001</v>
          </cell>
          <cell r="D611">
            <v>-2</v>
          </cell>
          <cell r="E611">
            <v>136.4</v>
          </cell>
          <cell r="F611">
            <v>-1.3</v>
          </cell>
          <cell r="G611">
            <v>130.4</v>
          </cell>
          <cell r="H611">
            <v>6.2</v>
          </cell>
          <cell r="I611">
            <v>130.80000000000001</v>
          </cell>
          <cell r="J611">
            <v>-5.6</v>
          </cell>
          <cell r="K611">
            <v>124.3</v>
          </cell>
          <cell r="L611">
            <v>0.2</v>
          </cell>
          <cell r="M611">
            <v>2400</v>
          </cell>
          <cell r="N611">
            <v>-55</v>
          </cell>
          <cell r="O611">
            <v>637.1</v>
          </cell>
          <cell r="P611">
            <v>3</v>
          </cell>
          <cell r="Q611" t="str">
            <v>-</v>
          </cell>
          <cell r="R611" t="str">
            <v>-</v>
          </cell>
          <cell r="S611">
            <v>0</v>
          </cell>
          <cell r="T611">
            <v>-1.58</v>
          </cell>
          <cell r="U611">
            <v>0</v>
          </cell>
          <cell r="V611">
            <v>-3.62</v>
          </cell>
          <cell r="W611">
            <v>123.2</v>
          </cell>
          <cell r="X611">
            <v>-5.5</v>
          </cell>
          <cell r="Y611">
            <v>126.5</v>
          </cell>
          <cell r="Z611">
            <v>-4.9000000000000004</v>
          </cell>
          <cell r="AA611">
            <v>508.1</v>
          </cell>
          <cell r="AB611">
            <v>-53.3</v>
          </cell>
          <cell r="AC611">
            <v>0</v>
          </cell>
          <cell r="AD611">
            <v>-100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93.4</v>
          </cell>
          <cell r="D614">
            <v>-9.1999999999999993</v>
          </cell>
          <cell r="E614">
            <v>101.9</v>
          </cell>
          <cell r="F614">
            <v>-9.1999999999999993</v>
          </cell>
          <cell r="G614">
            <v>101.9</v>
          </cell>
          <cell r="H614">
            <v>-8.3000000000000007</v>
          </cell>
          <cell r="I614">
            <v>99.6</v>
          </cell>
          <cell r="J614">
            <v>-7.5</v>
          </cell>
          <cell r="K614">
            <v>99.6</v>
          </cell>
          <cell r="L614">
            <v>-6.7</v>
          </cell>
          <cell r="M614">
            <v>0</v>
          </cell>
          <cell r="N614">
            <v>0</v>
          </cell>
          <cell r="O614">
            <v>29</v>
          </cell>
          <cell r="P614">
            <v>-81.2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5.13</v>
          </cell>
          <cell r="V614">
            <v>5.13</v>
          </cell>
          <cell r="W614">
            <v>86.6</v>
          </cell>
          <cell r="X614">
            <v>-12.5</v>
          </cell>
          <cell r="Y614">
            <v>94.5</v>
          </cell>
          <cell r="Z614">
            <v>-12.5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84.1</v>
          </cell>
          <cell r="D615">
            <v>-0.1</v>
          </cell>
          <cell r="E615">
            <v>86.5</v>
          </cell>
          <cell r="F615">
            <v>-0.1</v>
          </cell>
          <cell r="G615">
            <v>87.7</v>
          </cell>
          <cell r="H615">
            <v>0.1</v>
          </cell>
          <cell r="I615">
            <v>87.5</v>
          </cell>
          <cell r="J615">
            <v>-9.6999999999999993</v>
          </cell>
          <cell r="K615">
            <v>88.6</v>
          </cell>
          <cell r="L615">
            <v>-9.5</v>
          </cell>
          <cell r="M615">
            <v>7.7</v>
          </cell>
          <cell r="N615">
            <v>-66.7</v>
          </cell>
          <cell r="O615">
            <v>210.8</v>
          </cell>
          <cell r="P615">
            <v>22.6</v>
          </cell>
          <cell r="Q615" t="str">
            <v>-</v>
          </cell>
          <cell r="R615" t="str">
            <v>-</v>
          </cell>
          <cell r="S615">
            <v>1.53</v>
          </cell>
          <cell r="T615">
            <v>-1.02</v>
          </cell>
          <cell r="U615">
            <v>1.53</v>
          </cell>
          <cell r="V615">
            <v>1.53</v>
          </cell>
          <cell r="W615">
            <v>78</v>
          </cell>
          <cell r="X615">
            <v>-3.7</v>
          </cell>
          <cell r="Y615">
            <v>80.2</v>
          </cell>
          <cell r="Z615">
            <v>-3.7</v>
          </cell>
          <cell r="AA615">
            <v>4.3</v>
          </cell>
          <cell r="AB615">
            <v>-81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104</v>
          </cell>
          <cell r="D616">
            <v>40.4</v>
          </cell>
          <cell r="E616">
            <v>104.1</v>
          </cell>
          <cell r="F616">
            <v>40.299999999999997</v>
          </cell>
          <cell r="G616">
            <v>104.3</v>
          </cell>
          <cell r="H616">
            <v>41.5</v>
          </cell>
          <cell r="I616">
            <v>95.8</v>
          </cell>
          <cell r="J616">
            <v>30</v>
          </cell>
          <cell r="K616">
            <v>96.1</v>
          </cell>
          <cell r="L616">
            <v>31.1</v>
          </cell>
          <cell r="M616">
            <v>0</v>
          </cell>
          <cell r="N616">
            <v>-100</v>
          </cell>
          <cell r="O616">
            <v>5.8</v>
          </cell>
          <cell r="P616">
            <v>-9.4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-2.17</v>
          </cell>
          <cell r="W616">
            <v>96.5</v>
          </cell>
          <cell r="X616">
            <v>35.299999999999997</v>
          </cell>
          <cell r="Y616">
            <v>96.6</v>
          </cell>
          <cell r="Z616">
            <v>35.299999999999997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110.9</v>
          </cell>
          <cell r="D618">
            <v>46.7</v>
          </cell>
          <cell r="E618">
            <v>115.4</v>
          </cell>
          <cell r="F618">
            <v>46.6</v>
          </cell>
          <cell r="G618">
            <v>117.7</v>
          </cell>
          <cell r="H618">
            <v>46.8</v>
          </cell>
          <cell r="I618">
            <v>115.5</v>
          </cell>
          <cell r="J618">
            <v>33.4</v>
          </cell>
          <cell r="K618">
            <v>117.3</v>
          </cell>
          <cell r="L618">
            <v>32.799999999999997</v>
          </cell>
          <cell r="M618">
            <v>20.8</v>
          </cell>
          <cell r="N618">
            <v>0</v>
          </cell>
          <cell r="O618">
            <v>37.299999999999997</v>
          </cell>
          <cell r="P618">
            <v>109.6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-24.32</v>
          </cell>
          <cell r="W618">
            <v>102.9</v>
          </cell>
          <cell r="X618">
            <v>41.3</v>
          </cell>
          <cell r="Y618">
            <v>107.1</v>
          </cell>
          <cell r="Z618">
            <v>41.5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102.7</v>
          </cell>
          <cell r="D619">
            <v>-1.3</v>
          </cell>
          <cell r="E619">
            <v>104.8</v>
          </cell>
          <cell r="F619">
            <v>-1.3</v>
          </cell>
          <cell r="G619">
            <v>107.3</v>
          </cell>
          <cell r="H619">
            <v>-1.2</v>
          </cell>
          <cell r="I619">
            <v>90.7</v>
          </cell>
          <cell r="J619">
            <v>-11.5</v>
          </cell>
          <cell r="K619">
            <v>92.1</v>
          </cell>
          <cell r="L619">
            <v>-11.4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-62.8</v>
          </cell>
          <cell r="Q619" t="str">
            <v>-</v>
          </cell>
          <cell r="R619" t="str">
            <v>-</v>
          </cell>
          <cell r="S619">
            <v>7.41</v>
          </cell>
          <cell r="T619">
            <v>7.41</v>
          </cell>
          <cell r="U619">
            <v>11.11</v>
          </cell>
          <cell r="V619">
            <v>11.11</v>
          </cell>
          <cell r="W619">
            <v>95.3</v>
          </cell>
          <cell r="X619">
            <v>-4.8</v>
          </cell>
          <cell r="Y619">
            <v>97.2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183.8</v>
          </cell>
          <cell r="D620">
            <v>-11.2</v>
          </cell>
          <cell r="E620">
            <v>203.3</v>
          </cell>
          <cell r="F620">
            <v>-11.1</v>
          </cell>
          <cell r="G620">
            <v>203.4</v>
          </cell>
          <cell r="H620">
            <v>-11.1</v>
          </cell>
          <cell r="I620">
            <v>170.5</v>
          </cell>
          <cell r="J620">
            <v>-18.8</v>
          </cell>
          <cell r="K620">
            <v>155.30000000000001</v>
          </cell>
          <cell r="L620">
            <v>-19.399999999999999</v>
          </cell>
          <cell r="M620">
            <v>14400</v>
          </cell>
          <cell r="N620">
            <v>-12.7</v>
          </cell>
          <cell r="O620">
            <v>35.700000000000003</v>
          </cell>
          <cell r="P620">
            <v>-44</v>
          </cell>
          <cell r="Q620" t="str">
            <v>-</v>
          </cell>
          <cell r="R620" t="str">
            <v>-</v>
          </cell>
          <cell r="S620">
            <v>9.2100000000000009</v>
          </cell>
          <cell r="T620">
            <v>9.2100000000000009</v>
          </cell>
          <cell r="U620">
            <v>0</v>
          </cell>
          <cell r="V620">
            <v>0</v>
          </cell>
          <cell r="W620">
            <v>170.5</v>
          </cell>
          <cell r="X620">
            <v>-14.4</v>
          </cell>
          <cell r="Y620">
            <v>188.6</v>
          </cell>
          <cell r="Z620">
            <v>-14.4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211.8</v>
          </cell>
          <cell r="D623">
            <v>56.1</v>
          </cell>
          <cell r="E623">
            <v>220.9</v>
          </cell>
          <cell r="F623">
            <v>56.2</v>
          </cell>
          <cell r="G623">
            <v>221.7</v>
          </cell>
          <cell r="H623">
            <v>57.8</v>
          </cell>
          <cell r="I623">
            <v>149.1</v>
          </cell>
          <cell r="J623">
            <v>30.9</v>
          </cell>
          <cell r="K623">
            <v>149.5</v>
          </cell>
          <cell r="L623">
            <v>32.299999999999997</v>
          </cell>
          <cell r="M623">
            <v>50</v>
          </cell>
          <cell r="N623">
            <v>-84.6</v>
          </cell>
          <cell r="O623">
            <v>35.1</v>
          </cell>
          <cell r="P623">
            <v>7.3</v>
          </cell>
          <cell r="Q623" t="str">
            <v>-</v>
          </cell>
          <cell r="R623" t="str">
            <v>-</v>
          </cell>
          <cell r="S623">
            <v>1</v>
          </cell>
          <cell r="T623">
            <v>-0.76</v>
          </cell>
          <cell r="U623">
            <v>1.75</v>
          </cell>
          <cell r="V623">
            <v>1.75</v>
          </cell>
          <cell r="W623">
            <v>196.5</v>
          </cell>
          <cell r="X623">
            <v>50.5</v>
          </cell>
          <cell r="Y623">
            <v>204.9</v>
          </cell>
          <cell r="Z623">
            <v>50.6</v>
          </cell>
          <cell r="AA623">
            <v>63.2</v>
          </cell>
          <cell r="AB623">
            <v>-81.5</v>
          </cell>
          <cell r="AC623">
            <v>10.3</v>
          </cell>
          <cell r="AD623">
            <v>4.9000000000000004</v>
          </cell>
        </row>
        <row r="624">
          <cell r="B624" t="str">
            <v>小売業</v>
          </cell>
          <cell r="C624">
            <v>99.5</v>
          </cell>
          <cell r="D624">
            <v>-6.7</v>
          </cell>
          <cell r="E624">
            <v>100.9</v>
          </cell>
          <cell r="F624">
            <v>-6.7</v>
          </cell>
          <cell r="G624">
            <v>99.7</v>
          </cell>
          <cell r="H624">
            <v>-6.6</v>
          </cell>
          <cell r="I624">
            <v>89.8</v>
          </cell>
          <cell r="J624">
            <v>-7.5</v>
          </cell>
          <cell r="K624">
            <v>88.5</v>
          </cell>
          <cell r="L624">
            <v>-7.6</v>
          </cell>
          <cell r="M624">
            <v>164.7</v>
          </cell>
          <cell r="N624">
            <v>-3.5</v>
          </cell>
          <cell r="O624">
            <v>147.4</v>
          </cell>
          <cell r="P624">
            <v>16.899999999999999</v>
          </cell>
          <cell r="Q624" t="str">
            <v>-</v>
          </cell>
          <cell r="R624" t="str">
            <v>-</v>
          </cell>
          <cell r="S624">
            <v>1.76</v>
          </cell>
          <cell r="T624">
            <v>-0.26</v>
          </cell>
          <cell r="U624">
            <v>2.5299999999999998</v>
          </cell>
          <cell r="V624">
            <v>1.23</v>
          </cell>
          <cell r="W624">
            <v>92.3</v>
          </cell>
          <cell r="X624">
            <v>-10.1</v>
          </cell>
          <cell r="Y624">
            <v>93.6</v>
          </cell>
          <cell r="Z624">
            <v>-10.1</v>
          </cell>
          <cell r="AA624">
            <v>180.5</v>
          </cell>
          <cell r="AB624">
            <v>-12.8</v>
          </cell>
          <cell r="AC624">
            <v>0</v>
          </cell>
          <cell r="AD624">
            <v>0</v>
          </cell>
        </row>
        <row r="625">
          <cell r="B625" t="str">
            <v>宿泊業</v>
          </cell>
          <cell r="C625">
            <v>92</v>
          </cell>
          <cell r="D625">
            <v>-12.7</v>
          </cell>
          <cell r="E625">
            <v>93.8</v>
          </cell>
          <cell r="F625">
            <v>-12.7</v>
          </cell>
          <cell r="G625">
            <v>92.6</v>
          </cell>
          <cell r="H625">
            <v>-12.2</v>
          </cell>
          <cell r="I625">
            <v>105.2</v>
          </cell>
          <cell r="J625">
            <v>-10.7</v>
          </cell>
          <cell r="K625">
            <v>102.7</v>
          </cell>
          <cell r="L625">
            <v>-11.2</v>
          </cell>
          <cell r="M625">
            <v>228.6</v>
          </cell>
          <cell r="N625">
            <v>6.7</v>
          </cell>
          <cell r="O625">
            <v>111.5</v>
          </cell>
          <cell r="P625">
            <v>52.1</v>
          </cell>
          <cell r="Q625" t="str">
            <v>-</v>
          </cell>
          <cell r="R625" t="str">
            <v>-</v>
          </cell>
          <cell r="S625">
            <v>4.4400000000000004</v>
          </cell>
          <cell r="T625">
            <v>1.04</v>
          </cell>
          <cell r="U625">
            <v>3.92</v>
          </cell>
          <cell r="V625">
            <v>3.92</v>
          </cell>
          <cell r="W625">
            <v>85.3</v>
          </cell>
          <cell r="X625">
            <v>-15.9</v>
          </cell>
          <cell r="Y625">
            <v>87</v>
          </cell>
          <cell r="Z625">
            <v>-15.9</v>
          </cell>
          <cell r="AA625">
            <v>206.1</v>
          </cell>
          <cell r="AB625">
            <v>-29.1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91.8</v>
          </cell>
          <cell r="D626">
            <v>-24.6</v>
          </cell>
          <cell r="E626">
            <v>92.1</v>
          </cell>
          <cell r="F626">
            <v>-24.8</v>
          </cell>
          <cell r="G626">
            <v>93.2</v>
          </cell>
          <cell r="H626">
            <v>-24.4</v>
          </cell>
          <cell r="I626">
            <v>86.6</v>
          </cell>
          <cell r="J626">
            <v>-22.8</v>
          </cell>
          <cell r="K626">
            <v>86.7</v>
          </cell>
          <cell r="L626">
            <v>-21.4</v>
          </cell>
          <cell r="M626">
            <v>78.599999999999994</v>
          </cell>
          <cell r="N626">
            <v>-60.7</v>
          </cell>
          <cell r="O626">
            <v>132.5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7.12</v>
          </cell>
          <cell r="T626">
            <v>-1.1200000000000001</v>
          </cell>
          <cell r="U626">
            <v>2.4500000000000002</v>
          </cell>
          <cell r="V626">
            <v>-0.47</v>
          </cell>
          <cell r="W626">
            <v>85.2</v>
          </cell>
          <cell r="X626">
            <v>-27.3</v>
          </cell>
          <cell r="Y626">
            <v>85.4</v>
          </cell>
          <cell r="Z626">
            <v>-27.5</v>
          </cell>
          <cell r="AA626">
            <v>42</v>
          </cell>
          <cell r="AB626">
            <v>-45.7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75.900000000000006</v>
          </cell>
          <cell r="D627">
            <v>-5</v>
          </cell>
          <cell r="E627">
            <v>82.6</v>
          </cell>
          <cell r="F627">
            <v>-5.0999999999999996</v>
          </cell>
          <cell r="G627">
            <v>82.5</v>
          </cell>
          <cell r="H627">
            <v>1</v>
          </cell>
          <cell r="I627">
            <v>97.1</v>
          </cell>
          <cell r="J627">
            <v>3.1</v>
          </cell>
          <cell r="K627">
            <v>97.7</v>
          </cell>
          <cell r="L627">
            <v>4.3</v>
          </cell>
          <cell r="M627">
            <v>64.7</v>
          </cell>
          <cell r="N627">
            <v>-47.6</v>
          </cell>
          <cell r="O627">
            <v>100.5</v>
          </cell>
          <cell r="P627">
            <v>-13.9</v>
          </cell>
          <cell r="Q627" t="str">
            <v>-</v>
          </cell>
          <cell r="R627" t="str">
            <v>-</v>
          </cell>
          <cell r="S627">
            <v>3.11</v>
          </cell>
          <cell r="T627">
            <v>2.6</v>
          </cell>
          <cell r="U627">
            <v>0.95</v>
          </cell>
          <cell r="V627">
            <v>0.76</v>
          </cell>
          <cell r="W627">
            <v>70.400000000000006</v>
          </cell>
          <cell r="X627">
            <v>-8.5</v>
          </cell>
          <cell r="Y627">
            <v>76.599999999999994</v>
          </cell>
          <cell r="Z627">
            <v>-8.5</v>
          </cell>
          <cell r="AA627">
            <v>86.3</v>
          </cell>
          <cell r="AB627">
            <v>-74.2</v>
          </cell>
          <cell r="AC627">
            <v>0.3</v>
          </cell>
          <cell r="AD627">
            <v>0</v>
          </cell>
        </row>
        <row r="628">
          <cell r="B628" t="str">
            <v>Ｐ一括分</v>
          </cell>
          <cell r="C628">
            <v>98.4</v>
          </cell>
          <cell r="D628">
            <v>6</v>
          </cell>
          <cell r="E628">
            <v>103.5</v>
          </cell>
          <cell r="F628">
            <v>5.9</v>
          </cell>
          <cell r="G628">
            <v>103.6</v>
          </cell>
          <cell r="H628">
            <v>5.2</v>
          </cell>
          <cell r="I628">
            <v>99.6</v>
          </cell>
          <cell r="J628">
            <v>7.4</v>
          </cell>
          <cell r="K628">
            <v>100</v>
          </cell>
          <cell r="L628">
            <v>7.3</v>
          </cell>
          <cell r="M628">
            <v>70</v>
          </cell>
          <cell r="N628">
            <v>40</v>
          </cell>
          <cell r="O628">
            <v>75.400000000000006</v>
          </cell>
          <cell r="P628">
            <v>5.6</v>
          </cell>
          <cell r="Q628" t="str">
            <v>-</v>
          </cell>
          <cell r="R628" t="str">
            <v>-</v>
          </cell>
          <cell r="S628">
            <v>0.19</v>
          </cell>
          <cell r="T628">
            <v>-1.58</v>
          </cell>
          <cell r="U628">
            <v>1.53</v>
          </cell>
          <cell r="V628">
            <v>0.32</v>
          </cell>
          <cell r="W628">
            <v>91.3</v>
          </cell>
          <cell r="X628">
            <v>2.2000000000000002</v>
          </cell>
          <cell r="Y628">
            <v>96</v>
          </cell>
          <cell r="Z628">
            <v>2.1</v>
          </cell>
          <cell r="AA628">
            <v>98</v>
          </cell>
          <cell r="AB628">
            <v>117.7</v>
          </cell>
          <cell r="AC628">
            <v>1.4</v>
          </cell>
          <cell r="AD628">
            <v>871.4</v>
          </cell>
        </row>
        <row r="629">
          <cell r="B629" t="str">
            <v>職業紹介・派遣業</v>
          </cell>
          <cell r="C629">
            <v>117.9</v>
          </cell>
          <cell r="D629">
            <v>17.2</v>
          </cell>
          <cell r="E629">
            <v>118.2</v>
          </cell>
          <cell r="F629">
            <v>17.7</v>
          </cell>
          <cell r="G629">
            <v>118.6</v>
          </cell>
          <cell r="H629">
            <v>18</v>
          </cell>
          <cell r="I629">
            <v>105.9</v>
          </cell>
          <cell r="J629">
            <v>12.8</v>
          </cell>
          <cell r="K629">
            <v>105.5</v>
          </cell>
          <cell r="L629">
            <v>12.6</v>
          </cell>
          <cell r="M629">
            <v>118.5</v>
          </cell>
          <cell r="N629">
            <v>18.5</v>
          </cell>
          <cell r="O629">
            <v>87.6</v>
          </cell>
          <cell r="P629">
            <v>-33.200000000000003</v>
          </cell>
          <cell r="Q629" t="str">
            <v>-</v>
          </cell>
          <cell r="R629" t="str">
            <v>-</v>
          </cell>
          <cell r="S629">
            <v>7.3</v>
          </cell>
          <cell r="T629">
            <v>-2.41</v>
          </cell>
          <cell r="U629">
            <v>7</v>
          </cell>
          <cell r="V629">
            <v>-1.91</v>
          </cell>
          <cell r="W629">
            <v>109.4</v>
          </cell>
          <cell r="X629">
            <v>13</v>
          </cell>
          <cell r="Y629">
            <v>109.6</v>
          </cell>
          <cell r="Z629">
            <v>13.5</v>
          </cell>
          <cell r="AA629">
            <v>108.9</v>
          </cell>
          <cell r="AB629">
            <v>11.3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92.1</v>
          </cell>
          <cell r="D631">
            <v>2.1</v>
          </cell>
          <cell r="E631">
            <v>95.3</v>
          </cell>
          <cell r="F631">
            <v>1.9</v>
          </cell>
          <cell r="G631">
            <v>96.5</v>
          </cell>
          <cell r="H631">
            <v>3.1</v>
          </cell>
          <cell r="I631">
            <v>94.1</v>
          </cell>
          <cell r="J631">
            <v>0</v>
          </cell>
          <cell r="K631">
            <v>95.3</v>
          </cell>
          <cell r="L631">
            <v>1</v>
          </cell>
          <cell r="M631">
            <v>61.3</v>
          </cell>
          <cell r="N631">
            <v>-29.6</v>
          </cell>
          <cell r="O631">
            <v>102.2</v>
          </cell>
          <cell r="P631">
            <v>6.5</v>
          </cell>
          <cell r="Q631" t="str">
            <v>-</v>
          </cell>
          <cell r="R631" t="str">
            <v>-</v>
          </cell>
          <cell r="S631">
            <v>2.0499999999999998</v>
          </cell>
          <cell r="T631">
            <v>-0.31</v>
          </cell>
          <cell r="U631">
            <v>4.34</v>
          </cell>
          <cell r="V631">
            <v>1.67</v>
          </cell>
          <cell r="W631">
            <v>85.4</v>
          </cell>
          <cell r="X631">
            <v>-1.6</v>
          </cell>
          <cell r="Y631">
            <v>88.4</v>
          </cell>
          <cell r="Z631">
            <v>-1.8</v>
          </cell>
          <cell r="AA631">
            <v>61.5</v>
          </cell>
          <cell r="AB631">
            <v>-32.5</v>
          </cell>
          <cell r="AC631">
            <v>6.3</v>
          </cell>
          <cell r="AD631">
            <v>540</v>
          </cell>
        </row>
        <row r="632">
          <cell r="B632" t="str">
            <v>特掲産業１</v>
          </cell>
          <cell r="C632">
            <v>57.4</v>
          </cell>
          <cell r="D632">
            <v>-48.1</v>
          </cell>
          <cell r="E632">
            <v>57.6</v>
          </cell>
          <cell r="F632">
            <v>-47.5</v>
          </cell>
          <cell r="G632">
            <v>60.5</v>
          </cell>
          <cell r="H632">
            <v>-44.4</v>
          </cell>
          <cell r="I632">
            <v>75.7</v>
          </cell>
          <cell r="J632">
            <v>-43.3</v>
          </cell>
          <cell r="K632">
            <v>75.099999999999994</v>
          </cell>
          <cell r="L632">
            <v>-40.799999999999997</v>
          </cell>
          <cell r="M632">
            <v>133.30000000000001</v>
          </cell>
          <cell r="N632">
            <v>-82.9</v>
          </cell>
          <cell r="O632">
            <v>44</v>
          </cell>
          <cell r="P632">
            <v>-40.6</v>
          </cell>
          <cell r="Q632" t="str">
            <v>-</v>
          </cell>
          <cell r="R632" t="str">
            <v>-</v>
          </cell>
          <cell r="S632">
            <v>0.84</v>
          </cell>
          <cell r="T632">
            <v>-4.74</v>
          </cell>
          <cell r="U632">
            <v>12.35</v>
          </cell>
          <cell r="V632">
            <v>11.71</v>
          </cell>
          <cell r="W632">
            <v>53.2</v>
          </cell>
          <cell r="X632">
            <v>-50</v>
          </cell>
          <cell r="Y632">
            <v>53.4</v>
          </cell>
          <cell r="Z632">
            <v>-49.5</v>
          </cell>
          <cell r="AA632">
            <v>5.5</v>
          </cell>
          <cell r="AB632">
            <v>-95.7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114.3</v>
          </cell>
          <cell r="D633">
            <v>0</v>
          </cell>
          <cell r="E633">
            <v>132.80000000000001</v>
          </cell>
          <cell r="F633">
            <v>0</v>
          </cell>
          <cell r="G633">
            <v>135.30000000000001</v>
          </cell>
          <cell r="H633">
            <v>0</v>
          </cell>
          <cell r="I633">
            <v>124.8</v>
          </cell>
          <cell r="J633">
            <v>0</v>
          </cell>
          <cell r="K633">
            <v>126.8</v>
          </cell>
          <cell r="L633">
            <v>0</v>
          </cell>
          <cell r="M633">
            <v>9.6999999999999993</v>
          </cell>
          <cell r="N633">
            <v>0</v>
          </cell>
          <cell r="O633">
            <v>196.3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0.63</v>
          </cell>
          <cell r="V633">
            <v>0.63</v>
          </cell>
          <cell r="W633">
            <v>106</v>
          </cell>
          <cell r="X633">
            <v>0</v>
          </cell>
          <cell r="Y633">
            <v>123.2</v>
          </cell>
          <cell r="Z633">
            <v>0</v>
          </cell>
          <cell r="AA633">
            <v>7.6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224205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19.7</v>
          </cell>
          <cell r="G10">
            <v>164.9</v>
          </cell>
          <cell r="H10">
            <v>151.4</v>
          </cell>
          <cell r="I10">
            <v>13.5</v>
          </cell>
          <cell r="J10">
            <v>16.5</v>
          </cell>
          <cell r="K10">
            <v>93.4</v>
          </cell>
          <cell r="L10">
            <v>91.5</v>
          </cell>
          <cell r="M10">
            <v>1.9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20.7</v>
          </cell>
          <cell r="G12">
            <v>166.7</v>
          </cell>
          <cell r="H12">
            <v>155.69999999999999</v>
          </cell>
          <cell r="I12">
            <v>11</v>
          </cell>
          <cell r="J12">
            <v>18.8</v>
          </cell>
          <cell r="K12">
            <v>117.5</v>
          </cell>
          <cell r="L12">
            <v>113.3</v>
          </cell>
          <cell r="M12">
            <v>4.2</v>
          </cell>
        </row>
        <row r="13">
          <cell r="C13" t="str">
            <v>製造業</v>
          </cell>
          <cell r="F13">
            <v>20</v>
          </cell>
          <cell r="G13">
            <v>169.1</v>
          </cell>
          <cell r="H13">
            <v>154.4</v>
          </cell>
          <cell r="I13">
            <v>14.7</v>
          </cell>
          <cell r="J13">
            <v>18.100000000000001</v>
          </cell>
          <cell r="K13">
            <v>112.5</v>
          </cell>
          <cell r="L13">
            <v>107.9</v>
          </cell>
          <cell r="M13">
            <v>4.5999999999999996</v>
          </cell>
        </row>
        <row r="14">
          <cell r="C14" t="str">
            <v>電気・ガス・熱供給・水道業</v>
          </cell>
          <cell r="F14">
            <v>18.5</v>
          </cell>
          <cell r="G14">
            <v>159.19999999999999</v>
          </cell>
          <cell r="H14">
            <v>142.69999999999999</v>
          </cell>
          <cell r="I14">
            <v>16.5</v>
          </cell>
          <cell r="J14">
            <v>17.399999999999999</v>
          </cell>
          <cell r="K14">
            <v>106.8</v>
          </cell>
          <cell r="L14">
            <v>106.6</v>
          </cell>
          <cell r="M14">
            <v>0.2</v>
          </cell>
        </row>
        <row r="15">
          <cell r="C15" t="str">
            <v>情報通信業</v>
          </cell>
          <cell r="F15">
            <v>19.5</v>
          </cell>
          <cell r="G15">
            <v>160.80000000000001</v>
          </cell>
          <cell r="H15">
            <v>144.80000000000001</v>
          </cell>
          <cell r="I15">
            <v>16</v>
          </cell>
          <cell r="J15">
            <v>12</v>
          </cell>
          <cell r="K15">
            <v>76.7</v>
          </cell>
          <cell r="L15">
            <v>75.900000000000006</v>
          </cell>
          <cell r="M15">
            <v>0.8</v>
          </cell>
        </row>
        <row r="16">
          <cell r="C16" t="str">
            <v>運輸業，郵便業</v>
          </cell>
          <cell r="F16">
            <v>21.6</v>
          </cell>
          <cell r="G16">
            <v>191.6</v>
          </cell>
          <cell r="H16">
            <v>163.69999999999999</v>
          </cell>
          <cell r="I16">
            <v>27.9</v>
          </cell>
          <cell r="J16">
            <v>15.4</v>
          </cell>
          <cell r="K16">
            <v>68.3</v>
          </cell>
          <cell r="L16">
            <v>68.3</v>
          </cell>
          <cell r="M16">
            <v>0</v>
          </cell>
        </row>
        <row r="17">
          <cell r="C17" t="str">
            <v>卸売業，小売業</v>
          </cell>
          <cell r="F17">
            <v>19.399999999999999</v>
          </cell>
          <cell r="G17">
            <v>166</v>
          </cell>
          <cell r="H17">
            <v>150.80000000000001</v>
          </cell>
          <cell r="I17">
            <v>15.2</v>
          </cell>
          <cell r="J17">
            <v>17.7</v>
          </cell>
          <cell r="K17">
            <v>103.7</v>
          </cell>
          <cell r="L17">
            <v>101.9</v>
          </cell>
          <cell r="M17">
            <v>1.8</v>
          </cell>
        </row>
        <row r="18">
          <cell r="C18" t="str">
            <v>金融業，保険業</v>
          </cell>
          <cell r="F18">
            <v>18.8</v>
          </cell>
          <cell r="G18">
            <v>135.1</v>
          </cell>
          <cell r="H18">
            <v>130.6</v>
          </cell>
          <cell r="I18">
            <v>4.5</v>
          </cell>
          <cell r="J18">
            <v>13.5</v>
          </cell>
          <cell r="K18">
            <v>73.7</v>
          </cell>
          <cell r="L18">
            <v>67.900000000000006</v>
          </cell>
          <cell r="M18">
            <v>5.8</v>
          </cell>
        </row>
        <row r="19">
          <cell r="C19" t="str">
            <v>不動産業，物品賃貸業</v>
          </cell>
          <cell r="F19">
            <v>21.3</v>
          </cell>
          <cell r="G19">
            <v>171.6</v>
          </cell>
          <cell r="H19">
            <v>166.2</v>
          </cell>
          <cell r="I19">
            <v>5.4</v>
          </cell>
          <cell r="J19">
            <v>16.3</v>
          </cell>
          <cell r="K19">
            <v>99.9</v>
          </cell>
          <cell r="L19">
            <v>99.9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19.100000000000001</v>
          </cell>
          <cell r="G20">
            <v>161.5</v>
          </cell>
          <cell r="H20">
            <v>146</v>
          </cell>
          <cell r="I20">
            <v>15.5</v>
          </cell>
          <cell r="J20">
            <v>12.6</v>
          </cell>
          <cell r="K20">
            <v>89.8</v>
          </cell>
          <cell r="L20">
            <v>89.8</v>
          </cell>
          <cell r="M20">
            <v>0</v>
          </cell>
        </row>
        <row r="21">
          <cell r="C21" t="str">
            <v>宿泊業，飲食サービス業</v>
          </cell>
          <cell r="F21">
            <v>20.7</v>
          </cell>
          <cell r="G21">
            <v>180.7</v>
          </cell>
          <cell r="H21">
            <v>163.19999999999999</v>
          </cell>
          <cell r="I21">
            <v>17.5</v>
          </cell>
          <cell r="J21">
            <v>13.8</v>
          </cell>
          <cell r="K21">
            <v>72.900000000000006</v>
          </cell>
          <cell r="L21">
            <v>70.7</v>
          </cell>
          <cell r="M21">
            <v>2.2000000000000002</v>
          </cell>
        </row>
        <row r="22">
          <cell r="C22" t="str">
            <v>生活関連サービス業，娯楽業</v>
          </cell>
          <cell r="F22">
            <v>18.7</v>
          </cell>
          <cell r="G22">
            <v>167.5</v>
          </cell>
          <cell r="H22">
            <v>156.30000000000001</v>
          </cell>
          <cell r="I22">
            <v>11.2</v>
          </cell>
          <cell r="J22">
            <v>10.5</v>
          </cell>
          <cell r="K22">
            <v>65.8</v>
          </cell>
          <cell r="L22">
            <v>60.7</v>
          </cell>
          <cell r="M22">
            <v>5.0999999999999996</v>
          </cell>
        </row>
        <row r="23">
          <cell r="C23" t="str">
            <v>教育，学習支援業</v>
          </cell>
          <cell r="F23">
            <v>18.600000000000001</v>
          </cell>
          <cell r="G23">
            <v>174</v>
          </cell>
          <cell r="H23">
            <v>142.80000000000001</v>
          </cell>
          <cell r="I23">
            <v>31.2</v>
          </cell>
          <cell r="J23">
            <v>15.6</v>
          </cell>
          <cell r="K23">
            <v>85.9</v>
          </cell>
          <cell r="L23">
            <v>85.6</v>
          </cell>
          <cell r="M23">
            <v>0.3</v>
          </cell>
        </row>
        <row r="24">
          <cell r="C24" t="str">
            <v>医療，福祉</v>
          </cell>
          <cell r="F24">
            <v>19.3</v>
          </cell>
          <cell r="G24">
            <v>154.5</v>
          </cell>
          <cell r="H24">
            <v>149.69999999999999</v>
          </cell>
          <cell r="I24">
            <v>4.8</v>
          </cell>
          <cell r="J24">
            <v>17.100000000000001</v>
          </cell>
          <cell r="K24">
            <v>94.8</v>
          </cell>
          <cell r="L24">
            <v>93.9</v>
          </cell>
          <cell r="M24">
            <v>0.9</v>
          </cell>
        </row>
        <row r="25">
          <cell r="C25" t="str">
            <v>複合サービス事業</v>
          </cell>
          <cell r="F25">
            <v>20</v>
          </cell>
          <cell r="G25">
            <v>160.1</v>
          </cell>
          <cell r="H25">
            <v>156.30000000000001</v>
          </cell>
          <cell r="I25">
            <v>3.8</v>
          </cell>
          <cell r="J25">
            <v>19.399999999999999</v>
          </cell>
          <cell r="K25">
            <v>103.6</v>
          </cell>
          <cell r="L25">
            <v>103.6</v>
          </cell>
          <cell r="M25">
            <v>0</v>
          </cell>
        </row>
        <row r="26">
          <cell r="C26" t="str">
            <v>サービス業（他に分類されないもの）</v>
          </cell>
          <cell r="F26">
            <v>19.7</v>
          </cell>
          <cell r="G26">
            <v>162.19999999999999</v>
          </cell>
          <cell r="H26">
            <v>150.9</v>
          </cell>
          <cell r="I26">
            <v>11.3</v>
          </cell>
          <cell r="J26">
            <v>16.100000000000001</v>
          </cell>
          <cell r="K26">
            <v>88.5</v>
          </cell>
          <cell r="L26">
            <v>86</v>
          </cell>
          <cell r="M26">
            <v>2.5</v>
          </cell>
        </row>
        <row r="27">
          <cell r="C27" t="str">
            <v>食料品・たばこ</v>
          </cell>
          <cell r="F27">
            <v>20.399999999999999</v>
          </cell>
          <cell r="G27">
            <v>170.3</v>
          </cell>
          <cell r="H27">
            <v>157.30000000000001</v>
          </cell>
          <cell r="I27">
            <v>13</v>
          </cell>
          <cell r="J27">
            <v>18</v>
          </cell>
          <cell r="K27">
            <v>111.4</v>
          </cell>
          <cell r="L27">
            <v>106</v>
          </cell>
          <cell r="M27">
            <v>5.4</v>
          </cell>
        </row>
        <row r="28">
          <cell r="C28" t="str">
            <v>繊維工業</v>
          </cell>
          <cell r="F28">
            <v>19.8</v>
          </cell>
          <cell r="G28">
            <v>166.2</v>
          </cell>
          <cell r="H28">
            <v>150.5</v>
          </cell>
          <cell r="I28">
            <v>15.7</v>
          </cell>
          <cell r="J28">
            <v>17.3</v>
          </cell>
          <cell r="K28">
            <v>105.1</v>
          </cell>
          <cell r="L28">
            <v>105.1</v>
          </cell>
          <cell r="M28">
            <v>0</v>
          </cell>
        </row>
        <row r="29">
          <cell r="C29" t="str">
            <v>木材・木製品</v>
          </cell>
          <cell r="F29">
            <v>20.3</v>
          </cell>
          <cell r="G29">
            <v>179.3</v>
          </cell>
          <cell r="H29">
            <v>160.69999999999999</v>
          </cell>
          <cell r="I29">
            <v>18.600000000000001</v>
          </cell>
          <cell r="J29">
            <v>19.3</v>
          </cell>
          <cell r="K29">
            <v>93.9</v>
          </cell>
          <cell r="L29">
            <v>93.8</v>
          </cell>
          <cell r="M29">
            <v>0.1</v>
          </cell>
        </row>
        <row r="30">
          <cell r="C30" t="str">
            <v>家具・装備品</v>
          </cell>
          <cell r="F30" t="str">
            <v>#20.5</v>
          </cell>
          <cell r="G30" t="str">
            <v>#163</v>
          </cell>
          <cell r="H30" t="str">
            <v>#163</v>
          </cell>
          <cell r="I30" t="str">
            <v>#0</v>
          </cell>
          <cell r="J30" t="str">
            <v>#18.7</v>
          </cell>
          <cell r="K30" t="str">
            <v>#101.8</v>
          </cell>
          <cell r="L30" t="str">
            <v>#101.8</v>
          </cell>
          <cell r="M30" t="str">
            <v>#0</v>
          </cell>
        </row>
        <row r="31">
          <cell r="C31" t="str">
            <v>パルプ・紙</v>
          </cell>
          <cell r="F31" t="str">
            <v>#22.7</v>
          </cell>
          <cell r="G31" t="str">
            <v>#181.9</v>
          </cell>
          <cell r="H31" t="str">
            <v>#168.3</v>
          </cell>
          <cell r="I31" t="str">
            <v>#13.6</v>
          </cell>
          <cell r="J31" t="str">
            <v>#21.6</v>
          </cell>
          <cell r="K31" t="str">
            <v>#140.9</v>
          </cell>
          <cell r="L31" t="str">
            <v>#135.2</v>
          </cell>
          <cell r="M31" t="str">
            <v>#5.7</v>
          </cell>
        </row>
        <row r="32">
          <cell r="C32" t="str">
            <v>印刷・同関連業</v>
          </cell>
          <cell r="F32">
            <v>19.2</v>
          </cell>
          <cell r="G32">
            <v>153</v>
          </cell>
          <cell r="H32">
            <v>140.9</v>
          </cell>
          <cell r="I32">
            <v>12.1</v>
          </cell>
          <cell r="J32">
            <v>14.6</v>
          </cell>
          <cell r="K32">
            <v>72.099999999999994</v>
          </cell>
          <cell r="L32">
            <v>72.099999999999994</v>
          </cell>
          <cell r="M32">
            <v>0</v>
          </cell>
        </row>
        <row r="33">
          <cell r="C33" t="str">
            <v>化学、石油・石炭</v>
          </cell>
          <cell r="F33">
            <v>19.8</v>
          </cell>
          <cell r="G33">
            <v>161.69999999999999</v>
          </cell>
          <cell r="H33">
            <v>145.9</v>
          </cell>
          <cell r="I33">
            <v>15.8</v>
          </cell>
          <cell r="J33">
            <v>17</v>
          </cell>
          <cell r="K33">
            <v>121.2</v>
          </cell>
          <cell r="L33">
            <v>121.2</v>
          </cell>
          <cell r="M33">
            <v>0</v>
          </cell>
        </row>
        <row r="34">
          <cell r="C34" t="str">
            <v>プラスチック製品</v>
          </cell>
          <cell r="F34">
            <v>20.399999999999999</v>
          </cell>
          <cell r="G34">
            <v>163.30000000000001</v>
          </cell>
          <cell r="H34">
            <v>149</v>
          </cell>
          <cell r="I34">
            <v>14.3</v>
          </cell>
          <cell r="J34">
            <v>20.100000000000001</v>
          </cell>
          <cell r="K34">
            <v>127.1</v>
          </cell>
          <cell r="L34">
            <v>126.5</v>
          </cell>
          <cell r="M34">
            <v>0.6</v>
          </cell>
        </row>
        <row r="35">
          <cell r="C35" t="str">
            <v>ゴム製品</v>
          </cell>
          <cell r="F35">
            <v>20.3</v>
          </cell>
          <cell r="G35">
            <v>170.9</v>
          </cell>
          <cell r="H35">
            <v>150.1</v>
          </cell>
          <cell r="I35">
            <v>20.8</v>
          </cell>
          <cell r="J35">
            <v>20.2</v>
          </cell>
          <cell r="K35">
            <v>113.9</v>
          </cell>
          <cell r="L35">
            <v>107.6</v>
          </cell>
          <cell r="M35">
            <v>6.3</v>
          </cell>
        </row>
        <row r="36">
          <cell r="C36" t="str">
            <v>窯業・土石製品</v>
          </cell>
          <cell r="F36">
            <v>21.7</v>
          </cell>
          <cell r="G36">
            <v>182.4</v>
          </cell>
          <cell r="H36">
            <v>166.8</v>
          </cell>
          <cell r="I36">
            <v>15.6</v>
          </cell>
          <cell r="J36">
            <v>18.2</v>
          </cell>
          <cell r="K36">
            <v>107.6</v>
          </cell>
          <cell r="L36">
            <v>103.8</v>
          </cell>
          <cell r="M36">
            <v>3.8</v>
          </cell>
        </row>
        <row r="37">
          <cell r="C37" t="str">
            <v>鉄鋼業</v>
          </cell>
          <cell r="F37" t="str">
            <v>#19.5</v>
          </cell>
          <cell r="G37" t="str">
            <v>#177.1</v>
          </cell>
          <cell r="H37" t="str">
            <v>#152.8</v>
          </cell>
          <cell r="I37" t="str">
            <v>#24.3</v>
          </cell>
          <cell r="J37" t="str">
            <v>#16.5</v>
          </cell>
          <cell r="K37" t="str">
            <v>#132.5</v>
          </cell>
          <cell r="L37" t="str">
            <v>#132.5</v>
          </cell>
          <cell r="M37" t="str">
            <v>#0</v>
          </cell>
        </row>
        <row r="38">
          <cell r="C38" t="str">
            <v>非鉄金属製造業</v>
          </cell>
          <cell r="F38" t="str">
            <v>#19.3</v>
          </cell>
          <cell r="G38" t="str">
            <v>#158.9</v>
          </cell>
          <cell r="H38" t="str">
            <v>#151</v>
          </cell>
          <cell r="I38" t="str">
            <v>#7.9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21.2</v>
          </cell>
          <cell r="G39">
            <v>177.2</v>
          </cell>
          <cell r="H39">
            <v>166.9</v>
          </cell>
          <cell r="I39">
            <v>10.3</v>
          </cell>
          <cell r="J39">
            <v>19.3</v>
          </cell>
          <cell r="K39">
            <v>163.6</v>
          </cell>
          <cell r="L39">
            <v>138.9</v>
          </cell>
          <cell r="M39">
            <v>24.7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18.8</v>
          </cell>
          <cell r="G42">
            <v>158.69999999999999</v>
          </cell>
          <cell r="H42">
            <v>148.4</v>
          </cell>
          <cell r="I42">
            <v>10.3</v>
          </cell>
          <cell r="J42">
            <v>19.399999999999999</v>
          </cell>
          <cell r="K42">
            <v>110.2</v>
          </cell>
          <cell r="L42">
            <v>110.2</v>
          </cell>
          <cell r="M42">
            <v>0</v>
          </cell>
        </row>
        <row r="43">
          <cell r="C43" t="str">
            <v>電子・デバイス</v>
          </cell>
          <cell r="F43">
            <v>18.899999999999999</v>
          </cell>
          <cell r="G43">
            <v>162.19999999999999</v>
          </cell>
          <cell r="H43">
            <v>149.5</v>
          </cell>
          <cell r="I43">
            <v>12.7</v>
          </cell>
          <cell r="J43">
            <v>15.5</v>
          </cell>
          <cell r="K43">
            <v>84.6</v>
          </cell>
          <cell r="L43">
            <v>84.3</v>
          </cell>
          <cell r="M43">
            <v>0.3</v>
          </cell>
        </row>
        <row r="44">
          <cell r="C44" t="str">
            <v>電気機械器具</v>
          </cell>
          <cell r="F44">
            <v>20.100000000000001</v>
          </cell>
          <cell r="G44">
            <v>165.1</v>
          </cell>
          <cell r="H44">
            <v>156.80000000000001</v>
          </cell>
          <cell r="I44">
            <v>8.3000000000000007</v>
          </cell>
          <cell r="J44">
            <v>18.399999999999999</v>
          </cell>
          <cell r="K44">
            <v>105.3</v>
          </cell>
          <cell r="L44">
            <v>105.2</v>
          </cell>
          <cell r="M44">
            <v>0.1</v>
          </cell>
        </row>
        <row r="45">
          <cell r="C45" t="str">
            <v>情報通信機械器具</v>
          </cell>
          <cell r="F45" t="str">
            <v>#19.6</v>
          </cell>
          <cell r="G45" t="str">
            <v>#163.3</v>
          </cell>
          <cell r="H45" t="str">
            <v>#153.9</v>
          </cell>
          <cell r="I45" t="str">
            <v>#9.4</v>
          </cell>
          <cell r="J45" t="str">
            <v>#20.9</v>
          </cell>
          <cell r="K45" t="str">
            <v>#169.2</v>
          </cell>
          <cell r="L45" t="str">
            <v>#167.2</v>
          </cell>
          <cell r="M45" t="str">
            <v>#2</v>
          </cell>
        </row>
        <row r="46">
          <cell r="C46" t="str">
            <v>輸送用機械器具</v>
          </cell>
          <cell r="F46">
            <v>19.7</v>
          </cell>
          <cell r="G46">
            <v>186.8</v>
          </cell>
          <cell r="H46">
            <v>160.30000000000001</v>
          </cell>
          <cell r="I46">
            <v>26.5</v>
          </cell>
          <cell r="J46">
            <v>17.399999999999999</v>
          </cell>
          <cell r="K46">
            <v>101.9</v>
          </cell>
          <cell r="L46">
            <v>101.7</v>
          </cell>
          <cell r="M46">
            <v>0.2</v>
          </cell>
        </row>
        <row r="47">
          <cell r="C47" t="str">
            <v>その他の製造業</v>
          </cell>
          <cell r="F47">
            <v>20.6</v>
          </cell>
          <cell r="G47">
            <v>176</v>
          </cell>
          <cell r="H47">
            <v>157.30000000000001</v>
          </cell>
          <cell r="I47">
            <v>18.7</v>
          </cell>
          <cell r="J47">
            <v>19</v>
          </cell>
          <cell r="K47">
            <v>105.8</v>
          </cell>
          <cell r="L47">
            <v>105.8</v>
          </cell>
          <cell r="M47">
            <v>0</v>
          </cell>
        </row>
        <row r="48">
          <cell r="C48" t="str">
            <v>Ｅ一括分１</v>
          </cell>
          <cell r="F48">
            <v>19.7</v>
          </cell>
          <cell r="G48">
            <v>171.4</v>
          </cell>
          <cell r="H48">
            <v>157.69999999999999</v>
          </cell>
          <cell r="I48">
            <v>13.7</v>
          </cell>
          <cell r="J48">
            <v>15.2</v>
          </cell>
          <cell r="K48">
            <v>111.3</v>
          </cell>
          <cell r="L48">
            <v>105.5</v>
          </cell>
          <cell r="M48">
            <v>5.8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21</v>
          </cell>
          <cell r="G51">
            <v>171.4</v>
          </cell>
          <cell r="H51">
            <v>160</v>
          </cell>
          <cell r="I51">
            <v>11.4</v>
          </cell>
          <cell r="J51">
            <v>20.7</v>
          </cell>
          <cell r="K51">
            <v>152.4</v>
          </cell>
          <cell r="L51">
            <v>152.1</v>
          </cell>
          <cell r="M51">
            <v>0.3</v>
          </cell>
        </row>
        <row r="52">
          <cell r="C52" t="str">
            <v>小売業</v>
          </cell>
          <cell r="F52">
            <v>18.2</v>
          </cell>
          <cell r="G52">
            <v>161.69999999999999</v>
          </cell>
          <cell r="H52">
            <v>143.69999999999999</v>
          </cell>
          <cell r="I52">
            <v>18</v>
          </cell>
          <cell r="J52">
            <v>17.5</v>
          </cell>
          <cell r="K52">
            <v>99.2</v>
          </cell>
          <cell r="L52">
            <v>97.2</v>
          </cell>
          <cell r="M52">
            <v>2</v>
          </cell>
        </row>
        <row r="53">
          <cell r="C53" t="str">
            <v>宿泊業</v>
          </cell>
          <cell r="F53">
            <v>21.3</v>
          </cell>
          <cell r="G53">
            <v>182.1</v>
          </cell>
          <cell r="H53">
            <v>164.2</v>
          </cell>
          <cell r="I53">
            <v>17.899999999999999</v>
          </cell>
          <cell r="J53">
            <v>18.5</v>
          </cell>
          <cell r="K53">
            <v>97.5</v>
          </cell>
          <cell r="L53">
            <v>93</v>
          </cell>
          <cell r="M53">
            <v>4.5</v>
          </cell>
        </row>
        <row r="54">
          <cell r="C54" t="str">
            <v>Ｍ一括分</v>
          </cell>
          <cell r="F54">
            <v>19.7</v>
          </cell>
          <cell r="G54">
            <v>178.1</v>
          </cell>
          <cell r="H54">
            <v>161.19999999999999</v>
          </cell>
          <cell r="I54">
            <v>16.899999999999999</v>
          </cell>
          <cell r="J54">
            <v>12</v>
          </cell>
          <cell r="K54">
            <v>63.8</v>
          </cell>
          <cell r="L54">
            <v>62.5</v>
          </cell>
          <cell r="M54">
            <v>1.3</v>
          </cell>
        </row>
        <row r="55">
          <cell r="C55" t="str">
            <v>医療業</v>
          </cell>
          <cell r="F55">
            <v>19.5</v>
          </cell>
          <cell r="G55">
            <v>158.19999999999999</v>
          </cell>
          <cell r="H55">
            <v>152.30000000000001</v>
          </cell>
          <cell r="I55">
            <v>5.9</v>
          </cell>
          <cell r="J55">
            <v>17.399999999999999</v>
          </cell>
          <cell r="K55">
            <v>102.2</v>
          </cell>
          <cell r="L55">
            <v>100.9</v>
          </cell>
          <cell r="M55">
            <v>1.3</v>
          </cell>
        </row>
        <row r="56">
          <cell r="C56" t="str">
            <v>Ｐ一括分</v>
          </cell>
          <cell r="F56">
            <v>19</v>
          </cell>
          <cell r="G56">
            <v>149.4</v>
          </cell>
          <cell r="H56">
            <v>146.19999999999999</v>
          </cell>
          <cell r="I56">
            <v>3.2</v>
          </cell>
          <cell r="J56">
            <v>16.8</v>
          </cell>
          <cell r="K56">
            <v>84.9</v>
          </cell>
          <cell r="L56">
            <v>84.6</v>
          </cell>
          <cell r="M56">
            <v>0.3</v>
          </cell>
        </row>
        <row r="57">
          <cell r="C57" t="str">
            <v>職業紹介・派遣業</v>
          </cell>
          <cell r="F57">
            <v>18.600000000000001</v>
          </cell>
          <cell r="G57">
            <v>152.4</v>
          </cell>
          <cell r="H57">
            <v>143.19999999999999</v>
          </cell>
          <cell r="I57">
            <v>9.1999999999999993</v>
          </cell>
          <cell r="J57">
            <v>18</v>
          </cell>
          <cell r="K57">
            <v>117</v>
          </cell>
          <cell r="L57">
            <v>114.1</v>
          </cell>
          <cell r="M57">
            <v>2.9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20.100000000000001</v>
          </cell>
          <cell r="G59">
            <v>165.6</v>
          </cell>
          <cell r="H59">
            <v>153.6</v>
          </cell>
          <cell r="I59">
            <v>12</v>
          </cell>
          <cell r="J59">
            <v>15.8</v>
          </cell>
          <cell r="K59">
            <v>84.6</v>
          </cell>
          <cell r="L59">
            <v>82.1</v>
          </cell>
          <cell r="M59">
            <v>2.5</v>
          </cell>
        </row>
        <row r="60">
          <cell r="C60" t="str">
            <v>特掲産業１</v>
          </cell>
          <cell r="F60" t="str">
            <v>#18.4</v>
          </cell>
          <cell r="G60" t="str">
            <v>#146</v>
          </cell>
          <cell r="H60" t="str">
            <v>#140.1</v>
          </cell>
          <cell r="I60" t="str">
            <v>#5.9</v>
          </cell>
          <cell r="J60" t="str">
            <v>#7.8</v>
          </cell>
          <cell r="K60" t="str">
            <v>#62.4</v>
          </cell>
          <cell r="L60" t="str">
            <v>#59.1</v>
          </cell>
          <cell r="M60" t="str">
            <v>#3.3</v>
          </cell>
        </row>
        <row r="61">
          <cell r="C61" t="str">
            <v>特掲産業２</v>
          </cell>
          <cell r="F61" t="str">
            <v>#19.1</v>
          </cell>
          <cell r="G61" t="str">
            <v>#156.6</v>
          </cell>
          <cell r="H61" t="str">
            <v>#143.3</v>
          </cell>
          <cell r="I61" t="str">
            <v>#13.3</v>
          </cell>
          <cell r="J61" t="str">
            <v>#14.9</v>
          </cell>
          <cell r="K61" t="str">
            <v>#90.7</v>
          </cell>
          <cell r="L61" t="str">
            <v>#90.7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20.100000000000001</v>
          </cell>
          <cell r="G78">
            <v>166.5</v>
          </cell>
          <cell r="H78">
            <v>154.1</v>
          </cell>
          <cell r="I78">
            <v>12.4</v>
          </cell>
          <cell r="J78">
            <v>14.7</v>
          </cell>
          <cell r="K78">
            <v>83.3</v>
          </cell>
          <cell r="L78">
            <v>81.400000000000006</v>
          </cell>
          <cell r="M78">
            <v>1.9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21.4</v>
          </cell>
          <cell r="G80">
            <v>168</v>
          </cell>
          <cell r="H80">
            <v>159.9</v>
          </cell>
          <cell r="I80">
            <v>8.1</v>
          </cell>
          <cell r="J80">
            <v>15</v>
          </cell>
          <cell r="K80">
            <v>87.7</v>
          </cell>
          <cell r="L80">
            <v>87.4</v>
          </cell>
          <cell r="M80">
            <v>0.3</v>
          </cell>
        </row>
        <row r="81">
          <cell r="C81" t="str">
            <v>製造業</v>
          </cell>
          <cell r="F81">
            <v>20.2</v>
          </cell>
          <cell r="G81">
            <v>170.4</v>
          </cell>
          <cell r="H81">
            <v>155.1</v>
          </cell>
          <cell r="I81">
            <v>15.3</v>
          </cell>
          <cell r="J81">
            <v>16.399999999999999</v>
          </cell>
          <cell r="K81">
            <v>104.1</v>
          </cell>
          <cell r="L81">
            <v>101.6</v>
          </cell>
          <cell r="M81">
            <v>2.5</v>
          </cell>
        </row>
        <row r="82">
          <cell r="C82" t="str">
            <v>電気・ガス・熱供給・水道業</v>
          </cell>
          <cell r="F82">
            <v>18.5</v>
          </cell>
          <cell r="G82">
            <v>159.19999999999999</v>
          </cell>
          <cell r="H82">
            <v>142.69999999999999</v>
          </cell>
          <cell r="I82">
            <v>16.5</v>
          </cell>
          <cell r="J82">
            <v>17.399999999999999</v>
          </cell>
          <cell r="K82">
            <v>106.8</v>
          </cell>
          <cell r="L82">
            <v>106.6</v>
          </cell>
          <cell r="M82">
            <v>0.2</v>
          </cell>
        </row>
        <row r="83">
          <cell r="C83" t="str">
            <v>情報通信業</v>
          </cell>
          <cell r="F83">
            <v>20</v>
          </cell>
          <cell r="G83">
            <v>163.30000000000001</v>
          </cell>
          <cell r="H83">
            <v>150.5</v>
          </cell>
          <cell r="I83">
            <v>12.8</v>
          </cell>
          <cell r="J83">
            <v>12.8</v>
          </cell>
          <cell r="K83">
            <v>76.900000000000006</v>
          </cell>
          <cell r="L83">
            <v>76.3</v>
          </cell>
          <cell r="M83">
            <v>0.6</v>
          </cell>
        </row>
        <row r="84">
          <cell r="C84" t="str">
            <v>運輸業，郵便業</v>
          </cell>
          <cell r="F84">
            <v>21.7</v>
          </cell>
          <cell r="G84">
            <v>202.8</v>
          </cell>
          <cell r="H84">
            <v>167.9</v>
          </cell>
          <cell r="I84">
            <v>34.9</v>
          </cell>
          <cell r="J84">
            <v>15.3</v>
          </cell>
          <cell r="K84">
            <v>69.099999999999994</v>
          </cell>
          <cell r="L84">
            <v>69.099999999999994</v>
          </cell>
          <cell r="M84">
            <v>0</v>
          </cell>
        </row>
        <row r="85">
          <cell r="C85" t="str">
            <v>卸売業，小売業</v>
          </cell>
          <cell r="F85">
            <v>20.399999999999999</v>
          </cell>
          <cell r="G85">
            <v>169.3</v>
          </cell>
          <cell r="H85">
            <v>157</v>
          </cell>
          <cell r="I85">
            <v>12.3</v>
          </cell>
          <cell r="J85">
            <v>15.3</v>
          </cell>
          <cell r="K85">
            <v>92.7</v>
          </cell>
          <cell r="L85">
            <v>89.6</v>
          </cell>
          <cell r="M85">
            <v>3.1</v>
          </cell>
        </row>
        <row r="86">
          <cell r="C86" t="str">
            <v>金融業，保険業</v>
          </cell>
          <cell r="F86">
            <v>18.399999999999999</v>
          </cell>
          <cell r="G86">
            <v>143.4</v>
          </cell>
          <cell r="H86">
            <v>136.19999999999999</v>
          </cell>
          <cell r="I86">
            <v>7.2</v>
          </cell>
          <cell r="J86">
            <v>17.100000000000001</v>
          </cell>
          <cell r="K86">
            <v>112.7</v>
          </cell>
          <cell r="L86">
            <v>112.3</v>
          </cell>
          <cell r="M86">
            <v>0.4</v>
          </cell>
        </row>
        <row r="87">
          <cell r="C87" t="str">
            <v>不動産業，物品賃貸業</v>
          </cell>
          <cell r="F87">
            <v>20.8</v>
          </cell>
          <cell r="G87">
            <v>166</v>
          </cell>
          <cell r="H87">
            <v>163</v>
          </cell>
          <cell r="I87">
            <v>3</v>
          </cell>
          <cell r="J87">
            <v>14</v>
          </cell>
          <cell r="K87">
            <v>74.400000000000006</v>
          </cell>
          <cell r="L87">
            <v>74.2</v>
          </cell>
          <cell r="M87">
            <v>0.2</v>
          </cell>
        </row>
        <row r="88">
          <cell r="C88" t="str">
            <v>学術研究，専門・技術サービス業</v>
          </cell>
          <cell r="F88">
            <v>19</v>
          </cell>
          <cell r="G88">
            <v>155</v>
          </cell>
          <cell r="H88">
            <v>146.19999999999999</v>
          </cell>
          <cell r="I88">
            <v>8.8000000000000007</v>
          </cell>
          <cell r="J88">
            <v>18.100000000000001</v>
          </cell>
          <cell r="K88">
            <v>105.3</v>
          </cell>
          <cell r="L88">
            <v>100.8</v>
          </cell>
          <cell r="M88">
            <v>4.5</v>
          </cell>
        </row>
        <row r="89">
          <cell r="C89" t="str">
            <v>宿泊業，飲食サービス業</v>
          </cell>
          <cell r="F89">
            <v>21.8</v>
          </cell>
          <cell r="G89">
            <v>175.3</v>
          </cell>
          <cell r="H89">
            <v>162.19999999999999</v>
          </cell>
          <cell r="I89">
            <v>13.1</v>
          </cell>
          <cell r="J89">
            <v>12</v>
          </cell>
          <cell r="K89">
            <v>58.4</v>
          </cell>
          <cell r="L89">
            <v>57.3</v>
          </cell>
          <cell r="M89">
            <v>1.1000000000000001</v>
          </cell>
        </row>
        <row r="90">
          <cell r="C90" t="str">
            <v>生活関連サービス業，娯楽業</v>
          </cell>
          <cell r="F90">
            <v>19.5</v>
          </cell>
          <cell r="G90">
            <v>167.4</v>
          </cell>
          <cell r="H90">
            <v>156.6</v>
          </cell>
          <cell r="I90">
            <v>10.8</v>
          </cell>
          <cell r="J90">
            <v>12.2</v>
          </cell>
          <cell r="K90">
            <v>70.099999999999994</v>
          </cell>
          <cell r="L90">
            <v>67.2</v>
          </cell>
          <cell r="M90">
            <v>2.9</v>
          </cell>
        </row>
        <row r="91">
          <cell r="C91" t="str">
            <v>教育，学習支援業</v>
          </cell>
          <cell r="F91">
            <v>19.100000000000001</v>
          </cell>
          <cell r="G91">
            <v>169</v>
          </cell>
          <cell r="H91">
            <v>145.9</v>
          </cell>
          <cell r="I91">
            <v>23.1</v>
          </cell>
          <cell r="J91">
            <v>14.6</v>
          </cell>
          <cell r="K91">
            <v>79.599999999999994</v>
          </cell>
          <cell r="L91">
            <v>79.400000000000006</v>
          </cell>
          <cell r="M91">
            <v>0.2</v>
          </cell>
        </row>
        <row r="92">
          <cell r="C92" t="str">
            <v>医療，福祉</v>
          </cell>
          <cell r="F92">
            <v>19.7</v>
          </cell>
          <cell r="G92">
            <v>157.4</v>
          </cell>
          <cell r="H92">
            <v>152.69999999999999</v>
          </cell>
          <cell r="I92">
            <v>4.7</v>
          </cell>
          <cell r="J92">
            <v>16</v>
          </cell>
          <cell r="K92">
            <v>87.3</v>
          </cell>
          <cell r="L92">
            <v>86.5</v>
          </cell>
          <cell r="M92">
            <v>0.8</v>
          </cell>
        </row>
        <row r="93">
          <cell r="C93" t="str">
            <v>複合サービス事業</v>
          </cell>
          <cell r="F93">
            <v>19.5</v>
          </cell>
          <cell r="G93">
            <v>156.4</v>
          </cell>
          <cell r="H93">
            <v>151.69999999999999</v>
          </cell>
          <cell r="I93">
            <v>4.7</v>
          </cell>
          <cell r="J93">
            <v>19.899999999999999</v>
          </cell>
          <cell r="K93">
            <v>126.9</v>
          </cell>
          <cell r="L93">
            <v>126.9</v>
          </cell>
          <cell r="M93">
            <v>0</v>
          </cell>
        </row>
        <row r="94">
          <cell r="C94" t="str">
            <v>サービス業（他に分類されないもの）</v>
          </cell>
          <cell r="F94">
            <v>20.100000000000001</v>
          </cell>
          <cell r="G94">
            <v>161.80000000000001</v>
          </cell>
          <cell r="H94">
            <v>151.6</v>
          </cell>
          <cell r="I94">
            <v>10.199999999999999</v>
          </cell>
          <cell r="J94">
            <v>16.2</v>
          </cell>
          <cell r="K94">
            <v>91.2</v>
          </cell>
          <cell r="L94">
            <v>89</v>
          </cell>
          <cell r="M94">
            <v>2.2000000000000002</v>
          </cell>
        </row>
        <row r="95">
          <cell r="C95" t="str">
            <v>食料品・たばこ</v>
          </cell>
          <cell r="F95">
            <v>20.399999999999999</v>
          </cell>
          <cell r="G95">
            <v>171.1</v>
          </cell>
          <cell r="H95">
            <v>157.4</v>
          </cell>
          <cell r="I95">
            <v>13.7</v>
          </cell>
          <cell r="J95">
            <v>15.6</v>
          </cell>
          <cell r="K95">
            <v>97.8</v>
          </cell>
          <cell r="L95">
            <v>95.8</v>
          </cell>
          <cell r="M95">
            <v>2</v>
          </cell>
        </row>
        <row r="96">
          <cell r="C96" t="str">
            <v>繊維工業</v>
          </cell>
          <cell r="F96">
            <v>19.7</v>
          </cell>
          <cell r="G96">
            <v>165</v>
          </cell>
          <cell r="H96">
            <v>150.19999999999999</v>
          </cell>
          <cell r="I96">
            <v>14.8</v>
          </cell>
          <cell r="J96">
            <v>17.3</v>
          </cell>
          <cell r="K96">
            <v>99.6</v>
          </cell>
          <cell r="L96">
            <v>99.6</v>
          </cell>
          <cell r="M96">
            <v>0</v>
          </cell>
        </row>
        <row r="97">
          <cell r="C97" t="str">
            <v>木材・木製品</v>
          </cell>
          <cell r="F97">
            <v>20.6</v>
          </cell>
          <cell r="G97">
            <v>172.8</v>
          </cell>
          <cell r="H97">
            <v>159.30000000000001</v>
          </cell>
          <cell r="I97">
            <v>13.5</v>
          </cell>
          <cell r="J97">
            <v>16.2</v>
          </cell>
          <cell r="K97">
            <v>111.1</v>
          </cell>
          <cell r="L97">
            <v>108.6</v>
          </cell>
          <cell r="M97">
            <v>2.5</v>
          </cell>
        </row>
        <row r="98">
          <cell r="C98" t="str">
            <v>家具・装備品</v>
          </cell>
          <cell r="F98" t="str">
            <v>#20.5</v>
          </cell>
          <cell r="G98" t="str">
            <v>#163</v>
          </cell>
          <cell r="H98" t="str">
            <v>#163</v>
          </cell>
          <cell r="I98" t="str">
            <v>#0</v>
          </cell>
          <cell r="J98" t="str">
            <v>#18.7</v>
          </cell>
          <cell r="K98" t="str">
            <v>#101.8</v>
          </cell>
          <cell r="L98" t="str">
            <v>#101.8</v>
          </cell>
          <cell r="M98" t="str">
            <v>#0</v>
          </cell>
        </row>
        <row r="99">
          <cell r="C99" t="str">
            <v>パルプ・紙</v>
          </cell>
          <cell r="F99">
            <v>23.1</v>
          </cell>
          <cell r="G99">
            <v>183.7</v>
          </cell>
          <cell r="H99">
            <v>171.5</v>
          </cell>
          <cell r="I99">
            <v>12.2</v>
          </cell>
          <cell r="J99">
            <v>22.1</v>
          </cell>
          <cell r="K99">
            <v>116.4</v>
          </cell>
          <cell r="L99">
            <v>115.1</v>
          </cell>
          <cell r="M99">
            <v>1.3</v>
          </cell>
        </row>
        <row r="100">
          <cell r="C100" t="str">
            <v>印刷・同関連業</v>
          </cell>
          <cell r="F100">
            <v>20.2</v>
          </cell>
          <cell r="G100">
            <v>163.9</v>
          </cell>
          <cell r="H100">
            <v>156.19999999999999</v>
          </cell>
          <cell r="I100">
            <v>7.7</v>
          </cell>
          <cell r="J100">
            <v>15.7</v>
          </cell>
          <cell r="K100">
            <v>78.099999999999994</v>
          </cell>
          <cell r="L100">
            <v>78.099999999999994</v>
          </cell>
          <cell r="M100">
            <v>0</v>
          </cell>
        </row>
        <row r="101">
          <cell r="C101" t="str">
            <v>化学、石油・石炭</v>
          </cell>
          <cell r="F101">
            <v>19.8</v>
          </cell>
          <cell r="G101">
            <v>162.5</v>
          </cell>
          <cell r="H101">
            <v>145.4</v>
          </cell>
          <cell r="I101">
            <v>17.100000000000001</v>
          </cell>
          <cell r="J101">
            <v>17</v>
          </cell>
          <cell r="K101">
            <v>121.2</v>
          </cell>
          <cell r="L101">
            <v>121.2</v>
          </cell>
          <cell r="M101">
            <v>0</v>
          </cell>
        </row>
        <row r="102">
          <cell r="C102" t="str">
            <v>プラスチック製品</v>
          </cell>
          <cell r="F102">
            <v>20.399999999999999</v>
          </cell>
          <cell r="G102">
            <v>163.30000000000001</v>
          </cell>
          <cell r="H102">
            <v>149</v>
          </cell>
          <cell r="I102">
            <v>14.3</v>
          </cell>
          <cell r="J102">
            <v>20.100000000000001</v>
          </cell>
          <cell r="K102">
            <v>127.1</v>
          </cell>
          <cell r="L102">
            <v>126.5</v>
          </cell>
          <cell r="M102">
            <v>0.6</v>
          </cell>
        </row>
        <row r="103">
          <cell r="C103" t="str">
            <v>ゴム製品</v>
          </cell>
          <cell r="F103">
            <v>20.3</v>
          </cell>
          <cell r="G103">
            <v>170.9</v>
          </cell>
          <cell r="H103">
            <v>150.1</v>
          </cell>
          <cell r="I103">
            <v>20.8</v>
          </cell>
          <cell r="J103">
            <v>20.2</v>
          </cell>
          <cell r="K103">
            <v>113.9</v>
          </cell>
          <cell r="L103">
            <v>107.6</v>
          </cell>
          <cell r="M103">
            <v>6.3</v>
          </cell>
        </row>
        <row r="104">
          <cell r="C104" t="str">
            <v>窯業・土石製品</v>
          </cell>
          <cell r="F104">
            <v>19.8</v>
          </cell>
          <cell r="G104">
            <v>169.5</v>
          </cell>
          <cell r="H104">
            <v>156.9</v>
          </cell>
          <cell r="I104">
            <v>12.6</v>
          </cell>
          <cell r="J104">
            <v>18.2</v>
          </cell>
          <cell r="K104">
            <v>107.6</v>
          </cell>
          <cell r="L104">
            <v>103.8</v>
          </cell>
          <cell r="M104">
            <v>3.8</v>
          </cell>
        </row>
        <row r="105">
          <cell r="C105" t="str">
            <v>鉄鋼業</v>
          </cell>
          <cell r="F105" t="str">
            <v>#19.5</v>
          </cell>
          <cell r="G105" t="str">
            <v>#177.1</v>
          </cell>
          <cell r="H105" t="str">
            <v>#152.8</v>
          </cell>
          <cell r="I105" t="str">
            <v>#24.3</v>
          </cell>
          <cell r="J105" t="str">
            <v>#16.5</v>
          </cell>
          <cell r="K105" t="str">
            <v>#132.5</v>
          </cell>
          <cell r="L105" t="str">
            <v>#132.5</v>
          </cell>
          <cell r="M105" t="str">
            <v>#0</v>
          </cell>
        </row>
        <row r="106">
          <cell r="C106" t="str">
            <v>非鉄金属製造業</v>
          </cell>
          <cell r="F106" t="str">
            <v>#19.3</v>
          </cell>
          <cell r="G106" t="str">
            <v>#158.9</v>
          </cell>
          <cell r="H106" t="str">
            <v>#151</v>
          </cell>
          <cell r="I106" t="str">
            <v>#7.9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21.5</v>
          </cell>
          <cell r="G107">
            <v>176.8</v>
          </cell>
          <cell r="H107">
            <v>164.4</v>
          </cell>
          <cell r="I107">
            <v>12.4</v>
          </cell>
          <cell r="J107">
            <v>19.7</v>
          </cell>
          <cell r="K107">
            <v>143.19999999999999</v>
          </cell>
          <cell r="L107">
            <v>131.6</v>
          </cell>
          <cell r="M107">
            <v>11.6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18.8</v>
          </cell>
          <cell r="G110">
            <v>158.69999999999999</v>
          </cell>
          <cell r="H110">
            <v>148.4</v>
          </cell>
          <cell r="I110">
            <v>10.3</v>
          </cell>
          <cell r="J110">
            <v>19.399999999999999</v>
          </cell>
          <cell r="K110">
            <v>110.2</v>
          </cell>
          <cell r="L110">
            <v>110.2</v>
          </cell>
          <cell r="M110">
            <v>0</v>
          </cell>
        </row>
        <row r="111">
          <cell r="C111" t="str">
            <v>電子・デバイス</v>
          </cell>
          <cell r="F111">
            <v>18.899999999999999</v>
          </cell>
          <cell r="G111">
            <v>162.19999999999999</v>
          </cell>
          <cell r="H111">
            <v>149.5</v>
          </cell>
          <cell r="I111">
            <v>12.7</v>
          </cell>
          <cell r="J111">
            <v>15.5</v>
          </cell>
          <cell r="K111">
            <v>84.6</v>
          </cell>
          <cell r="L111">
            <v>84.3</v>
          </cell>
          <cell r="M111">
            <v>0.3</v>
          </cell>
        </row>
        <row r="112">
          <cell r="C112" t="str">
            <v>電気機械器具</v>
          </cell>
          <cell r="F112">
            <v>20.5</v>
          </cell>
          <cell r="G112">
            <v>171.3</v>
          </cell>
          <cell r="H112">
            <v>158.9</v>
          </cell>
          <cell r="I112">
            <v>12.4</v>
          </cell>
          <cell r="J112">
            <v>18.399999999999999</v>
          </cell>
          <cell r="K112">
            <v>105.3</v>
          </cell>
          <cell r="L112">
            <v>105.2</v>
          </cell>
          <cell r="M112">
            <v>0.1</v>
          </cell>
        </row>
        <row r="113">
          <cell r="C113" t="str">
            <v>情報通信機械器具</v>
          </cell>
          <cell r="F113" t="str">
            <v>#19.6</v>
          </cell>
          <cell r="G113" t="str">
            <v>#163.3</v>
          </cell>
          <cell r="H113" t="str">
            <v>#153.9</v>
          </cell>
          <cell r="I113" t="str">
            <v>#9.4</v>
          </cell>
          <cell r="J113" t="str">
            <v>#20.9</v>
          </cell>
          <cell r="K113" t="str">
            <v>#169.2</v>
          </cell>
          <cell r="L113" t="str">
            <v>#167.2</v>
          </cell>
          <cell r="M113" t="str">
            <v>#2</v>
          </cell>
        </row>
        <row r="114">
          <cell r="C114" t="str">
            <v>輸送用機械器具</v>
          </cell>
          <cell r="F114">
            <v>19.7</v>
          </cell>
          <cell r="G114">
            <v>184.6</v>
          </cell>
          <cell r="H114">
            <v>159.30000000000001</v>
          </cell>
          <cell r="I114">
            <v>25.3</v>
          </cell>
          <cell r="J114">
            <v>17.5</v>
          </cell>
          <cell r="K114">
            <v>111.5</v>
          </cell>
          <cell r="L114">
            <v>111.5</v>
          </cell>
          <cell r="M114">
            <v>0</v>
          </cell>
        </row>
        <row r="115">
          <cell r="C115" t="str">
            <v>その他の製造業</v>
          </cell>
          <cell r="F115">
            <v>20.6</v>
          </cell>
          <cell r="G115">
            <v>176</v>
          </cell>
          <cell r="H115">
            <v>157.30000000000001</v>
          </cell>
          <cell r="I115">
            <v>18.7</v>
          </cell>
          <cell r="J115">
            <v>19</v>
          </cell>
          <cell r="K115">
            <v>105.8</v>
          </cell>
          <cell r="L115">
            <v>105.8</v>
          </cell>
          <cell r="M115">
            <v>0</v>
          </cell>
        </row>
        <row r="116">
          <cell r="C116" t="str">
            <v>Ｅ一括分１</v>
          </cell>
          <cell r="F116">
            <v>21.2</v>
          </cell>
          <cell r="G116">
            <v>188.3</v>
          </cell>
          <cell r="H116">
            <v>158.80000000000001</v>
          </cell>
          <cell r="I116">
            <v>29.5</v>
          </cell>
          <cell r="J116">
            <v>17.2</v>
          </cell>
          <cell r="K116">
            <v>135.6</v>
          </cell>
          <cell r="L116">
            <v>126</v>
          </cell>
          <cell r="M116">
            <v>9.6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20.100000000000001</v>
          </cell>
          <cell r="G119">
            <v>167.7</v>
          </cell>
          <cell r="H119">
            <v>155.5</v>
          </cell>
          <cell r="I119">
            <v>12.2</v>
          </cell>
          <cell r="J119">
            <v>20.6</v>
          </cell>
          <cell r="K119">
            <v>150</v>
          </cell>
          <cell r="L119">
            <v>149.80000000000001</v>
          </cell>
          <cell r="M119">
            <v>0.2</v>
          </cell>
        </row>
        <row r="120">
          <cell r="C120" t="str">
            <v>小売業</v>
          </cell>
          <cell r="F120">
            <v>20.7</v>
          </cell>
          <cell r="G120">
            <v>170.6</v>
          </cell>
          <cell r="H120">
            <v>158.19999999999999</v>
          </cell>
          <cell r="I120">
            <v>12.4</v>
          </cell>
          <cell r="J120">
            <v>15.1</v>
          </cell>
          <cell r="K120">
            <v>90</v>
          </cell>
          <cell r="L120">
            <v>86.7</v>
          </cell>
          <cell r="M120">
            <v>3.3</v>
          </cell>
        </row>
        <row r="121">
          <cell r="C121" t="str">
            <v>宿泊業</v>
          </cell>
          <cell r="F121">
            <v>21.7</v>
          </cell>
          <cell r="G121">
            <v>171.7</v>
          </cell>
          <cell r="H121">
            <v>158.69999999999999</v>
          </cell>
          <cell r="I121">
            <v>13</v>
          </cell>
          <cell r="J121">
            <v>16.7</v>
          </cell>
          <cell r="K121">
            <v>88.6</v>
          </cell>
          <cell r="L121">
            <v>84.7</v>
          </cell>
          <cell r="M121">
            <v>3.9</v>
          </cell>
        </row>
        <row r="122">
          <cell r="C122" t="str">
            <v>Ｍ一括分</v>
          </cell>
          <cell r="F122">
            <v>21.8</v>
          </cell>
          <cell r="G122">
            <v>177.3</v>
          </cell>
          <cell r="H122">
            <v>164.1</v>
          </cell>
          <cell r="I122">
            <v>13.2</v>
          </cell>
          <cell r="J122">
            <v>11.4</v>
          </cell>
          <cell r="K122">
            <v>55.1</v>
          </cell>
          <cell r="L122">
            <v>54.3</v>
          </cell>
          <cell r="M122">
            <v>0.8</v>
          </cell>
        </row>
        <row r="123">
          <cell r="C123" t="str">
            <v>医療業</v>
          </cell>
          <cell r="F123">
            <v>20.2</v>
          </cell>
          <cell r="G123">
            <v>161.19999999999999</v>
          </cell>
          <cell r="H123">
            <v>155.30000000000001</v>
          </cell>
          <cell r="I123">
            <v>5.9</v>
          </cell>
          <cell r="J123">
            <v>17.3</v>
          </cell>
          <cell r="K123">
            <v>96.7</v>
          </cell>
          <cell r="L123">
            <v>95.7</v>
          </cell>
          <cell r="M123">
            <v>1</v>
          </cell>
        </row>
        <row r="124">
          <cell r="C124" t="str">
            <v>Ｐ一括分</v>
          </cell>
          <cell r="F124">
            <v>19.3</v>
          </cell>
          <cell r="G124">
            <v>154</v>
          </cell>
          <cell r="H124">
            <v>150.4</v>
          </cell>
          <cell r="I124">
            <v>3.6</v>
          </cell>
          <cell r="J124">
            <v>14.8</v>
          </cell>
          <cell r="K124">
            <v>79.5</v>
          </cell>
          <cell r="L124">
            <v>78.900000000000006</v>
          </cell>
          <cell r="M124">
            <v>0.6</v>
          </cell>
        </row>
        <row r="125">
          <cell r="C125" t="str">
            <v>職業紹介・派遣業</v>
          </cell>
          <cell r="F125">
            <v>18.600000000000001</v>
          </cell>
          <cell r="G125">
            <v>152.4</v>
          </cell>
          <cell r="H125">
            <v>143.19999999999999</v>
          </cell>
          <cell r="I125">
            <v>9.1999999999999993</v>
          </cell>
          <cell r="J125">
            <v>18</v>
          </cell>
          <cell r="K125">
            <v>117</v>
          </cell>
          <cell r="L125">
            <v>114.1</v>
          </cell>
          <cell r="M125">
            <v>2.9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20.399999999999999</v>
          </cell>
          <cell r="G127">
            <v>163.6</v>
          </cell>
          <cell r="H127">
            <v>153.19999999999999</v>
          </cell>
          <cell r="I127">
            <v>10.4</v>
          </cell>
          <cell r="J127">
            <v>16</v>
          </cell>
          <cell r="K127">
            <v>88.4</v>
          </cell>
          <cell r="L127">
            <v>86.3</v>
          </cell>
          <cell r="M127">
            <v>2.1</v>
          </cell>
        </row>
        <row r="128">
          <cell r="C128" t="str">
            <v>特掲産業１</v>
          </cell>
          <cell r="F128">
            <v>21.3</v>
          </cell>
          <cell r="G128">
            <v>170.8</v>
          </cell>
          <cell r="H128">
            <v>160.1</v>
          </cell>
          <cell r="I128">
            <v>10.7</v>
          </cell>
          <cell r="J128">
            <v>10.3</v>
          </cell>
          <cell r="K128">
            <v>71.2</v>
          </cell>
          <cell r="L128">
            <v>69.7</v>
          </cell>
          <cell r="M128">
            <v>1.5</v>
          </cell>
        </row>
        <row r="129">
          <cell r="C129" t="str">
            <v>特掲産業２</v>
          </cell>
          <cell r="F129">
            <v>21.8</v>
          </cell>
          <cell r="G129">
            <v>177.5</v>
          </cell>
          <cell r="H129">
            <v>163.6</v>
          </cell>
          <cell r="I129">
            <v>13.9</v>
          </cell>
          <cell r="J129">
            <v>16.8</v>
          </cell>
          <cell r="K129">
            <v>125.4</v>
          </cell>
          <cell r="L129">
            <v>124.5</v>
          </cell>
          <cell r="M129">
            <v>0.9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91.6</v>
          </cell>
          <cell r="D198">
            <v>1.7</v>
          </cell>
          <cell r="E198">
            <v>103.1</v>
          </cell>
          <cell r="F198">
            <v>-1.2</v>
          </cell>
          <cell r="G198">
            <v>102.8</v>
          </cell>
          <cell r="H198">
            <v>-0.2</v>
          </cell>
          <cell r="I198">
            <v>101.4</v>
          </cell>
          <cell r="J198">
            <v>0.1</v>
          </cell>
          <cell r="K198">
            <v>100</v>
          </cell>
          <cell r="L198">
            <v>1.1000000000000001</v>
          </cell>
          <cell r="M198">
            <v>120.5</v>
          </cell>
          <cell r="N198">
            <v>-9.4</v>
          </cell>
          <cell r="O198">
            <v>94.9</v>
          </cell>
          <cell r="P198">
            <v>0</v>
          </cell>
          <cell r="Q198" t="str">
            <v>-</v>
          </cell>
          <cell r="R198" t="str">
            <v>-</v>
          </cell>
          <cell r="S198">
            <v>1.07</v>
          </cell>
          <cell r="T198">
            <v>0.21</v>
          </cell>
          <cell r="U198">
            <v>0.92</v>
          </cell>
          <cell r="V198">
            <v>-0.01</v>
          </cell>
          <cell r="W198">
            <v>85.1</v>
          </cell>
          <cell r="X198">
            <v>-1.7</v>
          </cell>
          <cell r="Y198">
            <v>95.8</v>
          </cell>
          <cell r="Z198">
            <v>-4.5</v>
          </cell>
          <cell r="AA198">
            <v>106.6</v>
          </cell>
          <cell r="AB198">
            <v>-12.7</v>
          </cell>
          <cell r="AC198">
            <v>38.799999999999997</v>
          </cell>
          <cell r="AD198">
            <v>55.3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61.4</v>
          </cell>
          <cell r="D200">
            <v>-24.9</v>
          </cell>
          <cell r="E200">
            <v>77.7</v>
          </cell>
          <cell r="F200">
            <v>-13.1</v>
          </cell>
          <cell r="G200">
            <v>80.3</v>
          </cell>
          <cell r="H200">
            <v>-8.4</v>
          </cell>
          <cell r="I200">
            <v>101.5</v>
          </cell>
          <cell r="J200">
            <v>-2.5</v>
          </cell>
          <cell r="K200">
            <v>103.7</v>
          </cell>
          <cell r="L200">
            <v>0.9</v>
          </cell>
          <cell r="M200">
            <v>78</v>
          </cell>
          <cell r="N200">
            <v>-33.299999999999997</v>
          </cell>
          <cell r="O200">
            <v>88.3</v>
          </cell>
          <cell r="P200">
            <v>5.2</v>
          </cell>
          <cell r="Q200" t="str">
            <v>-</v>
          </cell>
          <cell r="R200" t="str">
            <v>-</v>
          </cell>
          <cell r="S200">
            <v>0.02</v>
          </cell>
          <cell r="T200">
            <v>-0.01</v>
          </cell>
          <cell r="U200">
            <v>0.95</v>
          </cell>
          <cell r="V200">
            <v>0.34</v>
          </cell>
          <cell r="W200">
            <v>57.1</v>
          </cell>
          <cell r="X200">
            <v>-27.4</v>
          </cell>
          <cell r="Y200">
            <v>72.2</v>
          </cell>
          <cell r="Z200">
            <v>-16</v>
          </cell>
          <cell r="AA200">
            <v>44.9</v>
          </cell>
          <cell r="AB200">
            <v>-59.4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93.3</v>
          </cell>
          <cell r="D201">
            <v>-2.8</v>
          </cell>
          <cell r="E201">
            <v>108.9</v>
          </cell>
          <cell r="F201">
            <v>0.2</v>
          </cell>
          <cell r="G201">
            <v>106.6</v>
          </cell>
          <cell r="H201">
            <v>0.4</v>
          </cell>
          <cell r="I201">
            <v>102.2</v>
          </cell>
          <cell r="J201">
            <v>1.2</v>
          </cell>
          <cell r="K201">
            <v>101.4</v>
          </cell>
          <cell r="L201">
            <v>1.3</v>
          </cell>
          <cell r="M201">
            <v>110.5</v>
          </cell>
          <cell r="N201">
            <v>-1.3</v>
          </cell>
          <cell r="O201">
            <v>95.9</v>
          </cell>
          <cell r="P201">
            <v>2.9</v>
          </cell>
          <cell r="Q201" t="str">
            <v>-</v>
          </cell>
          <cell r="R201" t="str">
            <v>-</v>
          </cell>
          <cell r="S201">
            <v>0.94</v>
          </cell>
          <cell r="T201">
            <v>0.16</v>
          </cell>
          <cell r="U201">
            <v>0.7</v>
          </cell>
          <cell r="V201">
            <v>-0.28999999999999998</v>
          </cell>
          <cell r="W201">
            <v>86.7</v>
          </cell>
          <cell r="X201">
            <v>-6.1</v>
          </cell>
          <cell r="Y201">
            <v>101.2</v>
          </cell>
          <cell r="Z201">
            <v>-3.2</v>
          </cell>
          <cell r="AA201">
            <v>130.9</v>
          </cell>
          <cell r="AB201">
            <v>-1.3</v>
          </cell>
          <cell r="AC201">
            <v>21.6</v>
          </cell>
          <cell r="AD201">
            <v>-42.6</v>
          </cell>
        </row>
        <row r="202">
          <cell r="B202" t="str">
            <v>電気・ガス・熱供給・水道業</v>
          </cell>
          <cell r="C202">
            <v>95.3</v>
          </cell>
          <cell r="D202">
            <v>10.6</v>
          </cell>
          <cell r="E202">
            <v>120.7</v>
          </cell>
          <cell r="F202">
            <v>10.6</v>
          </cell>
          <cell r="G202">
            <v>111.6</v>
          </cell>
          <cell r="H202">
            <v>1.2</v>
          </cell>
          <cell r="I202">
            <v>105</v>
          </cell>
          <cell r="J202">
            <v>11.5</v>
          </cell>
          <cell r="K202">
            <v>101.4</v>
          </cell>
          <cell r="L202">
            <v>6.1</v>
          </cell>
          <cell r="M202">
            <v>151.4</v>
          </cell>
          <cell r="N202">
            <v>98.9</v>
          </cell>
          <cell r="O202">
            <v>106.5</v>
          </cell>
          <cell r="P202">
            <v>5.2</v>
          </cell>
          <cell r="Q202" t="str">
            <v>-</v>
          </cell>
          <cell r="R202" t="str">
            <v>-</v>
          </cell>
          <cell r="S202">
            <v>3.17</v>
          </cell>
          <cell r="T202">
            <v>3.17</v>
          </cell>
          <cell r="U202">
            <v>1.95</v>
          </cell>
          <cell r="V202">
            <v>1.95</v>
          </cell>
          <cell r="W202">
            <v>88.6</v>
          </cell>
          <cell r="X202">
            <v>6.9</v>
          </cell>
          <cell r="Y202">
            <v>112.2</v>
          </cell>
          <cell r="Z202">
            <v>7</v>
          </cell>
          <cell r="AA202">
            <v>232.5</v>
          </cell>
          <cell r="AB202">
            <v>145.9</v>
          </cell>
          <cell r="AC202">
            <v>0.1</v>
          </cell>
          <cell r="AD202">
            <v>-82.9</v>
          </cell>
        </row>
        <row r="203">
          <cell r="B203" t="str">
            <v>情報通信業</v>
          </cell>
          <cell r="C203">
            <v>117.2</v>
          </cell>
          <cell r="D203">
            <v>-2.6</v>
          </cell>
          <cell r="E203">
            <v>142.19999999999999</v>
          </cell>
          <cell r="F203">
            <v>-3.8</v>
          </cell>
          <cell r="G203">
            <v>134.4</v>
          </cell>
          <cell r="H203">
            <v>-3.3</v>
          </cell>
          <cell r="I203">
            <v>99.9</v>
          </cell>
          <cell r="J203">
            <v>5.4</v>
          </cell>
          <cell r="K203">
            <v>96.9</v>
          </cell>
          <cell r="L203">
            <v>3.3</v>
          </cell>
          <cell r="M203">
            <v>137.9</v>
          </cell>
          <cell r="N203">
            <v>29</v>
          </cell>
          <cell r="O203">
            <v>120.8</v>
          </cell>
          <cell r="P203">
            <v>-1.5</v>
          </cell>
          <cell r="Q203" t="str">
            <v>-</v>
          </cell>
          <cell r="R203" t="str">
            <v>-</v>
          </cell>
          <cell r="S203">
            <v>0.64</v>
          </cell>
          <cell r="T203">
            <v>0.56000000000000005</v>
          </cell>
          <cell r="U203">
            <v>0.22</v>
          </cell>
          <cell r="V203">
            <v>0.06</v>
          </cell>
          <cell r="W203">
            <v>108.9</v>
          </cell>
          <cell r="X203">
            <v>-5.9</v>
          </cell>
          <cell r="Y203">
            <v>132.19999999999999</v>
          </cell>
          <cell r="Z203">
            <v>-7</v>
          </cell>
          <cell r="AA203">
            <v>264.10000000000002</v>
          </cell>
          <cell r="AB203">
            <v>-6.8</v>
          </cell>
          <cell r="AC203">
            <v>25.4</v>
          </cell>
          <cell r="AD203">
            <v>32.4</v>
          </cell>
        </row>
        <row r="204">
          <cell r="B204" t="str">
            <v>運輸業，郵便業</v>
          </cell>
          <cell r="C204">
            <v>78.599999999999994</v>
          </cell>
          <cell r="D204">
            <v>-0.6</v>
          </cell>
          <cell r="E204">
            <v>90.3</v>
          </cell>
          <cell r="F204">
            <v>-0.7</v>
          </cell>
          <cell r="G204">
            <v>94.6</v>
          </cell>
          <cell r="H204">
            <v>4.2</v>
          </cell>
          <cell r="I204">
            <v>99.8</v>
          </cell>
          <cell r="J204">
            <v>0.6</v>
          </cell>
          <cell r="K204">
            <v>105.1</v>
          </cell>
          <cell r="L204">
            <v>4.3</v>
          </cell>
          <cell r="M204">
            <v>76.900000000000006</v>
          </cell>
          <cell r="N204">
            <v>-16.399999999999999</v>
          </cell>
          <cell r="O204">
            <v>102.3</v>
          </cell>
          <cell r="P204">
            <v>-10</v>
          </cell>
          <cell r="Q204" t="str">
            <v>-</v>
          </cell>
          <cell r="R204" t="str">
            <v>-</v>
          </cell>
          <cell r="S204">
            <v>0.72</v>
          </cell>
          <cell r="T204">
            <v>0.49</v>
          </cell>
          <cell r="U204">
            <v>0.17</v>
          </cell>
          <cell r="V204">
            <v>-2.1</v>
          </cell>
          <cell r="W204">
            <v>73</v>
          </cell>
          <cell r="X204">
            <v>-4.0999999999999996</v>
          </cell>
          <cell r="Y204">
            <v>83.9</v>
          </cell>
          <cell r="Z204">
            <v>-4</v>
          </cell>
          <cell r="AA204">
            <v>72.2</v>
          </cell>
          <cell r="AB204">
            <v>-21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81.3</v>
          </cell>
          <cell r="D205">
            <v>-13.2</v>
          </cell>
          <cell r="E205">
            <v>97.4</v>
          </cell>
          <cell r="F205">
            <v>-2.5</v>
          </cell>
          <cell r="G205">
            <v>96.2</v>
          </cell>
          <cell r="H205">
            <v>-1.7</v>
          </cell>
          <cell r="I205">
            <v>98.9</v>
          </cell>
          <cell r="J205">
            <v>-5.3</v>
          </cell>
          <cell r="K205">
            <v>95.3</v>
          </cell>
          <cell r="L205">
            <v>-5.4</v>
          </cell>
          <cell r="M205">
            <v>158.30000000000001</v>
          </cell>
          <cell r="N205">
            <v>-4.4000000000000004</v>
          </cell>
          <cell r="O205">
            <v>81</v>
          </cell>
          <cell r="P205">
            <v>-6.9</v>
          </cell>
          <cell r="Q205" t="str">
            <v>-</v>
          </cell>
          <cell r="R205" t="str">
            <v>-</v>
          </cell>
          <cell r="S205">
            <v>2.83</v>
          </cell>
          <cell r="T205">
            <v>2.35</v>
          </cell>
          <cell r="U205">
            <v>1.37</v>
          </cell>
          <cell r="V205">
            <v>0.68</v>
          </cell>
          <cell r="W205">
            <v>75.599999999999994</v>
          </cell>
          <cell r="X205">
            <v>-16.100000000000001</v>
          </cell>
          <cell r="Y205">
            <v>90.5</v>
          </cell>
          <cell r="Z205">
            <v>-5.8</v>
          </cell>
          <cell r="AA205">
            <v>113.6</v>
          </cell>
          <cell r="AB205">
            <v>-11.1</v>
          </cell>
          <cell r="AC205">
            <v>2.6</v>
          </cell>
          <cell r="AD205">
            <v>-96</v>
          </cell>
        </row>
        <row r="206">
          <cell r="B206" t="str">
            <v>金融業，保険業</v>
          </cell>
          <cell r="C206">
            <v>86</v>
          </cell>
          <cell r="D206">
            <v>-11.7</v>
          </cell>
          <cell r="E206">
            <v>110.3</v>
          </cell>
          <cell r="F206">
            <v>-11.8</v>
          </cell>
          <cell r="G206">
            <v>113.9</v>
          </cell>
          <cell r="H206">
            <v>-7</v>
          </cell>
          <cell r="I206">
            <v>96.8</v>
          </cell>
          <cell r="J206">
            <v>-10.5</v>
          </cell>
          <cell r="K206">
            <v>96.5</v>
          </cell>
          <cell r="L206">
            <v>-9.8000000000000007</v>
          </cell>
          <cell r="M206">
            <v>107.1</v>
          </cell>
          <cell r="N206">
            <v>-25.1</v>
          </cell>
          <cell r="O206">
            <v>112</v>
          </cell>
          <cell r="P206">
            <v>10.199999999999999</v>
          </cell>
          <cell r="Q206" t="str">
            <v>-</v>
          </cell>
          <cell r="R206" t="str">
            <v>-</v>
          </cell>
          <cell r="S206">
            <v>0</v>
          </cell>
          <cell r="T206">
            <v>-1.87</v>
          </cell>
          <cell r="U206">
            <v>1.24</v>
          </cell>
          <cell r="V206">
            <v>1.1399999999999999</v>
          </cell>
          <cell r="W206">
            <v>79.900000000000006</v>
          </cell>
          <cell r="X206">
            <v>-14.7</v>
          </cell>
          <cell r="Y206">
            <v>102.5</v>
          </cell>
          <cell r="Z206">
            <v>-14.7</v>
          </cell>
          <cell r="AA206">
            <v>23.8</v>
          </cell>
          <cell r="AB206">
            <v>-87.3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112</v>
          </cell>
          <cell r="D207">
            <v>11</v>
          </cell>
          <cell r="E207">
            <v>123.6</v>
          </cell>
          <cell r="F207">
            <v>-3.1</v>
          </cell>
          <cell r="G207">
            <v>123.9</v>
          </cell>
          <cell r="H207">
            <v>0.8</v>
          </cell>
          <cell r="I207">
            <v>104.6</v>
          </cell>
          <cell r="J207">
            <v>5.9</v>
          </cell>
          <cell r="K207">
            <v>103.5</v>
          </cell>
          <cell r="L207">
            <v>7.8</v>
          </cell>
          <cell r="M207">
            <v>158.80000000000001</v>
          </cell>
          <cell r="N207">
            <v>-31.7</v>
          </cell>
          <cell r="O207">
            <v>113.5</v>
          </cell>
          <cell r="P207">
            <v>35.299999999999997</v>
          </cell>
          <cell r="Q207" t="str">
            <v>-</v>
          </cell>
          <cell r="R207" t="str">
            <v>-</v>
          </cell>
          <cell r="S207">
            <v>0</v>
          </cell>
          <cell r="T207">
            <v>-0.93</v>
          </cell>
          <cell r="U207">
            <v>0</v>
          </cell>
          <cell r="V207">
            <v>0</v>
          </cell>
          <cell r="W207">
            <v>104.1</v>
          </cell>
          <cell r="X207">
            <v>7.3</v>
          </cell>
          <cell r="Y207">
            <v>114.9</v>
          </cell>
          <cell r="Z207">
            <v>-6.3</v>
          </cell>
          <cell r="AA207">
            <v>112.6</v>
          </cell>
          <cell r="AB207">
            <v>-63.9</v>
          </cell>
          <cell r="AC207">
            <v>45.3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89.8</v>
          </cell>
          <cell r="D208">
            <v>-14.3</v>
          </cell>
          <cell r="E208">
            <v>108.5</v>
          </cell>
          <cell r="F208">
            <v>0.1</v>
          </cell>
          <cell r="G208">
            <v>107.7</v>
          </cell>
          <cell r="H208">
            <v>0.3</v>
          </cell>
          <cell r="I208">
            <v>101.8</v>
          </cell>
          <cell r="J208">
            <v>0.7</v>
          </cell>
          <cell r="K208">
            <v>101</v>
          </cell>
          <cell r="L208">
            <v>0.6</v>
          </cell>
          <cell r="M208">
            <v>109.2</v>
          </cell>
          <cell r="N208">
            <v>0.6</v>
          </cell>
          <cell r="O208">
            <v>122.9</v>
          </cell>
          <cell r="P208">
            <v>6.2</v>
          </cell>
          <cell r="Q208" t="str">
            <v>-</v>
          </cell>
          <cell r="R208" t="str">
            <v>-</v>
          </cell>
          <cell r="S208">
            <v>0.24</v>
          </cell>
          <cell r="T208">
            <v>-0.81</v>
          </cell>
          <cell r="U208">
            <v>0.37</v>
          </cell>
          <cell r="V208">
            <v>-0.02</v>
          </cell>
          <cell r="W208">
            <v>83.5</v>
          </cell>
          <cell r="X208">
            <v>-17.2</v>
          </cell>
          <cell r="Y208">
            <v>100.8</v>
          </cell>
          <cell r="Z208">
            <v>-3.3</v>
          </cell>
          <cell r="AA208">
            <v>122.3</v>
          </cell>
          <cell r="AB208">
            <v>-3.5</v>
          </cell>
          <cell r="AC208">
            <v>3.3</v>
          </cell>
          <cell r="AD208">
            <v>-93.6</v>
          </cell>
        </row>
        <row r="209">
          <cell r="B209" t="str">
            <v>宿泊業，飲食サービス業</v>
          </cell>
          <cell r="C209">
            <v>120.4</v>
          </cell>
          <cell r="D209">
            <v>3.5</v>
          </cell>
          <cell r="E209">
            <v>126.2</v>
          </cell>
          <cell r="F209">
            <v>1</v>
          </cell>
          <cell r="G209">
            <v>126.9</v>
          </cell>
          <cell r="H209">
            <v>0.6</v>
          </cell>
          <cell r="I209">
            <v>116</v>
          </cell>
          <cell r="J209">
            <v>-0.4</v>
          </cell>
          <cell r="K209">
            <v>112.1</v>
          </cell>
          <cell r="L209">
            <v>1.1000000000000001</v>
          </cell>
          <cell r="M209">
            <v>171.6</v>
          </cell>
          <cell r="N209">
            <v>-12.9</v>
          </cell>
          <cell r="O209">
            <v>67.2</v>
          </cell>
          <cell r="P209">
            <v>35.799999999999997</v>
          </cell>
          <cell r="Q209" t="str">
            <v>-</v>
          </cell>
          <cell r="R209" t="str">
            <v>-</v>
          </cell>
          <cell r="S209">
            <v>2.1</v>
          </cell>
          <cell r="T209">
            <v>-0.52</v>
          </cell>
          <cell r="U209">
            <v>1.66</v>
          </cell>
          <cell r="V209">
            <v>-3.9</v>
          </cell>
          <cell r="W209">
            <v>111.9</v>
          </cell>
          <cell r="X209">
            <v>0.1</v>
          </cell>
          <cell r="Y209">
            <v>117.3</v>
          </cell>
          <cell r="Z209">
            <v>-2.4</v>
          </cell>
          <cell r="AA209">
            <v>117.6</v>
          </cell>
          <cell r="AB209">
            <v>6.9</v>
          </cell>
          <cell r="AC209">
            <v>21.6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20.100000000000001</v>
          </cell>
          <cell r="E210">
            <v>84.8</v>
          </cell>
          <cell r="F210">
            <v>20.100000000000001</v>
          </cell>
          <cell r="G210">
            <v>84.2</v>
          </cell>
          <cell r="H210">
            <v>18.399999999999999</v>
          </cell>
          <cell r="I210">
            <v>95.4</v>
          </cell>
          <cell r="J210">
            <v>18.100000000000001</v>
          </cell>
          <cell r="K210">
            <v>97.3</v>
          </cell>
          <cell r="L210">
            <v>16.399999999999999</v>
          </cell>
          <cell r="M210">
            <v>75.2</v>
          </cell>
          <cell r="N210">
            <v>47.5</v>
          </cell>
          <cell r="O210">
            <v>152.9</v>
          </cell>
          <cell r="P210">
            <v>13.6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0.66</v>
          </cell>
          <cell r="U210">
            <v>0.13</v>
          </cell>
          <cell r="V210">
            <v>0.13</v>
          </cell>
          <cell r="W210">
            <v>70.099999999999994</v>
          </cell>
          <cell r="X210">
            <v>16.100000000000001</v>
          </cell>
          <cell r="Y210">
            <v>78.8</v>
          </cell>
          <cell r="Z210">
            <v>16.100000000000001</v>
          </cell>
          <cell r="AA210">
            <v>94.6</v>
          </cell>
          <cell r="AB210">
            <v>53.2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131.1</v>
          </cell>
          <cell r="D211">
            <v>46.3</v>
          </cell>
          <cell r="E211">
            <v>110.5</v>
          </cell>
          <cell r="F211">
            <v>1.3</v>
          </cell>
          <cell r="G211">
            <v>113.5</v>
          </cell>
          <cell r="H211">
            <v>1.4</v>
          </cell>
          <cell r="I211">
            <v>111</v>
          </cell>
          <cell r="J211">
            <v>-4.0999999999999996</v>
          </cell>
          <cell r="K211">
            <v>97.3</v>
          </cell>
          <cell r="L211">
            <v>-0.7</v>
          </cell>
          <cell r="M211">
            <v>308.89999999999998</v>
          </cell>
          <cell r="N211">
            <v>-17.5</v>
          </cell>
          <cell r="O211">
            <v>116.6</v>
          </cell>
          <cell r="P211">
            <v>1.9</v>
          </cell>
          <cell r="Q211" t="str">
            <v>-</v>
          </cell>
          <cell r="R211" t="str">
            <v>-</v>
          </cell>
          <cell r="S211">
            <v>0.2</v>
          </cell>
          <cell r="T211">
            <v>-0.84</v>
          </cell>
          <cell r="U211">
            <v>0.1</v>
          </cell>
          <cell r="V211">
            <v>-0.01</v>
          </cell>
          <cell r="W211">
            <v>121.8</v>
          </cell>
          <cell r="X211">
            <v>41.3</v>
          </cell>
          <cell r="Y211">
            <v>102.7</v>
          </cell>
          <cell r="Z211">
            <v>-2.1</v>
          </cell>
          <cell r="AA211">
            <v>18.8</v>
          </cell>
          <cell r="AB211">
            <v>-24.2</v>
          </cell>
          <cell r="AC211">
            <v>179.6</v>
          </cell>
          <cell r="AD211">
            <v>2267.9</v>
          </cell>
        </row>
        <row r="212">
          <cell r="B212" t="str">
            <v>医療，福祉</v>
          </cell>
          <cell r="C212">
            <v>80</v>
          </cell>
          <cell r="D212">
            <v>-5.3</v>
          </cell>
          <cell r="E212">
            <v>98.6</v>
          </cell>
          <cell r="F212">
            <v>-3</v>
          </cell>
          <cell r="G212">
            <v>97.6</v>
          </cell>
          <cell r="H212">
            <v>-2.2000000000000002</v>
          </cell>
          <cell r="I212">
            <v>98.5</v>
          </cell>
          <cell r="J212">
            <v>2.4</v>
          </cell>
          <cell r="K212">
            <v>98.8</v>
          </cell>
          <cell r="L212">
            <v>2.5</v>
          </cell>
          <cell r="M212">
            <v>88.9</v>
          </cell>
          <cell r="N212">
            <v>-2</v>
          </cell>
          <cell r="O212">
            <v>85.7</v>
          </cell>
          <cell r="P212">
            <v>-1.6</v>
          </cell>
          <cell r="Q212" t="str">
            <v>-</v>
          </cell>
          <cell r="R212" t="str">
            <v>-</v>
          </cell>
          <cell r="S212">
            <v>0.81</v>
          </cell>
          <cell r="T212">
            <v>0.27</v>
          </cell>
          <cell r="U212">
            <v>0.83</v>
          </cell>
          <cell r="V212">
            <v>0.18</v>
          </cell>
          <cell r="W212">
            <v>74.3</v>
          </cell>
          <cell r="X212">
            <v>-8.6</v>
          </cell>
          <cell r="Y212">
            <v>91.6</v>
          </cell>
          <cell r="Z212">
            <v>-6.2</v>
          </cell>
          <cell r="AA212">
            <v>125.9</v>
          </cell>
          <cell r="AB212">
            <v>-15.8</v>
          </cell>
          <cell r="AC212">
            <v>0.2</v>
          </cell>
          <cell r="AD212">
            <v>-98.2</v>
          </cell>
        </row>
        <row r="213">
          <cell r="B213" t="str">
            <v>複合サービス事業</v>
          </cell>
          <cell r="C213">
            <v>77.400000000000006</v>
          </cell>
          <cell r="D213">
            <v>4.9000000000000004</v>
          </cell>
          <cell r="E213">
            <v>94.3</v>
          </cell>
          <cell r="F213">
            <v>5.5</v>
          </cell>
          <cell r="G213">
            <v>97.4</v>
          </cell>
          <cell r="H213">
            <v>7.7</v>
          </cell>
          <cell r="I213">
            <v>99.7</v>
          </cell>
          <cell r="J213">
            <v>-1.8</v>
          </cell>
          <cell r="K213">
            <v>103.4</v>
          </cell>
          <cell r="L213">
            <v>1</v>
          </cell>
          <cell r="M213">
            <v>40</v>
          </cell>
          <cell r="N213">
            <v>-53.7</v>
          </cell>
          <cell r="O213">
            <v>97.2</v>
          </cell>
          <cell r="P213">
            <v>2</v>
          </cell>
          <cell r="Q213" t="str">
            <v>-</v>
          </cell>
          <cell r="R213" t="str">
            <v>-</v>
          </cell>
          <cell r="S213">
            <v>2.66</v>
          </cell>
          <cell r="T213">
            <v>-0.34</v>
          </cell>
          <cell r="U213">
            <v>0.84</v>
          </cell>
          <cell r="V213">
            <v>0.35</v>
          </cell>
          <cell r="W213">
            <v>71.900000000000006</v>
          </cell>
          <cell r="X213">
            <v>1.3</v>
          </cell>
          <cell r="Y213">
            <v>87.6</v>
          </cell>
          <cell r="Z213">
            <v>1.9</v>
          </cell>
          <cell r="AA213">
            <v>44.5</v>
          </cell>
          <cell r="AB213">
            <v>-38.9</v>
          </cell>
          <cell r="AC213">
            <v>0.3</v>
          </cell>
          <cell r="AD213">
            <v>-87.9</v>
          </cell>
        </row>
        <row r="214">
          <cell r="B214" t="str">
            <v>サービス業（他に分類されないもの）</v>
          </cell>
          <cell r="C214">
            <v>100.3</v>
          </cell>
          <cell r="D214">
            <v>2.2000000000000002</v>
          </cell>
          <cell r="E214">
            <v>101.4</v>
          </cell>
          <cell r="F214">
            <v>-0.2</v>
          </cell>
          <cell r="G214">
            <v>101.2</v>
          </cell>
          <cell r="H214">
            <v>0.2</v>
          </cell>
          <cell r="I214">
            <v>102.1</v>
          </cell>
          <cell r="J214">
            <v>-1.4</v>
          </cell>
          <cell r="K214">
            <v>101.6</v>
          </cell>
          <cell r="L214">
            <v>-1.3</v>
          </cell>
          <cell r="M214">
            <v>109.7</v>
          </cell>
          <cell r="N214">
            <v>-3.4</v>
          </cell>
          <cell r="O214">
            <v>98.1</v>
          </cell>
          <cell r="P214">
            <v>-5.4</v>
          </cell>
          <cell r="Q214" t="str">
            <v>-</v>
          </cell>
          <cell r="R214" t="str">
            <v>-</v>
          </cell>
          <cell r="S214">
            <v>2.62</v>
          </cell>
          <cell r="T214">
            <v>-0.05</v>
          </cell>
          <cell r="U214">
            <v>3.18</v>
          </cell>
          <cell r="V214">
            <v>0.94</v>
          </cell>
          <cell r="W214">
            <v>93.2</v>
          </cell>
          <cell r="X214">
            <v>-1.2</v>
          </cell>
          <cell r="Y214">
            <v>94.2</v>
          </cell>
          <cell r="Z214">
            <v>-3.6</v>
          </cell>
          <cell r="AA214">
            <v>103.2</v>
          </cell>
          <cell r="AB214">
            <v>-5.5</v>
          </cell>
          <cell r="AC214">
            <v>93.1</v>
          </cell>
          <cell r="AD214">
            <v>25.8</v>
          </cell>
        </row>
        <row r="215">
          <cell r="B215" t="str">
            <v>食料品・たばこ</v>
          </cell>
          <cell r="C215">
            <v>86.3</v>
          </cell>
          <cell r="D215">
            <v>-9.1999999999999993</v>
          </cell>
          <cell r="E215">
            <v>106.1</v>
          </cell>
          <cell r="F215">
            <v>-7.2</v>
          </cell>
          <cell r="G215">
            <v>104.6</v>
          </cell>
          <cell r="H215">
            <v>-6.9</v>
          </cell>
          <cell r="I215">
            <v>100.7</v>
          </cell>
          <cell r="J215">
            <v>0.5</v>
          </cell>
          <cell r="K215">
            <v>100.8</v>
          </cell>
          <cell r="L215">
            <v>1.3</v>
          </cell>
          <cell r="M215">
            <v>99.2</v>
          </cell>
          <cell r="N215">
            <v>-8.5</v>
          </cell>
          <cell r="O215">
            <v>99.3</v>
          </cell>
          <cell r="P215">
            <v>3.4</v>
          </cell>
          <cell r="Q215" t="str">
            <v>-</v>
          </cell>
          <cell r="R215" t="str">
            <v>-</v>
          </cell>
          <cell r="S215">
            <v>1.91</v>
          </cell>
          <cell r="T215">
            <v>0.97</v>
          </cell>
          <cell r="U215">
            <v>0.68</v>
          </cell>
          <cell r="V215">
            <v>-0.26</v>
          </cell>
          <cell r="W215">
            <v>80.2</v>
          </cell>
          <cell r="X215">
            <v>-12.2</v>
          </cell>
          <cell r="Y215">
            <v>98.6</v>
          </cell>
          <cell r="Z215">
            <v>-10.3</v>
          </cell>
          <cell r="AA215">
            <v>123.3</v>
          </cell>
          <cell r="AB215">
            <v>-9.9</v>
          </cell>
          <cell r="AC215">
            <v>1.7</v>
          </cell>
          <cell r="AD215">
            <v>-82.8</v>
          </cell>
        </row>
        <row r="216">
          <cell r="B216" t="str">
            <v>繊維工業</v>
          </cell>
          <cell r="C216">
            <v>121.9</v>
          </cell>
          <cell r="D216">
            <v>8.8000000000000007</v>
          </cell>
          <cell r="E216">
            <v>139.69999999999999</v>
          </cell>
          <cell r="F216">
            <v>9.1</v>
          </cell>
          <cell r="G216">
            <v>127.3</v>
          </cell>
          <cell r="H216">
            <v>4.3</v>
          </cell>
          <cell r="I216">
            <v>97.2</v>
          </cell>
          <cell r="J216">
            <v>12.2</v>
          </cell>
          <cell r="K216">
            <v>92.5</v>
          </cell>
          <cell r="L216">
            <v>10.1</v>
          </cell>
          <cell r="M216">
            <v>186.9</v>
          </cell>
          <cell r="N216">
            <v>37.700000000000003</v>
          </cell>
          <cell r="O216">
            <v>98.7</v>
          </cell>
          <cell r="P216">
            <v>-1.3</v>
          </cell>
          <cell r="Q216" t="str">
            <v>-</v>
          </cell>
          <cell r="R216" t="str">
            <v>-</v>
          </cell>
          <cell r="S216">
            <v>0.13</v>
          </cell>
          <cell r="T216">
            <v>0.13</v>
          </cell>
          <cell r="U216">
            <v>0.22</v>
          </cell>
          <cell r="V216">
            <v>-0.06</v>
          </cell>
          <cell r="W216">
            <v>113.3</v>
          </cell>
          <cell r="X216">
            <v>5.2</v>
          </cell>
          <cell r="Y216">
            <v>129.80000000000001</v>
          </cell>
          <cell r="Z216">
            <v>5.4</v>
          </cell>
          <cell r="AA216">
            <v>392.1</v>
          </cell>
          <cell r="AB216">
            <v>57.7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103.8</v>
          </cell>
          <cell r="D217">
            <v>1.5</v>
          </cell>
          <cell r="E217">
            <v>109.1</v>
          </cell>
          <cell r="F217">
            <v>-3.6</v>
          </cell>
          <cell r="G217">
            <v>108.7</v>
          </cell>
          <cell r="H217">
            <v>-3.3</v>
          </cell>
          <cell r="I217">
            <v>95.7</v>
          </cell>
          <cell r="J217">
            <v>-2.1</v>
          </cell>
          <cell r="K217">
            <v>97.6</v>
          </cell>
          <cell r="L217">
            <v>-0.5</v>
          </cell>
          <cell r="M217">
            <v>81.2</v>
          </cell>
          <cell r="N217">
            <v>-14.3</v>
          </cell>
          <cell r="O217">
            <v>97.5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1.5</v>
          </cell>
          <cell r="T217">
            <v>-1</v>
          </cell>
          <cell r="U217">
            <v>2.12</v>
          </cell>
          <cell r="V217">
            <v>2.04</v>
          </cell>
          <cell r="W217">
            <v>96.5</v>
          </cell>
          <cell r="X217">
            <v>-1.9</v>
          </cell>
          <cell r="Y217">
            <v>101.4</v>
          </cell>
          <cell r="Z217">
            <v>-6.8</v>
          </cell>
          <cell r="AA217">
            <v>112.7</v>
          </cell>
          <cell r="AB217">
            <v>-5.8</v>
          </cell>
          <cell r="AC217">
            <v>43.6</v>
          </cell>
          <cell r="AD217">
            <v>73.7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118.8</v>
          </cell>
          <cell r="D220">
            <v>-25.7</v>
          </cell>
          <cell r="E220">
            <v>120.7</v>
          </cell>
          <cell r="F220">
            <v>-25.2</v>
          </cell>
          <cell r="G220">
            <v>111.2</v>
          </cell>
          <cell r="H220">
            <v>-27.7</v>
          </cell>
          <cell r="I220">
            <v>95.3</v>
          </cell>
          <cell r="J220">
            <v>19.7</v>
          </cell>
          <cell r="K220">
            <v>94.8</v>
          </cell>
          <cell r="L220">
            <v>11.9</v>
          </cell>
          <cell r="M220">
            <v>100.8</v>
          </cell>
          <cell r="N220">
            <v>503.6</v>
          </cell>
          <cell r="O220">
            <v>86.4</v>
          </cell>
          <cell r="P220">
            <v>-22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1.83</v>
          </cell>
          <cell r="V220">
            <v>1.83</v>
          </cell>
          <cell r="W220">
            <v>110.4</v>
          </cell>
          <cell r="X220">
            <v>-28.2</v>
          </cell>
          <cell r="Y220">
            <v>112.2</v>
          </cell>
          <cell r="Z220">
            <v>-27.7</v>
          </cell>
          <cell r="AA220">
            <v>239.1</v>
          </cell>
          <cell r="AB220">
            <v>-7.1</v>
          </cell>
          <cell r="AC220">
            <v>19.5</v>
          </cell>
          <cell r="AD220">
            <v>-28.7</v>
          </cell>
        </row>
        <row r="221">
          <cell r="B221" t="str">
            <v>化学、石油・石炭</v>
          </cell>
          <cell r="C221">
            <v>89.1</v>
          </cell>
          <cell r="D221">
            <v>6.1</v>
          </cell>
          <cell r="E221">
            <v>117.6</v>
          </cell>
          <cell r="F221">
            <v>6.4</v>
          </cell>
          <cell r="G221">
            <v>121.5</v>
          </cell>
          <cell r="H221">
            <v>12</v>
          </cell>
          <cell r="I221">
            <v>100.4</v>
          </cell>
          <cell r="J221">
            <v>1.3</v>
          </cell>
          <cell r="K221">
            <v>100.1</v>
          </cell>
          <cell r="L221">
            <v>3.5</v>
          </cell>
          <cell r="M221">
            <v>101.9</v>
          </cell>
          <cell r="N221">
            <v>-16</v>
          </cell>
          <cell r="O221">
            <v>105</v>
          </cell>
          <cell r="P221">
            <v>-0.3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1.33</v>
          </cell>
          <cell r="V221">
            <v>-1.8</v>
          </cell>
          <cell r="W221">
            <v>82.8</v>
          </cell>
          <cell r="X221">
            <v>2.5</v>
          </cell>
          <cell r="Y221">
            <v>109.3</v>
          </cell>
          <cell r="Z221">
            <v>2.8</v>
          </cell>
          <cell r="AA221">
            <v>93.1</v>
          </cell>
          <cell r="AB221">
            <v>-24.5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110.3</v>
          </cell>
          <cell r="D222">
            <v>-5.8</v>
          </cell>
          <cell r="E222">
            <v>121.4</v>
          </cell>
          <cell r="F222">
            <v>-5.7</v>
          </cell>
          <cell r="G222">
            <v>116.1</v>
          </cell>
          <cell r="H222">
            <v>-4.9000000000000004</v>
          </cell>
          <cell r="I222">
            <v>100.7</v>
          </cell>
          <cell r="J222">
            <v>-4.3</v>
          </cell>
          <cell r="K222">
            <v>98.2</v>
          </cell>
          <cell r="L222">
            <v>-4.5999999999999996</v>
          </cell>
          <cell r="M222">
            <v>137.5</v>
          </cell>
          <cell r="N222">
            <v>-1.4</v>
          </cell>
          <cell r="O222">
            <v>110.8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1.22</v>
          </cell>
          <cell r="T222">
            <v>0.4</v>
          </cell>
          <cell r="U222">
            <v>0.21</v>
          </cell>
          <cell r="V222">
            <v>-0.2</v>
          </cell>
          <cell r="W222">
            <v>102.5</v>
          </cell>
          <cell r="X222">
            <v>-9</v>
          </cell>
          <cell r="Y222">
            <v>112.8</v>
          </cell>
          <cell r="Z222">
            <v>-8.9</v>
          </cell>
          <cell r="AA222">
            <v>187</v>
          </cell>
          <cell r="AB222">
            <v>-11.4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105.3</v>
          </cell>
          <cell r="D223">
            <v>12.9</v>
          </cell>
          <cell r="E223">
            <v>118.9</v>
          </cell>
          <cell r="F223">
            <v>-1.1000000000000001</v>
          </cell>
          <cell r="G223">
            <v>112.2</v>
          </cell>
          <cell r="H223">
            <v>-0.9</v>
          </cell>
          <cell r="I223">
            <v>105.6</v>
          </cell>
          <cell r="J223">
            <v>0.5</v>
          </cell>
          <cell r="K223">
            <v>101.5</v>
          </cell>
          <cell r="L223">
            <v>-0.3</v>
          </cell>
          <cell r="M223">
            <v>148.6</v>
          </cell>
          <cell r="N223">
            <v>6.7</v>
          </cell>
          <cell r="O223">
            <v>100</v>
          </cell>
          <cell r="P223">
            <v>20.2</v>
          </cell>
          <cell r="Q223" t="str">
            <v>-</v>
          </cell>
          <cell r="R223" t="str">
            <v>-</v>
          </cell>
          <cell r="S223">
            <v>0.5</v>
          </cell>
          <cell r="T223">
            <v>0.38</v>
          </cell>
          <cell r="U223">
            <v>0.15</v>
          </cell>
          <cell r="V223">
            <v>-0.39</v>
          </cell>
          <cell r="W223">
            <v>97.9</v>
          </cell>
          <cell r="X223">
            <v>9.1</v>
          </cell>
          <cell r="Y223">
            <v>110.5</v>
          </cell>
          <cell r="Z223">
            <v>-4.4000000000000004</v>
          </cell>
          <cell r="AA223">
            <v>156.69999999999999</v>
          </cell>
          <cell r="AB223">
            <v>-2.1</v>
          </cell>
          <cell r="AC223">
            <v>38.799999999999997</v>
          </cell>
          <cell r="AD223">
            <v>0</v>
          </cell>
        </row>
        <row r="224">
          <cell r="B224" t="str">
            <v>窯業・土石製品</v>
          </cell>
          <cell r="C224">
            <v>89.5</v>
          </cell>
          <cell r="D224">
            <v>-2.2000000000000002</v>
          </cell>
          <cell r="E224">
            <v>106.3</v>
          </cell>
          <cell r="F224">
            <v>-2.2000000000000002</v>
          </cell>
          <cell r="G224">
            <v>106.6</v>
          </cell>
          <cell r="H224">
            <v>-1.1000000000000001</v>
          </cell>
          <cell r="I224">
            <v>109</v>
          </cell>
          <cell r="J224">
            <v>-0.4</v>
          </cell>
          <cell r="K224">
            <v>107.1</v>
          </cell>
          <cell r="L224">
            <v>-0.5</v>
          </cell>
          <cell r="M224">
            <v>133.30000000000001</v>
          </cell>
          <cell r="N224">
            <v>0.6</v>
          </cell>
          <cell r="O224">
            <v>85.6</v>
          </cell>
          <cell r="P224">
            <v>0.9</v>
          </cell>
          <cell r="Q224" t="str">
            <v>-</v>
          </cell>
          <cell r="R224" t="str">
            <v>-</v>
          </cell>
          <cell r="S224">
            <v>0.31</v>
          </cell>
          <cell r="T224">
            <v>0</v>
          </cell>
          <cell r="U224">
            <v>0.31</v>
          </cell>
          <cell r="V224">
            <v>-0.32</v>
          </cell>
          <cell r="W224">
            <v>83.2</v>
          </cell>
          <cell r="X224">
            <v>-5.5</v>
          </cell>
          <cell r="Y224">
            <v>98.8</v>
          </cell>
          <cell r="Z224">
            <v>-5.5</v>
          </cell>
          <cell r="AA224">
            <v>103.7</v>
          </cell>
          <cell r="AB224">
            <v>-13.9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85.7</v>
          </cell>
          <cell r="D227">
            <v>0.6</v>
          </cell>
          <cell r="E227">
            <v>95.6</v>
          </cell>
          <cell r="F227">
            <v>0.6</v>
          </cell>
          <cell r="G227">
            <v>93.8</v>
          </cell>
          <cell r="H227">
            <v>0.5</v>
          </cell>
          <cell r="I227">
            <v>102.1</v>
          </cell>
          <cell r="J227">
            <v>-1</v>
          </cell>
          <cell r="K227">
            <v>104</v>
          </cell>
          <cell r="L227">
            <v>0.5</v>
          </cell>
          <cell r="M227">
            <v>79.2</v>
          </cell>
          <cell r="N227">
            <v>-18.899999999999999</v>
          </cell>
          <cell r="O227">
            <v>149.5</v>
          </cell>
          <cell r="P227">
            <v>-4</v>
          </cell>
          <cell r="Q227" t="str">
            <v>-</v>
          </cell>
          <cell r="R227" t="str">
            <v>-</v>
          </cell>
          <cell r="S227">
            <v>0.32</v>
          </cell>
          <cell r="T227">
            <v>-1.2</v>
          </cell>
          <cell r="U227">
            <v>0.11</v>
          </cell>
          <cell r="V227">
            <v>-0.7</v>
          </cell>
          <cell r="W227">
            <v>79.599999999999994</v>
          </cell>
          <cell r="X227">
            <v>-2.8</v>
          </cell>
          <cell r="Y227">
            <v>88.8</v>
          </cell>
          <cell r="Z227">
            <v>-2.7</v>
          </cell>
          <cell r="AA227">
            <v>128.4</v>
          </cell>
          <cell r="AB227">
            <v>1.2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91.9</v>
          </cell>
          <cell r="D230">
            <v>15</v>
          </cell>
          <cell r="E230">
            <v>112.2</v>
          </cell>
          <cell r="F230">
            <v>15</v>
          </cell>
          <cell r="G230">
            <v>111.4</v>
          </cell>
          <cell r="H230">
            <v>14.8</v>
          </cell>
          <cell r="I230">
            <v>99.2</v>
          </cell>
          <cell r="J230">
            <v>-4</v>
          </cell>
          <cell r="K230">
            <v>98.1</v>
          </cell>
          <cell r="L230">
            <v>-3.5</v>
          </cell>
          <cell r="M230">
            <v>117</v>
          </cell>
          <cell r="N230">
            <v>-10.5</v>
          </cell>
          <cell r="O230">
            <v>106.7</v>
          </cell>
          <cell r="P230">
            <v>6.8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0.23</v>
          </cell>
          <cell r="V230">
            <v>-1.2</v>
          </cell>
          <cell r="W230">
            <v>85.4</v>
          </cell>
          <cell r="X230">
            <v>11.2</v>
          </cell>
          <cell r="Y230">
            <v>104.3</v>
          </cell>
          <cell r="Z230">
            <v>11.2</v>
          </cell>
          <cell r="AA230">
            <v>121</v>
          </cell>
          <cell r="AB230">
            <v>16.399999999999999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101.1</v>
          </cell>
          <cell r="D231">
            <v>0.6</v>
          </cell>
          <cell r="E231">
            <v>87.3</v>
          </cell>
          <cell r="F231">
            <v>0.7</v>
          </cell>
          <cell r="G231">
            <v>87</v>
          </cell>
          <cell r="H231">
            <v>3.7</v>
          </cell>
          <cell r="I231">
            <v>100.7</v>
          </cell>
          <cell r="J231">
            <v>-3</v>
          </cell>
          <cell r="K231">
            <v>102.4</v>
          </cell>
          <cell r="L231">
            <v>-0.5</v>
          </cell>
          <cell r="M231">
            <v>84.1</v>
          </cell>
          <cell r="N231">
            <v>-24.8</v>
          </cell>
          <cell r="O231">
            <v>71.2</v>
          </cell>
          <cell r="P231">
            <v>-7.9</v>
          </cell>
          <cell r="Q231" t="str">
            <v>-</v>
          </cell>
          <cell r="R231" t="str">
            <v>-</v>
          </cell>
          <cell r="S231">
            <v>0.55000000000000004</v>
          </cell>
          <cell r="T231">
            <v>-0.74</v>
          </cell>
          <cell r="U231">
            <v>1.29</v>
          </cell>
          <cell r="V231">
            <v>0.54</v>
          </cell>
          <cell r="W231">
            <v>94</v>
          </cell>
          <cell r="X231">
            <v>-2.7</v>
          </cell>
          <cell r="Y231">
            <v>81.099999999999994</v>
          </cell>
          <cell r="Z231">
            <v>-2.8</v>
          </cell>
          <cell r="AA231">
            <v>89.4</v>
          </cell>
          <cell r="AB231">
            <v>-18.899999999999999</v>
          </cell>
          <cell r="AC231">
            <v>132.30000000000001</v>
          </cell>
          <cell r="AD231">
            <v>0.4</v>
          </cell>
        </row>
        <row r="232">
          <cell r="B232" t="str">
            <v>電気機械器具</v>
          </cell>
          <cell r="C232">
            <v>105.1</v>
          </cell>
          <cell r="D232">
            <v>1.2</v>
          </cell>
          <cell r="E232">
            <v>122.1</v>
          </cell>
          <cell r="F232">
            <v>1.5</v>
          </cell>
          <cell r="G232">
            <v>121.5</v>
          </cell>
          <cell r="H232">
            <v>4</v>
          </cell>
          <cell r="I232">
            <v>98.8</v>
          </cell>
          <cell r="J232">
            <v>-5.7</v>
          </cell>
          <cell r="K232">
            <v>100.9</v>
          </cell>
          <cell r="L232">
            <v>-0.2</v>
          </cell>
          <cell r="M232">
            <v>70.900000000000006</v>
          </cell>
          <cell r="N232">
            <v>-54.2</v>
          </cell>
          <cell r="O232">
            <v>151.4</v>
          </cell>
          <cell r="P232">
            <v>-2.8</v>
          </cell>
          <cell r="Q232" t="str">
            <v>-</v>
          </cell>
          <cell r="R232" t="str">
            <v>-</v>
          </cell>
          <cell r="S232">
            <v>0.52</v>
          </cell>
          <cell r="T232">
            <v>-0.57999999999999996</v>
          </cell>
          <cell r="U232">
            <v>0.41</v>
          </cell>
          <cell r="V232">
            <v>-0.79</v>
          </cell>
          <cell r="W232">
            <v>97.7</v>
          </cell>
          <cell r="X232">
            <v>-2.2000000000000002</v>
          </cell>
          <cell r="Y232">
            <v>113.5</v>
          </cell>
          <cell r="Z232">
            <v>-1.9</v>
          </cell>
          <cell r="AA232">
            <v>135.6</v>
          </cell>
          <cell r="AB232">
            <v>-31.8</v>
          </cell>
          <cell r="AC232">
            <v>0</v>
          </cell>
          <cell r="AD232">
            <v>-100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92.4</v>
          </cell>
          <cell r="D234">
            <v>15.1</v>
          </cell>
          <cell r="E234">
            <v>120.6</v>
          </cell>
          <cell r="F234">
            <v>15.1</v>
          </cell>
          <cell r="G234">
            <v>110.3</v>
          </cell>
          <cell r="H234">
            <v>5.7</v>
          </cell>
          <cell r="I234">
            <v>118.5</v>
          </cell>
          <cell r="J234">
            <v>13.9</v>
          </cell>
          <cell r="K234">
            <v>110.2</v>
          </cell>
          <cell r="L234">
            <v>4.2</v>
          </cell>
          <cell r="M234">
            <v>217.2</v>
          </cell>
          <cell r="N234">
            <v>162.30000000000001</v>
          </cell>
          <cell r="O234">
            <v>81.3</v>
          </cell>
          <cell r="P234">
            <v>0.5</v>
          </cell>
          <cell r="Q234" t="str">
            <v>-</v>
          </cell>
          <cell r="R234" t="str">
            <v>-</v>
          </cell>
          <cell r="S234">
            <v>0.76</v>
          </cell>
          <cell r="T234">
            <v>-0.46</v>
          </cell>
          <cell r="U234">
            <v>0.52</v>
          </cell>
          <cell r="V234">
            <v>-1.87</v>
          </cell>
          <cell r="W234">
            <v>85.9</v>
          </cell>
          <cell r="X234">
            <v>11.3</v>
          </cell>
          <cell r="Y234">
            <v>112.1</v>
          </cell>
          <cell r="Z234">
            <v>11.2</v>
          </cell>
          <cell r="AA234">
            <v>274.3</v>
          </cell>
          <cell r="AB234">
            <v>146.69999999999999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105.3</v>
          </cell>
          <cell r="D235">
            <v>1.3</v>
          </cell>
          <cell r="E235">
            <v>122.7</v>
          </cell>
          <cell r="F235">
            <v>1.3</v>
          </cell>
          <cell r="G235">
            <v>121.8</v>
          </cell>
          <cell r="H235">
            <v>5</v>
          </cell>
          <cell r="I235">
            <v>110.4</v>
          </cell>
          <cell r="J235">
            <v>-5.2</v>
          </cell>
          <cell r="K235">
            <v>106.4</v>
          </cell>
          <cell r="L235">
            <v>-2.5</v>
          </cell>
          <cell r="M235">
            <v>161.19999999999999</v>
          </cell>
          <cell r="N235">
            <v>-23.3</v>
          </cell>
          <cell r="O235">
            <v>93.6</v>
          </cell>
          <cell r="P235">
            <v>9.1999999999999993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0.42</v>
          </cell>
          <cell r="V235">
            <v>0.42</v>
          </cell>
          <cell r="W235">
            <v>97.9</v>
          </cell>
          <cell r="X235">
            <v>-2</v>
          </cell>
          <cell r="Y235">
            <v>114</v>
          </cell>
          <cell r="Z235">
            <v>-2.1</v>
          </cell>
          <cell r="AA235">
            <v>135.1</v>
          </cell>
          <cell r="AB235">
            <v>-28.4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77.599999999999994</v>
          </cell>
          <cell r="D236">
            <v>-7.6</v>
          </cell>
          <cell r="E236">
            <v>92.8</v>
          </cell>
          <cell r="F236">
            <v>0.7</v>
          </cell>
          <cell r="G236">
            <v>88.9</v>
          </cell>
          <cell r="H236">
            <v>0.5</v>
          </cell>
          <cell r="I236">
            <v>100.6</v>
          </cell>
          <cell r="J236">
            <v>-1.2</v>
          </cell>
          <cell r="K236">
            <v>100.3</v>
          </cell>
          <cell r="L236">
            <v>-1.9</v>
          </cell>
          <cell r="M236">
            <v>104.6</v>
          </cell>
          <cell r="N236">
            <v>7.9</v>
          </cell>
          <cell r="O236">
            <v>103.6</v>
          </cell>
          <cell r="P236">
            <v>-4.3</v>
          </cell>
          <cell r="Q236" t="str">
            <v>-</v>
          </cell>
          <cell r="R236" t="str">
            <v>-</v>
          </cell>
          <cell r="S236">
            <v>1.17</v>
          </cell>
          <cell r="T236">
            <v>0.86</v>
          </cell>
          <cell r="U236">
            <v>0.26</v>
          </cell>
          <cell r="V236">
            <v>0.26</v>
          </cell>
          <cell r="W236">
            <v>72.099999999999994</v>
          </cell>
          <cell r="X236">
            <v>-10.8</v>
          </cell>
          <cell r="Y236">
            <v>86.2</v>
          </cell>
          <cell r="Z236">
            <v>-2.8</v>
          </cell>
          <cell r="AA236">
            <v>135.6</v>
          </cell>
          <cell r="AB236">
            <v>2.2999999999999998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-16.899999999999999</v>
          </cell>
          <cell r="E239">
            <v>110.9</v>
          </cell>
          <cell r="F239">
            <v>2.6</v>
          </cell>
          <cell r="G239">
            <v>110.2</v>
          </cell>
          <cell r="H239">
            <v>2.7</v>
          </cell>
          <cell r="I239">
            <v>102.6</v>
          </cell>
          <cell r="J239">
            <v>-0.3</v>
          </cell>
          <cell r="K239">
            <v>100.4</v>
          </cell>
          <cell r="L239">
            <v>-0.2</v>
          </cell>
          <cell r="M239">
            <v>148.1</v>
          </cell>
          <cell r="N239">
            <v>-1.7</v>
          </cell>
          <cell r="O239">
            <v>92.8</v>
          </cell>
          <cell r="P239">
            <v>-14.2</v>
          </cell>
          <cell r="Q239" t="str">
            <v>-</v>
          </cell>
          <cell r="R239" t="str">
            <v>-</v>
          </cell>
          <cell r="S239">
            <v>0</v>
          </cell>
          <cell r="T239">
            <v>-0.76</v>
          </cell>
          <cell r="U239">
            <v>0.15</v>
          </cell>
          <cell r="V239">
            <v>0.02</v>
          </cell>
          <cell r="W239">
            <v>82.1</v>
          </cell>
          <cell r="X239">
            <v>-19.600000000000001</v>
          </cell>
          <cell r="Y239">
            <v>103.1</v>
          </cell>
          <cell r="Z239">
            <v>-0.8</v>
          </cell>
          <cell r="AA239">
            <v>121.8</v>
          </cell>
          <cell r="AB239">
            <v>2.2000000000000002</v>
          </cell>
          <cell r="AC239">
            <v>2.4</v>
          </cell>
          <cell r="AD239">
            <v>-95.9</v>
          </cell>
        </row>
        <row r="240">
          <cell r="B240" t="str">
            <v>小売業</v>
          </cell>
          <cell r="C240">
            <v>73.7</v>
          </cell>
          <cell r="D240">
            <v>-6.2</v>
          </cell>
          <cell r="E240">
            <v>85.8</v>
          </cell>
          <cell r="F240">
            <v>-6.1</v>
          </cell>
          <cell r="G240">
            <v>84.1</v>
          </cell>
          <cell r="H240">
            <v>-4.4000000000000004</v>
          </cell>
          <cell r="I240">
            <v>96</v>
          </cell>
          <cell r="J240">
            <v>-9.3000000000000007</v>
          </cell>
          <cell r="K240">
            <v>91.1</v>
          </cell>
          <cell r="L240">
            <v>-9.4</v>
          </cell>
          <cell r="M240">
            <v>168.2</v>
          </cell>
          <cell r="N240">
            <v>-8.6</v>
          </cell>
          <cell r="O240">
            <v>73.5</v>
          </cell>
          <cell r="P240">
            <v>-0.5</v>
          </cell>
          <cell r="Q240" t="str">
            <v>-</v>
          </cell>
          <cell r="R240" t="str">
            <v>-</v>
          </cell>
          <cell r="S240">
            <v>5.0199999999999996</v>
          </cell>
          <cell r="T240">
            <v>4.7699999999999996</v>
          </cell>
          <cell r="U240">
            <v>2.31</v>
          </cell>
          <cell r="V240">
            <v>1.1399999999999999</v>
          </cell>
          <cell r="W240">
            <v>68.5</v>
          </cell>
          <cell r="X240">
            <v>-9.4</v>
          </cell>
          <cell r="Y240">
            <v>79.7</v>
          </cell>
          <cell r="Z240">
            <v>-9.3000000000000007</v>
          </cell>
          <cell r="AA240">
            <v>108.6</v>
          </cell>
          <cell r="AB240">
            <v>-20.399999999999999</v>
          </cell>
          <cell r="AC240">
            <v>0.3</v>
          </cell>
          <cell r="AD240">
            <v>-63.5</v>
          </cell>
        </row>
        <row r="241">
          <cell r="B241" t="str">
            <v>宿泊業</v>
          </cell>
          <cell r="C241">
            <v>123.3</v>
          </cell>
          <cell r="D241">
            <v>9.1</v>
          </cell>
          <cell r="E241">
            <v>127.4</v>
          </cell>
          <cell r="F241">
            <v>5</v>
          </cell>
          <cell r="G241">
            <v>129.1</v>
          </cell>
          <cell r="H241">
            <v>4.4000000000000004</v>
          </cell>
          <cell r="I241">
            <v>120.3</v>
          </cell>
          <cell r="J241">
            <v>0.8</v>
          </cell>
          <cell r="K241">
            <v>115.2</v>
          </cell>
          <cell r="L241">
            <v>1.4</v>
          </cell>
          <cell r="M241">
            <v>201.1</v>
          </cell>
          <cell r="N241">
            <v>-5.3</v>
          </cell>
          <cell r="O241">
            <v>48.1</v>
          </cell>
          <cell r="P241">
            <v>3</v>
          </cell>
          <cell r="Q241" t="str">
            <v>-</v>
          </cell>
          <cell r="R241" t="str">
            <v>-</v>
          </cell>
          <cell r="S241">
            <v>2.46</v>
          </cell>
          <cell r="T241">
            <v>2.46</v>
          </cell>
          <cell r="U241">
            <v>1.89</v>
          </cell>
          <cell r="V241">
            <v>0.72</v>
          </cell>
          <cell r="W241">
            <v>114.6</v>
          </cell>
          <cell r="X241">
            <v>5.4</v>
          </cell>
          <cell r="Y241">
            <v>118.4</v>
          </cell>
          <cell r="Z241">
            <v>1.5</v>
          </cell>
          <cell r="AA241">
            <v>102</v>
          </cell>
          <cell r="AB241">
            <v>16.100000000000001</v>
          </cell>
          <cell r="AC241">
            <v>11.4</v>
          </cell>
          <cell r="AD241">
            <v>0</v>
          </cell>
        </row>
        <row r="242">
          <cell r="B242" t="str">
            <v>Ｍ一括分</v>
          </cell>
          <cell r="C242">
            <v>107.7</v>
          </cell>
          <cell r="D242">
            <v>-17.5</v>
          </cell>
          <cell r="E242">
            <v>116.7</v>
          </cell>
          <cell r="F242">
            <v>-17.600000000000001</v>
          </cell>
          <cell r="G242">
            <v>125</v>
          </cell>
          <cell r="H242">
            <v>-12.5</v>
          </cell>
          <cell r="I242">
            <v>93.3</v>
          </cell>
          <cell r="J242">
            <v>-4.2</v>
          </cell>
          <cell r="K242">
            <v>94.7</v>
          </cell>
          <cell r="L242">
            <v>1.4</v>
          </cell>
          <cell r="M242">
            <v>82.4</v>
          </cell>
          <cell r="N242">
            <v>-37</v>
          </cell>
          <cell r="O242">
            <v>235.4</v>
          </cell>
          <cell r="P242">
            <v>234.4</v>
          </cell>
          <cell r="Q242" t="str">
            <v>-</v>
          </cell>
          <cell r="R242" t="str">
            <v>-</v>
          </cell>
          <cell r="S242">
            <v>1.42</v>
          </cell>
          <cell r="T242">
            <v>-15.16</v>
          </cell>
          <cell r="U242">
            <v>1.24</v>
          </cell>
          <cell r="V242">
            <v>-27.78</v>
          </cell>
          <cell r="W242">
            <v>100.1</v>
          </cell>
          <cell r="X242">
            <v>-20.3</v>
          </cell>
          <cell r="Y242">
            <v>108.5</v>
          </cell>
          <cell r="Z242">
            <v>-20.399999999999999</v>
          </cell>
          <cell r="AA242">
            <v>75.8</v>
          </cell>
          <cell r="AB242">
            <v>-44.3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-6.1</v>
          </cell>
          <cell r="E243">
            <v>98.5</v>
          </cell>
          <cell r="F243">
            <v>-2.1</v>
          </cell>
          <cell r="G243">
            <v>95.7</v>
          </cell>
          <cell r="H243">
            <v>-1.4</v>
          </cell>
          <cell r="I243">
            <v>100.1</v>
          </cell>
          <cell r="J243">
            <v>3.1</v>
          </cell>
          <cell r="K243">
            <v>99.7</v>
          </cell>
          <cell r="L243">
            <v>3.1</v>
          </cell>
          <cell r="M243">
            <v>113.5</v>
          </cell>
          <cell r="N243">
            <v>5.4</v>
          </cell>
          <cell r="O243">
            <v>78.7</v>
          </cell>
          <cell r="P243">
            <v>4.8</v>
          </cell>
          <cell r="Q243" t="str">
            <v>-</v>
          </cell>
          <cell r="R243" t="str">
            <v>-</v>
          </cell>
          <cell r="S243">
            <v>0.7</v>
          </cell>
          <cell r="T243">
            <v>0.2</v>
          </cell>
          <cell r="U243">
            <v>0.56000000000000005</v>
          </cell>
          <cell r="V243">
            <v>-0.4</v>
          </cell>
          <cell r="W243">
            <v>75.400000000000006</v>
          </cell>
          <cell r="X243">
            <v>-9.3000000000000007</v>
          </cell>
          <cell r="Y243">
            <v>91.5</v>
          </cell>
          <cell r="Z243">
            <v>-5.4</v>
          </cell>
          <cell r="AA243">
            <v>185.3</v>
          </cell>
          <cell r="AB243">
            <v>-10.1</v>
          </cell>
          <cell r="AC243">
            <v>0</v>
          </cell>
          <cell r="AD243">
            <v>-99.5</v>
          </cell>
        </row>
        <row r="244">
          <cell r="B244" t="str">
            <v>Ｐ一括分</v>
          </cell>
          <cell r="C244">
            <v>80.5</v>
          </cell>
          <cell r="D244">
            <v>-5.5</v>
          </cell>
          <cell r="E244">
            <v>102.2</v>
          </cell>
          <cell r="F244">
            <v>-5.5</v>
          </cell>
          <cell r="G244">
            <v>104.6</v>
          </cell>
          <cell r="H244">
            <v>-4.2</v>
          </cell>
          <cell r="I244">
            <v>96.4</v>
          </cell>
          <cell r="J244">
            <v>0.8</v>
          </cell>
          <cell r="K244">
            <v>98</v>
          </cell>
          <cell r="L244">
            <v>1.4</v>
          </cell>
          <cell r="M244">
            <v>55.2</v>
          </cell>
          <cell r="N244">
            <v>-20</v>
          </cell>
          <cell r="O244">
            <v>97.8</v>
          </cell>
          <cell r="P244">
            <v>-9.1999999999999993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0.35</v>
          </cell>
          <cell r="U244">
            <v>1.18</v>
          </cell>
          <cell r="V244">
            <v>0.9</v>
          </cell>
          <cell r="W244">
            <v>74.8</v>
          </cell>
          <cell r="X244">
            <v>-8.6999999999999993</v>
          </cell>
          <cell r="Y244">
            <v>95</v>
          </cell>
          <cell r="Z244">
            <v>-8.6999999999999993</v>
          </cell>
          <cell r="AA244">
            <v>53.6</v>
          </cell>
          <cell r="AB244">
            <v>-38.6</v>
          </cell>
          <cell r="AC244">
            <v>0.3</v>
          </cell>
          <cell r="AD244">
            <v>284.2</v>
          </cell>
        </row>
        <row r="245">
          <cell r="B245" t="str">
            <v>職業紹介・派遣業</v>
          </cell>
          <cell r="C245">
            <v>107.2</v>
          </cell>
          <cell r="D245">
            <v>-6.8</v>
          </cell>
          <cell r="E245">
            <v>106.2</v>
          </cell>
          <cell r="F245">
            <v>0.8</v>
          </cell>
          <cell r="G245">
            <v>106.6</v>
          </cell>
          <cell r="H245">
            <v>-1.1000000000000001</v>
          </cell>
          <cell r="I245">
            <v>102.9</v>
          </cell>
          <cell r="J245">
            <v>-1</v>
          </cell>
          <cell r="K245">
            <v>103.2</v>
          </cell>
          <cell r="L245">
            <v>-2.2000000000000002</v>
          </cell>
          <cell r="M245">
            <v>96.8</v>
          </cell>
          <cell r="N245">
            <v>21</v>
          </cell>
          <cell r="O245">
            <v>131.6</v>
          </cell>
          <cell r="P245">
            <v>4.4000000000000004</v>
          </cell>
          <cell r="Q245" t="str">
            <v>-</v>
          </cell>
          <cell r="R245" t="str">
            <v>-</v>
          </cell>
          <cell r="S245">
            <v>6.49</v>
          </cell>
          <cell r="T245">
            <v>-1.61</v>
          </cell>
          <cell r="U245">
            <v>7.84</v>
          </cell>
          <cell r="V245">
            <v>2.16</v>
          </cell>
          <cell r="W245">
            <v>99.6</v>
          </cell>
          <cell r="X245">
            <v>-9.9</v>
          </cell>
          <cell r="Y245">
            <v>98.7</v>
          </cell>
          <cell r="Z245">
            <v>-2.6</v>
          </cell>
          <cell r="AA245">
            <v>101.8</v>
          </cell>
          <cell r="AB245">
            <v>23.8</v>
          </cell>
          <cell r="AC245">
            <v>139.4</v>
          </cell>
          <cell r="AD245">
            <v>-67.2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100.5</v>
          </cell>
          <cell r="D247">
            <v>5.3</v>
          </cell>
          <cell r="E247">
            <v>101.1</v>
          </cell>
          <cell r="F247">
            <v>-0.2</v>
          </cell>
          <cell r="G247">
            <v>100.9</v>
          </cell>
          <cell r="H247">
            <v>1</v>
          </cell>
          <cell r="I247">
            <v>102.6</v>
          </cell>
          <cell r="J247">
            <v>-1.2</v>
          </cell>
          <cell r="K247">
            <v>101.9</v>
          </cell>
          <cell r="L247">
            <v>-0.7</v>
          </cell>
          <cell r="M247">
            <v>114.3</v>
          </cell>
          <cell r="N247">
            <v>-7</v>
          </cell>
          <cell r="O247">
            <v>90.1</v>
          </cell>
          <cell r="P247">
            <v>-8.1999999999999993</v>
          </cell>
          <cell r="Q247" t="str">
            <v>-</v>
          </cell>
          <cell r="R247" t="str">
            <v>-</v>
          </cell>
          <cell r="S247">
            <v>1.29</v>
          </cell>
          <cell r="T247">
            <v>0.2</v>
          </cell>
          <cell r="U247">
            <v>1.59</v>
          </cell>
          <cell r="V247">
            <v>0.34</v>
          </cell>
          <cell r="W247">
            <v>93.4</v>
          </cell>
          <cell r="X247">
            <v>1.9</v>
          </cell>
          <cell r="Y247">
            <v>94</v>
          </cell>
          <cell r="Z247">
            <v>-3.5</v>
          </cell>
          <cell r="AA247">
            <v>103.6</v>
          </cell>
          <cell r="AB247">
            <v>-11.7</v>
          </cell>
          <cell r="AC247">
            <v>96.9</v>
          </cell>
          <cell r="AD247">
            <v>59.8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</v>
          </cell>
          <cell r="D262">
            <v>1.5</v>
          </cell>
          <cell r="E262">
            <v>106.5</v>
          </cell>
          <cell r="F262">
            <v>1.7</v>
          </cell>
          <cell r="G262">
            <v>107.3</v>
          </cell>
          <cell r="H262">
            <v>4</v>
          </cell>
          <cell r="I262">
            <v>99.8</v>
          </cell>
          <cell r="J262">
            <v>-3.5</v>
          </cell>
          <cell r="K262">
            <v>100.2</v>
          </cell>
          <cell r="L262">
            <v>-2.9</v>
          </cell>
          <cell r="M262">
            <v>86.4</v>
          </cell>
          <cell r="N262">
            <v>-26.9</v>
          </cell>
          <cell r="O262">
            <v>99.8</v>
          </cell>
          <cell r="P262">
            <v>4.0999999999999996</v>
          </cell>
          <cell r="Q262" t="str">
            <v>-</v>
          </cell>
          <cell r="R262" t="str">
            <v>-</v>
          </cell>
          <cell r="S262">
            <v>2.38</v>
          </cell>
          <cell r="T262">
            <v>0.39</v>
          </cell>
          <cell r="U262">
            <v>1.4</v>
          </cell>
          <cell r="V262">
            <v>-0.65</v>
          </cell>
          <cell r="W262">
            <v>95.7</v>
          </cell>
          <cell r="X262">
            <v>-1.9</v>
          </cell>
          <cell r="Y262">
            <v>99</v>
          </cell>
          <cell r="Z262">
            <v>-1.7</v>
          </cell>
          <cell r="AA262">
            <v>77</v>
          </cell>
          <cell r="AB262">
            <v>-53.5</v>
          </cell>
          <cell r="AC262">
            <v>10.5</v>
          </cell>
          <cell r="AD262">
            <v>-36.299999999999997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128</v>
          </cell>
          <cell r="D264">
            <v>3.4</v>
          </cell>
          <cell r="E264">
            <v>130.19999999999999</v>
          </cell>
          <cell r="F264">
            <v>3.8</v>
          </cell>
          <cell r="G264">
            <v>122.2</v>
          </cell>
          <cell r="H264">
            <v>4.2</v>
          </cell>
          <cell r="I264">
            <v>119.8</v>
          </cell>
          <cell r="J264">
            <v>8.5</v>
          </cell>
          <cell r="K264">
            <v>116.4</v>
          </cell>
          <cell r="L264">
            <v>11.2</v>
          </cell>
          <cell r="M264">
            <v>466.7</v>
          </cell>
          <cell r="N264">
            <v>-34.4</v>
          </cell>
          <cell r="O264">
            <v>24.9</v>
          </cell>
          <cell r="P264">
            <v>-58.1</v>
          </cell>
          <cell r="Q264" t="str">
            <v>-</v>
          </cell>
          <cell r="R264" t="str">
            <v>-</v>
          </cell>
          <cell r="S264">
            <v>3.17</v>
          </cell>
          <cell r="T264">
            <v>3.17</v>
          </cell>
          <cell r="U264">
            <v>0</v>
          </cell>
          <cell r="V264">
            <v>-9.36</v>
          </cell>
          <cell r="W264">
            <v>119</v>
          </cell>
          <cell r="X264">
            <v>0</v>
          </cell>
          <cell r="Y264">
            <v>121</v>
          </cell>
          <cell r="Z264">
            <v>0.3</v>
          </cell>
          <cell r="AA264">
            <v>929</v>
          </cell>
          <cell r="AB264">
            <v>-0.6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102.7</v>
          </cell>
          <cell r="D265">
            <v>-6.8</v>
          </cell>
          <cell r="E265">
            <v>105.8</v>
          </cell>
          <cell r="F265">
            <v>-7.2</v>
          </cell>
          <cell r="G265">
            <v>106.1</v>
          </cell>
          <cell r="H265">
            <v>-5.4</v>
          </cell>
          <cell r="I265">
            <v>96.6</v>
          </cell>
          <cell r="J265">
            <v>-10.199999999999999</v>
          </cell>
          <cell r="K265">
            <v>96.9</v>
          </cell>
          <cell r="L265">
            <v>-9.5</v>
          </cell>
          <cell r="M265">
            <v>88.5</v>
          </cell>
          <cell r="N265">
            <v>-24.6</v>
          </cell>
          <cell r="O265">
            <v>81</v>
          </cell>
          <cell r="P265">
            <v>4.5</v>
          </cell>
          <cell r="Q265" t="str">
            <v>-</v>
          </cell>
          <cell r="R265" t="str">
            <v>-</v>
          </cell>
          <cell r="S265">
            <v>2.44</v>
          </cell>
          <cell r="T265">
            <v>-1.5</v>
          </cell>
          <cell r="U265">
            <v>1.46</v>
          </cell>
          <cell r="V265">
            <v>-2.3199999999999998</v>
          </cell>
          <cell r="W265">
            <v>95.4</v>
          </cell>
          <cell r="X265">
            <v>-10</v>
          </cell>
          <cell r="Y265">
            <v>98.3</v>
          </cell>
          <cell r="Z265">
            <v>-10.3</v>
          </cell>
          <cell r="AA265">
            <v>96.9</v>
          </cell>
          <cell r="AB265">
            <v>-44.5</v>
          </cell>
          <cell r="AC265">
            <v>20.8</v>
          </cell>
          <cell r="AD265">
            <v>93.9</v>
          </cell>
        </row>
        <row r="266">
          <cell r="B266" t="str">
            <v>電気・ガス・熱供給・水道業</v>
          </cell>
          <cell r="C266">
            <v>77.900000000000006</v>
          </cell>
          <cell r="D266">
            <v>-6.4</v>
          </cell>
          <cell r="E266">
            <v>86.1</v>
          </cell>
          <cell r="F266">
            <v>-6.4</v>
          </cell>
          <cell r="G266">
            <v>86.2</v>
          </cell>
          <cell r="H266">
            <v>-6.3</v>
          </cell>
          <cell r="I266">
            <v>95.5</v>
          </cell>
          <cell r="J266">
            <v>2.4</v>
          </cell>
          <cell r="K266">
            <v>95.7</v>
          </cell>
          <cell r="L266">
            <v>2.7</v>
          </cell>
          <cell r="M266">
            <v>50</v>
          </cell>
          <cell r="N266">
            <v>-60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10.130000000000001</v>
          </cell>
          <cell r="T266">
            <v>10.130000000000001</v>
          </cell>
          <cell r="U266">
            <v>1.27</v>
          </cell>
          <cell r="V266">
            <v>1.27</v>
          </cell>
          <cell r="W266">
            <v>72.400000000000006</v>
          </cell>
          <cell r="X266">
            <v>-9.5</v>
          </cell>
          <cell r="Y266">
            <v>80</v>
          </cell>
          <cell r="Z266">
            <v>-9.6</v>
          </cell>
          <cell r="AA266">
            <v>61.9</v>
          </cell>
          <cell r="AB266">
            <v>-27.8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96.9</v>
          </cell>
          <cell r="D267">
            <v>-3.2</v>
          </cell>
          <cell r="E267">
            <v>96</v>
          </cell>
          <cell r="F267">
            <v>-2.7</v>
          </cell>
          <cell r="G267">
            <v>97.5</v>
          </cell>
          <cell r="H267">
            <v>7.1</v>
          </cell>
          <cell r="I267">
            <v>83.6</v>
          </cell>
          <cell r="J267">
            <v>-8.9</v>
          </cell>
          <cell r="K267">
            <v>84</v>
          </cell>
          <cell r="L267">
            <v>-2</v>
          </cell>
          <cell r="M267">
            <v>57.1</v>
          </cell>
          <cell r="N267">
            <v>-88.2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8.33</v>
          </cell>
          <cell r="T267">
            <v>8.33</v>
          </cell>
          <cell r="U267">
            <v>0</v>
          </cell>
          <cell r="V267">
            <v>0</v>
          </cell>
          <cell r="W267">
            <v>90.1</v>
          </cell>
          <cell r="X267">
            <v>-6.4</v>
          </cell>
          <cell r="Y267">
            <v>89.2</v>
          </cell>
          <cell r="Z267">
            <v>-6</v>
          </cell>
          <cell r="AA267">
            <v>39.5</v>
          </cell>
          <cell r="AB267">
            <v>-90.3</v>
          </cell>
          <cell r="AC267">
            <v>45.1</v>
          </cell>
          <cell r="AD267">
            <v>-17.2</v>
          </cell>
        </row>
        <row r="268">
          <cell r="B268" t="str">
            <v>運輸業，郵便業</v>
          </cell>
          <cell r="C268">
            <v>95.5</v>
          </cell>
          <cell r="D268">
            <v>9.8000000000000007</v>
          </cell>
          <cell r="E268">
            <v>98.2</v>
          </cell>
          <cell r="F268">
            <v>9.8000000000000007</v>
          </cell>
          <cell r="G268">
            <v>106.3</v>
          </cell>
          <cell r="H268">
            <v>9.8000000000000007</v>
          </cell>
          <cell r="I268">
            <v>68.599999999999994</v>
          </cell>
          <cell r="J268">
            <v>-17.600000000000001</v>
          </cell>
          <cell r="K268">
            <v>72.3</v>
          </cell>
          <cell r="L268">
            <v>-17.600000000000001</v>
          </cell>
          <cell r="M268">
            <v>0</v>
          </cell>
          <cell r="N268">
            <v>0</v>
          </cell>
          <cell r="O268">
            <v>91.2</v>
          </cell>
          <cell r="P268">
            <v>162.1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1.39</v>
          </cell>
          <cell r="V268">
            <v>1.39</v>
          </cell>
          <cell r="W268">
            <v>88.8</v>
          </cell>
          <cell r="X268">
            <v>6.1</v>
          </cell>
          <cell r="Y268">
            <v>91.3</v>
          </cell>
          <cell r="Z268">
            <v>6.2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112.8</v>
          </cell>
          <cell r="D269">
            <v>12.5</v>
          </cell>
          <cell r="E269">
            <v>114.7</v>
          </cell>
          <cell r="F269">
            <v>14</v>
          </cell>
          <cell r="G269">
            <v>114.7</v>
          </cell>
          <cell r="H269">
            <v>13.6</v>
          </cell>
          <cell r="I269">
            <v>99.3</v>
          </cell>
          <cell r="J269">
            <v>5.2</v>
          </cell>
          <cell r="K269">
            <v>99.6</v>
          </cell>
          <cell r="L269">
            <v>5.4</v>
          </cell>
          <cell r="M269">
            <v>90</v>
          </cell>
          <cell r="N269">
            <v>-5.3</v>
          </cell>
          <cell r="O269">
            <v>133.80000000000001</v>
          </cell>
          <cell r="P269">
            <v>5.4</v>
          </cell>
          <cell r="Q269" t="str">
            <v>-</v>
          </cell>
          <cell r="R269" t="str">
            <v>-</v>
          </cell>
          <cell r="S269">
            <v>1.64</v>
          </cell>
          <cell r="T269">
            <v>0.52</v>
          </cell>
          <cell r="U269">
            <v>1.28</v>
          </cell>
          <cell r="V269">
            <v>0.24</v>
          </cell>
          <cell r="W269">
            <v>104.8</v>
          </cell>
          <cell r="X269">
            <v>8.6999999999999993</v>
          </cell>
          <cell r="Y269">
            <v>106.6</v>
          </cell>
          <cell r="Z269">
            <v>10.199999999999999</v>
          </cell>
          <cell r="AA269">
            <v>114.4</v>
          </cell>
          <cell r="AB269">
            <v>60.6</v>
          </cell>
          <cell r="AC269">
            <v>1.6</v>
          </cell>
          <cell r="AD269">
            <v>-98.1</v>
          </cell>
        </row>
        <row r="270">
          <cell r="B270" t="str">
            <v>金融業，保険業</v>
          </cell>
          <cell r="C270">
            <v>64.8</v>
          </cell>
          <cell r="D270">
            <v>-38.9</v>
          </cell>
          <cell r="E270">
            <v>66.8</v>
          </cell>
          <cell r="F270">
            <v>-38.9</v>
          </cell>
          <cell r="G270">
            <v>70.400000000000006</v>
          </cell>
          <cell r="H270">
            <v>-31.3</v>
          </cell>
          <cell r="I270">
            <v>59.7</v>
          </cell>
          <cell r="J270">
            <v>-35.200000000000003</v>
          </cell>
          <cell r="K270">
            <v>58.6</v>
          </cell>
          <cell r="L270">
            <v>-30.9</v>
          </cell>
          <cell r="M270">
            <v>69.900000000000006</v>
          </cell>
          <cell r="N270">
            <v>-62.6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-1.1299999999999999</v>
          </cell>
          <cell r="U270">
            <v>0</v>
          </cell>
          <cell r="V270">
            <v>0</v>
          </cell>
          <cell r="W270">
            <v>60.2</v>
          </cell>
          <cell r="X270">
            <v>-40.9</v>
          </cell>
          <cell r="Y270">
            <v>62.1</v>
          </cell>
          <cell r="Z270">
            <v>-40.9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125.2</v>
          </cell>
          <cell r="D271">
            <v>6.7</v>
          </cell>
          <cell r="E271">
            <v>126.4</v>
          </cell>
          <cell r="F271">
            <v>6.8</v>
          </cell>
          <cell r="G271">
            <v>130.6</v>
          </cell>
          <cell r="H271">
            <v>8</v>
          </cell>
          <cell r="I271">
            <v>89</v>
          </cell>
          <cell r="J271">
            <v>-9.6</v>
          </cell>
          <cell r="K271">
            <v>91.2</v>
          </cell>
          <cell r="L271">
            <v>-8.6</v>
          </cell>
          <cell r="M271">
            <v>0</v>
          </cell>
          <cell r="N271">
            <v>-100</v>
          </cell>
          <cell r="O271">
            <v>102.4</v>
          </cell>
          <cell r="P271">
            <v>-16.100000000000001</v>
          </cell>
          <cell r="Q271" t="str">
            <v>-</v>
          </cell>
          <cell r="R271" t="str">
            <v>-</v>
          </cell>
          <cell r="S271">
            <v>6.89</v>
          </cell>
          <cell r="T271">
            <v>4.6900000000000004</v>
          </cell>
          <cell r="U271">
            <v>1.1000000000000001</v>
          </cell>
          <cell r="V271">
            <v>-0.66</v>
          </cell>
          <cell r="W271">
            <v>116.4</v>
          </cell>
          <cell r="X271">
            <v>3.2</v>
          </cell>
          <cell r="Y271">
            <v>117.5</v>
          </cell>
          <cell r="Z271">
            <v>3.3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</v>
          </cell>
          <cell r="D272">
            <v>-39.6</v>
          </cell>
          <cell r="E272">
            <v>71</v>
          </cell>
          <cell r="F272">
            <v>-38.6</v>
          </cell>
          <cell r="G272">
            <v>74</v>
          </cell>
          <cell r="H272">
            <v>-36.799999999999997</v>
          </cell>
          <cell r="I272">
            <v>71.7</v>
          </cell>
          <cell r="J272">
            <v>-31.6</v>
          </cell>
          <cell r="K272">
            <v>75.8</v>
          </cell>
          <cell r="L272">
            <v>-25.2</v>
          </cell>
          <cell r="M272">
            <v>0</v>
          </cell>
          <cell r="N272">
            <v>-100</v>
          </cell>
          <cell r="O272">
            <v>34.700000000000003</v>
          </cell>
          <cell r="P272">
            <v>-38.700000000000003</v>
          </cell>
          <cell r="Q272" t="str">
            <v>-</v>
          </cell>
          <cell r="R272" t="str">
            <v>-</v>
          </cell>
          <cell r="S272">
            <v>1.61</v>
          </cell>
          <cell r="T272">
            <v>1.1200000000000001</v>
          </cell>
          <cell r="U272">
            <v>0</v>
          </cell>
          <cell r="V272">
            <v>0</v>
          </cell>
          <cell r="W272">
            <v>61.3</v>
          </cell>
          <cell r="X272">
            <v>-41.7</v>
          </cell>
          <cell r="Y272">
            <v>66</v>
          </cell>
          <cell r="Z272">
            <v>-40.700000000000003</v>
          </cell>
          <cell r="AA272">
            <v>1.7</v>
          </cell>
          <cell r="AB272">
            <v>-98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102.7</v>
          </cell>
          <cell r="D273">
            <v>-2.9</v>
          </cell>
          <cell r="E273">
            <v>102.3</v>
          </cell>
          <cell r="F273">
            <v>-3.5</v>
          </cell>
          <cell r="G273">
            <v>101.1</v>
          </cell>
          <cell r="H273">
            <v>-3.3</v>
          </cell>
          <cell r="I273">
            <v>94.4</v>
          </cell>
          <cell r="J273">
            <v>-9.3000000000000007</v>
          </cell>
          <cell r="K273">
            <v>93.1</v>
          </cell>
          <cell r="L273">
            <v>-9.4</v>
          </cell>
          <cell r="M273">
            <v>169.2</v>
          </cell>
          <cell r="N273">
            <v>-8.3000000000000007</v>
          </cell>
          <cell r="O273">
            <v>104.6</v>
          </cell>
          <cell r="P273">
            <v>0</v>
          </cell>
          <cell r="Q273" t="str">
            <v>-</v>
          </cell>
          <cell r="R273" t="str">
            <v>-</v>
          </cell>
          <cell r="S273">
            <v>4.8600000000000003</v>
          </cell>
          <cell r="T273">
            <v>-0.25</v>
          </cell>
          <cell r="U273">
            <v>1.78</v>
          </cell>
          <cell r="V273">
            <v>-2.94</v>
          </cell>
          <cell r="W273">
            <v>95.4</v>
          </cell>
          <cell r="X273">
            <v>-6.2</v>
          </cell>
          <cell r="Y273">
            <v>95.1</v>
          </cell>
          <cell r="Z273">
            <v>-6.7</v>
          </cell>
          <cell r="AA273">
            <v>170.4</v>
          </cell>
          <cell r="AB273">
            <v>-9.4</v>
          </cell>
          <cell r="AC273">
            <v>59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87.8</v>
          </cell>
          <cell r="D274">
            <v>3.2</v>
          </cell>
          <cell r="E274">
            <v>87.8</v>
          </cell>
          <cell r="F274">
            <v>3.2</v>
          </cell>
          <cell r="G274">
            <v>90.9</v>
          </cell>
          <cell r="H274">
            <v>2.7</v>
          </cell>
          <cell r="I274">
            <v>97.6</v>
          </cell>
          <cell r="J274">
            <v>-2.1</v>
          </cell>
          <cell r="K274">
            <v>90.3</v>
          </cell>
          <cell r="L274">
            <v>-3.9</v>
          </cell>
          <cell r="M274">
            <v>1700</v>
          </cell>
          <cell r="N274">
            <v>27.5</v>
          </cell>
          <cell r="O274">
            <v>40.4</v>
          </cell>
          <cell r="P274">
            <v>-26.7</v>
          </cell>
          <cell r="Q274" t="str">
            <v>-</v>
          </cell>
          <cell r="R274" t="str">
            <v>-</v>
          </cell>
          <cell r="S274">
            <v>4.5599999999999996</v>
          </cell>
          <cell r="T274">
            <v>1.74</v>
          </cell>
          <cell r="U274">
            <v>4.2699999999999996</v>
          </cell>
          <cell r="V274">
            <v>3.55</v>
          </cell>
          <cell r="W274">
            <v>81.599999999999994</v>
          </cell>
          <cell r="X274">
            <v>-0.2</v>
          </cell>
          <cell r="Y274">
            <v>81.599999999999994</v>
          </cell>
          <cell r="Z274">
            <v>-0.2</v>
          </cell>
          <cell r="AA274">
            <v>34.1</v>
          </cell>
          <cell r="AB274">
            <v>29.1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164.9</v>
          </cell>
          <cell r="D275">
            <v>3.3</v>
          </cell>
          <cell r="E275">
            <v>168.9</v>
          </cell>
          <cell r="F275">
            <v>3.2</v>
          </cell>
          <cell r="G275">
            <v>169.7</v>
          </cell>
          <cell r="H275">
            <v>3.4</v>
          </cell>
          <cell r="I275">
            <v>182</v>
          </cell>
          <cell r="J275">
            <v>-12</v>
          </cell>
          <cell r="K275">
            <v>183.7</v>
          </cell>
          <cell r="L275">
            <v>-11.9</v>
          </cell>
          <cell r="M275">
            <v>60</v>
          </cell>
          <cell r="N275">
            <v>-25</v>
          </cell>
          <cell r="O275">
            <v>104.7</v>
          </cell>
          <cell r="P275">
            <v>19.2</v>
          </cell>
          <cell r="Q275" t="str">
            <v>-</v>
          </cell>
          <cell r="R275" t="str">
            <v>-</v>
          </cell>
          <cell r="S275">
            <v>0.71</v>
          </cell>
          <cell r="T275">
            <v>0.25</v>
          </cell>
          <cell r="U275">
            <v>0.39</v>
          </cell>
          <cell r="V275">
            <v>-7.0000000000000007E-2</v>
          </cell>
          <cell r="W275">
            <v>153.30000000000001</v>
          </cell>
          <cell r="X275">
            <v>-0.2</v>
          </cell>
          <cell r="Y275">
            <v>157</v>
          </cell>
          <cell r="Z275">
            <v>-0.2</v>
          </cell>
          <cell r="AA275">
            <v>56.7</v>
          </cell>
          <cell r="AB275">
            <v>-36.299999999999997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79.900000000000006</v>
          </cell>
          <cell r="D276">
            <v>-5.0999999999999996</v>
          </cell>
          <cell r="E276">
            <v>86.7</v>
          </cell>
          <cell r="F276">
            <v>-5.6</v>
          </cell>
          <cell r="G276">
            <v>86.7</v>
          </cell>
          <cell r="H276">
            <v>0.7</v>
          </cell>
          <cell r="I276">
            <v>94.1</v>
          </cell>
          <cell r="J276">
            <v>-5.4</v>
          </cell>
          <cell r="K276">
            <v>94.2</v>
          </cell>
          <cell r="L276">
            <v>-4.5</v>
          </cell>
          <cell r="M276">
            <v>90</v>
          </cell>
          <cell r="N276">
            <v>-52.6</v>
          </cell>
          <cell r="O276">
            <v>95.3</v>
          </cell>
          <cell r="P276">
            <v>2.5</v>
          </cell>
          <cell r="Q276" t="str">
            <v>-</v>
          </cell>
          <cell r="R276" t="str">
            <v>-</v>
          </cell>
          <cell r="S276">
            <v>1.32</v>
          </cell>
          <cell r="T276">
            <v>1.0900000000000001</v>
          </cell>
          <cell r="U276">
            <v>0.48</v>
          </cell>
          <cell r="V276">
            <v>-0.55000000000000004</v>
          </cell>
          <cell r="W276">
            <v>74.3</v>
          </cell>
          <cell r="X276">
            <v>-8.3000000000000007</v>
          </cell>
          <cell r="Y276">
            <v>80.599999999999994</v>
          </cell>
          <cell r="Z276">
            <v>-8.6999999999999993</v>
          </cell>
          <cell r="AA276">
            <v>85.7</v>
          </cell>
          <cell r="AB276">
            <v>-79.900000000000006</v>
          </cell>
          <cell r="AC276">
            <v>6</v>
          </cell>
          <cell r="AD276">
            <v>283.60000000000002</v>
          </cell>
        </row>
        <row r="277">
          <cell r="B277" t="str">
            <v>複合サービス事業</v>
          </cell>
          <cell r="C277">
            <v>80.099999999999994</v>
          </cell>
          <cell r="D277">
            <v>-18.7</v>
          </cell>
          <cell r="E277">
            <v>86.6</v>
          </cell>
          <cell r="F277">
            <v>-14.5</v>
          </cell>
          <cell r="G277">
            <v>90.8</v>
          </cell>
          <cell r="H277">
            <v>-12.7</v>
          </cell>
          <cell r="I277">
            <v>90</v>
          </cell>
          <cell r="J277">
            <v>-12.5</v>
          </cell>
          <cell r="K277">
            <v>93.8</v>
          </cell>
          <cell r="L277">
            <v>-10.6</v>
          </cell>
          <cell r="M277">
            <v>0</v>
          </cell>
          <cell r="N277">
            <v>-100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74.400000000000006</v>
          </cell>
          <cell r="X277">
            <v>-21.4</v>
          </cell>
          <cell r="Y277">
            <v>80.5</v>
          </cell>
          <cell r="Z277">
            <v>-17.399999999999999</v>
          </cell>
          <cell r="AA277">
            <v>1.1000000000000001</v>
          </cell>
          <cell r="AB277">
            <v>-97.6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106</v>
          </cell>
          <cell r="D278">
            <v>0</v>
          </cell>
          <cell r="E278">
            <v>107.3</v>
          </cell>
          <cell r="F278">
            <v>-0.1</v>
          </cell>
          <cell r="G278">
            <v>108.1</v>
          </cell>
          <cell r="H278">
            <v>1.3</v>
          </cell>
          <cell r="I278">
            <v>97.9</v>
          </cell>
          <cell r="J278">
            <v>-2.2000000000000002</v>
          </cell>
          <cell r="K278">
            <v>98.4</v>
          </cell>
          <cell r="L278">
            <v>-1.1000000000000001</v>
          </cell>
          <cell r="M278">
            <v>80.599999999999994</v>
          </cell>
          <cell r="N278">
            <v>-28.6</v>
          </cell>
          <cell r="O278">
            <v>95.9</v>
          </cell>
          <cell r="P278">
            <v>5.3</v>
          </cell>
          <cell r="Q278" t="str">
            <v>-</v>
          </cell>
          <cell r="R278" t="str">
            <v>-</v>
          </cell>
          <cell r="S278">
            <v>3.85</v>
          </cell>
          <cell r="T278">
            <v>0.41</v>
          </cell>
          <cell r="U278">
            <v>3.19</v>
          </cell>
          <cell r="V278">
            <v>-0.36</v>
          </cell>
          <cell r="W278">
            <v>98.5</v>
          </cell>
          <cell r="X278">
            <v>-3.3</v>
          </cell>
          <cell r="Y278">
            <v>99.7</v>
          </cell>
          <cell r="Z278">
            <v>-3.5</v>
          </cell>
          <cell r="AA278">
            <v>87.6</v>
          </cell>
          <cell r="AB278">
            <v>-31.4</v>
          </cell>
          <cell r="AC278">
            <v>40.5</v>
          </cell>
          <cell r="AD278">
            <v>20.3</v>
          </cell>
        </row>
        <row r="279">
          <cell r="B279" t="str">
            <v>食料品・たばこ</v>
          </cell>
          <cell r="C279">
            <v>95.7</v>
          </cell>
          <cell r="D279">
            <v>-7.4</v>
          </cell>
          <cell r="E279">
            <v>99.1</v>
          </cell>
          <cell r="F279">
            <v>-7.3</v>
          </cell>
          <cell r="G279">
            <v>100.9</v>
          </cell>
          <cell r="H279">
            <v>-5.2</v>
          </cell>
          <cell r="I279">
            <v>88.6</v>
          </cell>
          <cell r="J279">
            <v>-12.4</v>
          </cell>
          <cell r="K279">
            <v>89.9</v>
          </cell>
          <cell r="L279">
            <v>-12.3</v>
          </cell>
          <cell r="M279">
            <v>70.099999999999994</v>
          </cell>
          <cell r="N279">
            <v>-12.9</v>
          </cell>
          <cell r="O279">
            <v>74.400000000000006</v>
          </cell>
          <cell r="P279">
            <v>-21.9</v>
          </cell>
          <cell r="Q279" t="str">
            <v>-</v>
          </cell>
          <cell r="R279" t="str">
            <v>-</v>
          </cell>
          <cell r="S279">
            <v>2.75</v>
          </cell>
          <cell r="T279">
            <v>-2</v>
          </cell>
          <cell r="U279">
            <v>2.36</v>
          </cell>
          <cell r="V279">
            <v>-2.12</v>
          </cell>
          <cell r="W279">
            <v>88.9</v>
          </cell>
          <cell r="X279">
            <v>-10.6</v>
          </cell>
          <cell r="Y279">
            <v>92.1</v>
          </cell>
          <cell r="Z279">
            <v>-10.4</v>
          </cell>
          <cell r="AA279">
            <v>55.5</v>
          </cell>
          <cell r="AB279">
            <v>-53.6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118.3</v>
          </cell>
          <cell r="D280">
            <v>25.3</v>
          </cell>
          <cell r="E280">
            <v>122.9</v>
          </cell>
          <cell r="F280">
            <v>25.4</v>
          </cell>
          <cell r="G280">
            <v>124.4</v>
          </cell>
          <cell r="H280">
            <v>25.4</v>
          </cell>
          <cell r="I280">
            <v>98.4</v>
          </cell>
          <cell r="J280">
            <v>4.8</v>
          </cell>
          <cell r="K280">
            <v>99.3</v>
          </cell>
          <cell r="L280">
            <v>4.9000000000000004</v>
          </cell>
          <cell r="M280">
            <v>0</v>
          </cell>
          <cell r="N280">
            <v>-100</v>
          </cell>
          <cell r="O280">
            <v>79.7</v>
          </cell>
          <cell r="P280">
            <v>66.400000000000006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3.77</v>
          </cell>
          <cell r="V280">
            <v>3.77</v>
          </cell>
          <cell r="W280">
            <v>109.9</v>
          </cell>
          <cell r="X280">
            <v>21</v>
          </cell>
          <cell r="Y280">
            <v>114.2</v>
          </cell>
          <cell r="Z280">
            <v>21.2</v>
          </cell>
          <cell r="AA280">
            <v>2.9</v>
          </cell>
          <cell r="AB280">
            <v>-71.900000000000006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155.69999999999999</v>
          </cell>
          <cell r="D281">
            <v>-2</v>
          </cell>
          <cell r="E281">
            <v>162.1</v>
          </cell>
          <cell r="F281">
            <v>-2</v>
          </cell>
          <cell r="G281">
            <v>153.4</v>
          </cell>
          <cell r="H281">
            <v>-9.6999999999999993</v>
          </cell>
          <cell r="I281">
            <v>135.5</v>
          </cell>
          <cell r="J281">
            <v>-1.4</v>
          </cell>
          <cell r="K281">
            <v>138.1</v>
          </cell>
          <cell r="L281">
            <v>-1.1000000000000001</v>
          </cell>
          <cell r="M281">
            <v>7.1</v>
          </cell>
          <cell r="N281">
            <v>-75.2</v>
          </cell>
          <cell r="O281">
            <v>117.5</v>
          </cell>
          <cell r="P281">
            <v>135</v>
          </cell>
          <cell r="Q281" t="str">
            <v>-</v>
          </cell>
          <cell r="R281" t="str">
            <v>-</v>
          </cell>
          <cell r="S281">
            <v>5.26</v>
          </cell>
          <cell r="T281">
            <v>-7.98</v>
          </cell>
          <cell r="U281">
            <v>0</v>
          </cell>
          <cell r="V281">
            <v>0</v>
          </cell>
          <cell r="W281">
            <v>144.69999999999999</v>
          </cell>
          <cell r="X281">
            <v>-5.2</v>
          </cell>
          <cell r="Y281">
            <v>150.69999999999999</v>
          </cell>
          <cell r="Z281">
            <v>-5.2</v>
          </cell>
          <cell r="AA281">
            <v>480.3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61.9</v>
          </cell>
          <cell r="D284">
            <v>-33.4</v>
          </cell>
          <cell r="E284">
            <v>61.1</v>
          </cell>
          <cell r="F284">
            <v>-44.9</v>
          </cell>
          <cell r="G284">
            <v>62.7</v>
          </cell>
          <cell r="H284">
            <v>-44.9</v>
          </cell>
          <cell r="I284">
            <v>54.5</v>
          </cell>
          <cell r="J284">
            <v>-41</v>
          </cell>
          <cell r="K284">
            <v>56.2</v>
          </cell>
          <cell r="L284">
            <v>-40.5</v>
          </cell>
          <cell r="M284">
            <v>0</v>
          </cell>
          <cell r="N284">
            <v>-100</v>
          </cell>
          <cell r="O284">
            <v>203.1</v>
          </cell>
          <cell r="P284">
            <v>176.7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0.76</v>
          </cell>
          <cell r="V284">
            <v>0.76</v>
          </cell>
          <cell r="W284">
            <v>57.5</v>
          </cell>
          <cell r="X284">
            <v>-35.6</v>
          </cell>
          <cell r="Y284">
            <v>56.8</v>
          </cell>
          <cell r="Z284">
            <v>-46.7</v>
          </cell>
          <cell r="AA284">
            <v>12</v>
          </cell>
          <cell r="AB284">
            <v>-57</v>
          </cell>
          <cell r="AC284">
            <v>12</v>
          </cell>
          <cell r="AD284">
            <v>0</v>
          </cell>
        </row>
        <row r="285">
          <cell r="B285" t="str">
            <v>化学、石油・石炭</v>
          </cell>
          <cell r="C285">
            <v>94.1</v>
          </cell>
          <cell r="D285">
            <v>79.900000000000006</v>
          </cell>
          <cell r="E285">
            <v>106.3</v>
          </cell>
          <cell r="F285">
            <v>80.2</v>
          </cell>
          <cell r="G285">
            <v>111.5</v>
          </cell>
          <cell r="H285">
            <v>83.4</v>
          </cell>
          <cell r="I285">
            <v>127.2</v>
          </cell>
          <cell r="J285">
            <v>38.1</v>
          </cell>
          <cell r="K285">
            <v>128.80000000000001</v>
          </cell>
          <cell r="L285">
            <v>39.5</v>
          </cell>
          <cell r="M285">
            <v>0</v>
          </cell>
          <cell r="N285">
            <v>-100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87.5</v>
          </cell>
          <cell r="X285">
            <v>74</v>
          </cell>
          <cell r="Y285">
            <v>98.8</v>
          </cell>
          <cell r="Z285">
            <v>74.3</v>
          </cell>
          <cell r="AA285">
            <v>0.9</v>
          </cell>
          <cell r="AB285">
            <v>-96.3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138.9</v>
          </cell>
          <cell r="D286">
            <v>-17.3</v>
          </cell>
          <cell r="E286">
            <v>147.9</v>
          </cell>
          <cell r="F286">
            <v>-17.3</v>
          </cell>
          <cell r="G286">
            <v>147.5</v>
          </cell>
          <cell r="H286">
            <v>-11.1</v>
          </cell>
          <cell r="I286">
            <v>169</v>
          </cell>
          <cell r="J286">
            <v>-15.8</v>
          </cell>
          <cell r="K286">
            <v>169.3</v>
          </cell>
          <cell r="L286">
            <v>-12.6</v>
          </cell>
          <cell r="M286">
            <v>100</v>
          </cell>
          <cell r="N286">
            <v>-90.2</v>
          </cell>
          <cell r="O286">
            <v>510.9</v>
          </cell>
          <cell r="P286">
            <v>571.4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129.1</v>
          </cell>
          <cell r="X286">
            <v>-20.100000000000001</v>
          </cell>
          <cell r="Y286">
            <v>137.5</v>
          </cell>
          <cell r="Z286">
            <v>-20</v>
          </cell>
          <cell r="AA286">
            <v>170.1</v>
          </cell>
          <cell r="AB286">
            <v>-90.6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152.69999999999999</v>
          </cell>
          <cell r="D287">
            <v>29.6</v>
          </cell>
          <cell r="E287">
            <v>128.1</v>
          </cell>
          <cell r="F287">
            <v>-2.5</v>
          </cell>
          <cell r="G287">
            <v>121.8</v>
          </cell>
          <cell r="H287">
            <v>-7.2</v>
          </cell>
          <cell r="I287">
            <v>117.2</v>
          </cell>
          <cell r="J287">
            <v>-0.1</v>
          </cell>
          <cell r="K287">
            <v>111.4</v>
          </cell>
          <cell r="L287">
            <v>-4.7</v>
          </cell>
          <cell r="M287">
            <v>787.5</v>
          </cell>
          <cell r="N287">
            <v>472.7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141.9</v>
          </cell>
          <cell r="X287">
            <v>25.2</v>
          </cell>
          <cell r="Y287">
            <v>119.1</v>
          </cell>
          <cell r="Z287">
            <v>-5.7</v>
          </cell>
          <cell r="AA287">
            <v>753.5</v>
          </cell>
          <cell r="AB287">
            <v>562.29999999999995</v>
          </cell>
          <cell r="AC287">
            <v>182.5</v>
          </cell>
          <cell r="AD287">
            <v>0</v>
          </cell>
        </row>
        <row r="288">
          <cell r="B288" t="str">
            <v>窯業・土石製品</v>
          </cell>
          <cell r="C288">
            <v>117.6</v>
          </cell>
          <cell r="D288">
            <v>10.3</v>
          </cell>
          <cell r="E288">
            <v>122.6</v>
          </cell>
          <cell r="F288">
            <v>10.4</v>
          </cell>
          <cell r="G288">
            <v>121.4</v>
          </cell>
          <cell r="H288">
            <v>8.1999999999999993</v>
          </cell>
          <cell r="I288">
            <v>112.3</v>
          </cell>
          <cell r="J288">
            <v>2.6</v>
          </cell>
          <cell r="K288">
            <v>111.1</v>
          </cell>
          <cell r="L288">
            <v>0.6</v>
          </cell>
          <cell r="M288">
            <v>165.2</v>
          </cell>
          <cell r="N288">
            <v>111</v>
          </cell>
          <cell r="O288">
            <v>191.7</v>
          </cell>
          <cell r="P288">
            <v>-9.8000000000000007</v>
          </cell>
          <cell r="Q288" t="str">
            <v>-</v>
          </cell>
          <cell r="R288" t="str">
            <v>-</v>
          </cell>
          <cell r="S288">
            <v>0</v>
          </cell>
          <cell r="T288">
            <v>-2</v>
          </cell>
          <cell r="U288">
            <v>0</v>
          </cell>
          <cell r="V288">
            <v>0</v>
          </cell>
          <cell r="W288">
            <v>109.3</v>
          </cell>
          <cell r="X288">
            <v>6.6</v>
          </cell>
          <cell r="Y288">
            <v>113.9</v>
          </cell>
          <cell r="Z288">
            <v>6.6</v>
          </cell>
          <cell r="AA288">
            <v>163.6</v>
          </cell>
          <cell r="AB288">
            <v>122.4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152.69999999999999</v>
          </cell>
          <cell r="D291">
            <v>-2.9</v>
          </cell>
          <cell r="E291">
            <v>156.9</v>
          </cell>
          <cell r="F291">
            <v>-2.9</v>
          </cell>
          <cell r="G291">
            <v>141.9</v>
          </cell>
          <cell r="H291">
            <v>3.1</v>
          </cell>
          <cell r="I291">
            <v>152.30000000000001</v>
          </cell>
          <cell r="J291">
            <v>2.2999999999999998</v>
          </cell>
          <cell r="K291">
            <v>129.6</v>
          </cell>
          <cell r="L291">
            <v>3.1</v>
          </cell>
          <cell r="M291">
            <v>8233.2999999999993</v>
          </cell>
          <cell r="N291">
            <v>-1.6</v>
          </cell>
          <cell r="O291">
            <v>168</v>
          </cell>
          <cell r="P291">
            <v>10.3</v>
          </cell>
          <cell r="Q291" t="str">
            <v>-</v>
          </cell>
          <cell r="R291" t="str">
            <v>-</v>
          </cell>
          <cell r="S291">
            <v>4.3499999999999996</v>
          </cell>
          <cell r="T291">
            <v>0.63</v>
          </cell>
          <cell r="U291">
            <v>0</v>
          </cell>
          <cell r="V291">
            <v>0</v>
          </cell>
          <cell r="W291">
            <v>141.9</v>
          </cell>
          <cell r="X291">
            <v>-6.2</v>
          </cell>
          <cell r="Y291">
            <v>145.80000000000001</v>
          </cell>
          <cell r="Z291">
            <v>-6.2</v>
          </cell>
          <cell r="AA291">
            <v>1083</v>
          </cell>
          <cell r="AB291">
            <v>-33.700000000000003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96.3</v>
          </cell>
          <cell r="D294">
            <v>-20.7</v>
          </cell>
          <cell r="E294">
            <v>105.1</v>
          </cell>
          <cell r="F294">
            <v>-20.7</v>
          </cell>
          <cell r="G294">
            <v>105.1</v>
          </cell>
          <cell r="H294">
            <v>-19</v>
          </cell>
          <cell r="I294">
            <v>102.6</v>
          </cell>
          <cell r="J294">
            <v>-15.5</v>
          </cell>
          <cell r="K294">
            <v>102.6</v>
          </cell>
          <cell r="L294">
            <v>-14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-1.63</v>
          </cell>
          <cell r="U294">
            <v>0</v>
          </cell>
          <cell r="V294">
            <v>0</v>
          </cell>
          <cell r="W294">
            <v>89.5</v>
          </cell>
          <cell r="X294">
            <v>-23.4</v>
          </cell>
          <cell r="Y294">
            <v>97.7</v>
          </cell>
          <cell r="Z294">
            <v>-23.3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96.3</v>
          </cell>
          <cell r="D295">
            <v>-12.2</v>
          </cell>
          <cell r="E295">
            <v>98.8</v>
          </cell>
          <cell r="F295">
            <v>-6.2</v>
          </cell>
          <cell r="G295">
            <v>100.8</v>
          </cell>
          <cell r="H295">
            <v>-6.1</v>
          </cell>
          <cell r="I295">
            <v>89.3</v>
          </cell>
          <cell r="J295">
            <v>-10.9</v>
          </cell>
          <cell r="K295">
            <v>90.8</v>
          </cell>
          <cell r="L295">
            <v>-10.6</v>
          </cell>
          <cell r="M295">
            <v>15.8</v>
          </cell>
          <cell r="N295">
            <v>-50</v>
          </cell>
          <cell r="O295">
            <v>297.10000000000002</v>
          </cell>
          <cell r="P295">
            <v>85.3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0</v>
          </cell>
          <cell r="V295">
            <v>-2.78</v>
          </cell>
          <cell r="W295">
            <v>89.5</v>
          </cell>
          <cell r="X295">
            <v>-15.2</v>
          </cell>
          <cell r="Y295">
            <v>91.8</v>
          </cell>
          <cell r="Z295">
            <v>-9.4</v>
          </cell>
          <cell r="AA295">
            <v>13.9</v>
          </cell>
          <cell r="AB295">
            <v>-27.5</v>
          </cell>
          <cell r="AC295">
            <v>13.5</v>
          </cell>
          <cell r="AD295">
            <v>-80.8</v>
          </cell>
        </row>
        <row r="296">
          <cell r="B296" t="str">
            <v>電気機械器具</v>
          </cell>
          <cell r="C296">
            <v>99.3</v>
          </cell>
          <cell r="D296">
            <v>28.5</v>
          </cell>
          <cell r="E296">
            <v>99.5</v>
          </cell>
          <cell r="F296">
            <v>28.6</v>
          </cell>
          <cell r="G296">
            <v>99.7</v>
          </cell>
          <cell r="H296">
            <v>30</v>
          </cell>
          <cell r="I296">
            <v>88.6</v>
          </cell>
          <cell r="J296">
            <v>16.399999999999999</v>
          </cell>
          <cell r="K296">
            <v>88.8</v>
          </cell>
          <cell r="L296">
            <v>17.600000000000001</v>
          </cell>
          <cell r="M296">
            <v>33.299999999999997</v>
          </cell>
          <cell r="N296">
            <v>-88.9</v>
          </cell>
          <cell r="O296">
            <v>6.6</v>
          </cell>
          <cell r="P296">
            <v>10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-17.78</v>
          </cell>
          <cell r="W296">
            <v>92.3</v>
          </cell>
          <cell r="X296">
            <v>24.2</v>
          </cell>
          <cell r="Y296">
            <v>92.5</v>
          </cell>
          <cell r="Z296">
            <v>24.3</v>
          </cell>
          <cell r="AA296">
            <v>35.5</v>
          </cell>
          <cell r="AB296">
            <v>-90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95.8</v>
          </cell>
          <cell r="D298">
            <v>54.3</v>
          </cell>
          <cell r="E298">
            <v>99.8</v>
          </cell>
          <cell r="F298">
            <v>54.3</v>
          </cell>
          <cell r="G298">
            <v>100.3</v>
          </cell>
          <cell r="H298">
            <v>52.2</v>
          </cell>
          <cell r="I298">
            <v>99.6</v>
          </cell>
          <cell r="J298">
            <v>17.899999999999999</v>
          </cell>
          <cell r="K298">
            <v>101.4</v>
          </cell>
          <cell r="L298">
            <v>17.8</v>
          </cell>
          <cell r="M298">
            <v>8.3000000000000007</v>
          </cell>
          <cell r="N298">
            <v>0</v>
          </cell>
          <cell r="O298">
            <v>7.2</v>
          </cell>
          <cell r="P298">
            <v>33.299999999999997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-50</v>
          </cell>
          <cell r="W298">
            <v>89</v>
          </cell>
          <cell r="X298">
            <v>49.1</v>
          </cell>
          <cell r="Y298">
            <v>92.8</v>
          </cell>
          <cell r="Z298">
            <v>49.2</v>
          </cell>
          <cell r="AA298">
            <v>66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114.5</v>
          </cell>
          <cell r="D299">
            <v>3</v>
          </cell>
          <cell r="E299">
            <v>116.9</v>
          </cell>
          <cell r="F299">
            <v>3</v>
          </cell>
          <cell r="G299">
            <v>119.5</v>
          </cell>
          <cell r="H299">
            <v>3.5</v>
          </cell>
          <cell r="I299">
            <v>103.3</v>
          </cell>
          <cell r="J299">
            <v>-3.1</v>
          </cell>
          <cell r="K299">
            <v>104.8</v>
          </cell>
          <cell r="L299">
            <v>-3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106.4</v>
          </cell>
          <cell r="X299">
            <v>-0.5</v>
          </cell>
          <cell r="Y299">
            <v>108.6</v>
          </cell>
          <cell r="Z299">
            <v>-0.5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99</v>
          </cell>
          <cell r="D300">
            <v>7.1</v>
          </cell>
          <cell r="E300">
            <v>107.7</v>
          </cell>
          <cell r="F300">
            <v>7.2</v>
          </cell>
          <cell r="G300">
            <v>100.5</v>
          </cell>
          <cell r="H300">
            <v>-0.1</v>
          </cell>
          <cell r="I300">
            <v>112.2</v>
          </cell>
          <cell r="J300">
            <v>-16.600000000000001</v>
          </cell>
          <cell r="K300">
            <v>106.5</v>
          </cell>
          <cell r="L300">
            <v>-20.9</v>
          </cell>
          <cell r="M300">
            <v>580</v>
          </cell>
          <cell r="N300">
            <v>0</v>
          </cell>
          <cell r="O300">
            <v>136</v>
          </cell>
          <cell r="P300">
            <v>303.60000000000002</v>
          </cell>
          <cell r="Q300" t="str">
            <v>-</v>
          </cell>
          <cell r="R300" t="str">
            <v>-</v>
          </cell>
          <cell r="S300">
            <v>17.48</v>
          </cell>
          <cell r="T300">
            <v>17.48</v>
          </cell>
          <cell r="U300">
            <v>0</v>
          </cell>
          <cell r="V300">
            <v>0</v>
          </cell>
          <cell r="W300">
            <v>92</v>
          </cell>
          <cell r="X300">
            <v>3.6</v>
          </cell>
          <cell r="Y300">
            <v>100.1</v>
          </cell>
          <cell r="Z300">
            <v>3.6</v>
          </cell>
          <cell r="AA300">
            <v>603.6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228.9</v>
          </cell>
          <cell r="D303">
            <v>79.8</v>
          </cell>
          <cell r="E303">
            <v>237.5</v>
          </cell>
          <cell r="F303">
            <v>81.599999999999994</v>
          </cell>
          <cell r="G303">
            <v>243.3</v>
          </cell>
          <cell r="H303">
            <v>87</v>
          </cell>
          <cell r="I303">
            <v>163.30000000000001</v>
          </cell>
          <cell r="J303">
            <v>35.4</v>
          </cell>
          <cell r="K303">
            <v>166.2</v>
          </cell>
          <cell r="L303">
            <v>38.700000000000003</v>
          </cell>
          <cell r="M303">
            <v>16.7</v>
          </cell>
          <cell r="N303">
            <v>-89.6</v>
          </cell>
          <cell r="O303">
            <v>163.69999999999999</v>
          </cell>
          <cell r="P303">
            <v>95.6</v>
          </cell>
          <cell r="Q303" t="str">
            <v>-</v>
          </cell>
          <cell r="R303" t="str">
            <v>-</v>
          </cell>
          <cell r="S303">
            <v>1.0900000000000001</v>
          </cell>
          <cell r="T303">
            <v>-5.79</v>
          </cell>
          <cell r="U303">
            <v>1.85</v>
          </cell>
          <cell r="V303">
            <v>-1.08</v>
          </cell>
          <cell r="W303">
            <v>212.7</v>
          </cell>
          <cell r="X303">
            <v>73.8</v>
          </cell>
          <cell r="Y303">
            <v>220.7</v>
          </cell>
          <cell r="Z303">
            <v>75.400000000000006</v>
          </cell>
          <cell r="AA303">
            <v>16.7</v>
          </cell>
          <cell r="AB303">
            <v>-89.3</v>
          </cell>
          <cell r="AC303">
            <v>3.3</v>
          </cell>
          <cell r="AD303">
            <v>-74.599999999999994</v>
          </cell>
        </row>
        <row r="304">
          <cell r="B304" t="str">
            <v>小売業</v>
          </cell>
          <cell r="C304">
            <v>104.1</v>
          </cell>
          <cell r="D304">
            <v>5.4</v>
          </cell>
          <cell r="E304">
            <v>105.8</v>
          </cell>
          <cell r="F304">
            <v>6.9</v>
          </cell>
          <cell r="G304">
            <v>105.5</v>
          </cell>
          <cell r="H304">
            <v>6.1</v>
          </cell>
          <cell r="I304">
            <v>94.3</v>
          </cell>
          <cell r="J304">
            <v>1.4</v>
          </cell>
          <cell r="K304">
            <v>94.2</v>
          </cell>
          <cell r="L304">
            <v>1.3</v>
          </cell>
          <cell r="M304">
            <v>100</v>
          </cell>
          <cell r="N304">
            <v>11.1</v>
          </cell>
          <cell r="O304">
            <v>132.9</v>
          </cell>
          <cell r="P304">
            <v>1.1000000000000001</v>
          </cell>
          <cell r="Q304" t="str">
            <v>-</v>
          </cell>
          <cell r="R304" t="str">
            <v>-</v>
          </cell>
          <cell r="S304">
            <v>1.69</v>
          </cell>
          <cell r="T304">
            <v>0.83</v>
          </cell>
          <cell r="U304">
            <v>1.22</v>
          </cell>
          <cell r="V304">
            <v>0.27</v>
          </cell>
          <cell r="W304">
            <v>96.7</v>
          </cell>
          <cell r="X304">
            <v>1.8</v>
          </cell>
          <cell r="Y304">
            <v>98.3</v>
          </cell>
          <cell r="Z304">
            <v>3.3</v>
          </cell>
          <cell r="AA304">
            <v>127.5</v>
          </cell>
          <cell r="AB304">
            <v>92.8</v>
          </cell>
          <cell r="AC304">
            <v>0</v>
          </cell>
          <cell r="AD304">
            <v>-100</v>
          </cell>
        </row>
        <row r="305">
          <cell r="B305" t="str">
            <v>宿泊業</v>
          </cell>
          <cell r="C305">
            <v>161.4</v>
          </cell>
          <cell r="D305">
            <v>7.5</v>
          </cell>
          <cell r="E305">
            <v>160.1</v>
          </cell>
          <cell r="F305">
            <v>5.9</v>
          </cell>
          <cell r="G305">
            <v>157.1</v>
          </cell>
          <cell r="H305">
            <v>5.9</v>
          </cell>
          <cell r="I305">
            <v>150</v>
          </cell>
          <cell r="J305">
            <v>-3.5</v>
          </cell>
          <cell r="K305">
            <v>145.1</v>
          </cell>
          <cell r="L305">
            <v>-6</v>
          </cell>
          <cell r="M305">
            <v>375</v>
          </cell>
          <cell r="N305">
            <v>114.3</v>
          </cell>
          <cell r="O305">
            <v>107.2</v>
          </cell>
          <cell r="P305">
            <v>0.7</v>
          </cell>
          <cell r="Q305" t="str">
            <v>-</v>
          </cell>
          <cell r="R305" t="str">
            <v>-</v>
          </cell>
          <cell r="S305">
            <v>3.12</v>
          </cell>
          <cell r="T305">
            <v>-0.62</v>
          </cell>
          <cell r="U305">
            <v>2.71</v>
          </cell>
          <cell r="V305">
            <v>0.45</v>
          </cell>
          <cell r="W305">
            <v>150</v>
          </cell>
          <cell r="X305">
            <v>4</v>
          </cell>
          <cell r="Y305">
            <v>148.80000000000001</v>
          </cell>
          <cell r="Z305">
            <v>2.2999999999999998</v>
          </cell>
          <cell r="AA305">
            <v>303.2</v>
          </cell>
          <cell r="AB305">
            <v>5.4</v>
          </cell>
          <cell r="AC305">
            <v>57.2</v>
          </cell>
          <cell r="AD305">
            <v>0</v>
          </cell>
        </row>
        <row r="306">
          <cell r="B306" t="str">
            <v>Ｍ一括分</v>
          </cell>
          <cell r="C306">
            <v>84.4</v>
          </cell>
          <cell r="D306">
            <v>-8.6999999999999993</v>
          </cell>
          <cell r="E306">
            <v>84.4</v>
          </cell>
          <cell r="F306">
            <v>-8.6999999999999993</v>
          </cell>
          <cell r="G306">
            <v>83.8</v>
          </cell>
          <cell r="H306">
            <v>-8.3000000000000007</v>
          </cell>
          <cell r="I306">
            <v>78.5</v>
          </cell>
          <cell r="J306">
            <v>-12.5</v>
          </cell>
          <cell r="K306">
            <v>78.2</v>
          </cell>
          <cell r="L306">
            <v>-11.3</v>
          </cell>
          <cell r="M306">
            <v>92.9</v>
          </cell>
          <cell r="N306">
            <v>-45.8</v>
          </cell>
          <cell r="O306">
            <v>103.8</v>
          </cell>
          <cell r="P306">
            <v>-0.4</v>
          </cell>
          <cell r="Q306" t="str">
            <v>-</v>
          </cell>
          <cell r="R306" t="str">
            <v>-</v>
          </cell>
          <cell r="S306">
            <v>5.51</v>
          </cell>
          <cell r="T306">
            <v>-0.08</v>
          </cell>
          <cell r="U306">
            <v>1.43</v>
          </cell>
          <cell r="V306">
            <v>-4.16</v>
          </cell>
          <cell r="W306">
            <v>78.400000000000006</v>
          </cell>
          <cell r="X306">
            <v>-11.7</v>
          </cell>
          <cell r="Y306">
            <v>78.400000000000006</v>
          </cell>
          <cell r="Z306">
            <v>-11.7</v>
          </cell>
          <cell r="AA306">
            <v>118.7</v>
          </cell>
          <cell r="AB306">
            <v>-21.3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70.400000000000006</v>
          </cell>
          <cell r="D307">
            <v>1</v>
          </cell>
          <cell r="E307">
            <v>77.599999999999994</v>
          </cell>
          <cell r="F307">
            <v>1.2</v>
          </cell>
          <cell r="G307">
            <v>77.8</v>
          </cell>
          <cell r="H307">
            <v>9.9</v>
          </cell>
          <cell r="I307">
            <v>95.7</v>
          </cell>
          <cell r="J307">
            <v>-3.2</v>
          </cell>
          <cell r="K307">
            <v>96.1</v>
          </cell>
          <cell r="L307">
            <v>-2.2000000000000002</v>
          </cell>
          <cell r="M307">
            <v>72.2</v>
          </cell>
          <cell r="N307">
            <v>-45.8</v>
          </cell>
          <cell r="O307">
            <v>74.2</v>
          </cell>
          <cell r="P307">
            <v>-14.8</v>
          </cell>
          <cell r="Q307" t="str">
            <v>-</v>
          </cell>
          <cell r="R307" t="str">
            <v>-</v>
          </cell>
          <cell r="S307">
            <v>2.27</v>
          </cell>
          <cell r="T307">
            <v>2.0499999999999998</v>
          </cell>
          <cell r="U307">
            <v>0.56000000000000005</v>
          </cell>
          <cell r="V307">
            <v>-0.57999999999999996</v>
          </cell>
          <cell r="W307">
            <v>65.400000000000006</v>
          </cell>
          <cell r="X307">
            <v>-2.4</v>
          </cell>
          <cell r="Y307">
            <v>72.099999999999994</v>
          </cell>
          <cell r="Z307">
            <v>-2.2999999999999998</v>
          </cell>
          <cell r="AA307">
            <v>70.900000000000006</v>
          </cell>
          <cell r="AB307">
            <v>-76.7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93</v>
          </cell>
          <cell r="D308">
            <v>-8.6999999999999993</v>
          </cell>
          <cell r="E308">
            <v>97.9</v>
          </cell>
          <cell r="F308">
            <v>-10.3</v>
          </cell>
          <cell r="G308">
            <v>97.6</v>
          </cell>
          <cell r="H308">
            <v>-9</v>
          </cell>
          <cell r="I308">
            <v>89.8</v>
          </cell>
          <cell r="J308">
            <v>-4.2</v>
          </cell>
          <cell r="K308">
            <v>89.7</v>
          </cell>
          <cell r="L308">
            <v>-3.5</v>
          </cell>
          <cell r="M308">
            <v>150</v>
          </cell>
          <cell r="N308">
            <v>-62.5</v>
          </cell>
          <cell r="O308">
            <v>118.8</v>
          </cell>
          <cell r="P308">
            <v>40.6</v>
          </cell>
          <cell r="Q308" t="str">
            <v>-</v>
          </cell>
          <cell r="R308" t="str">
            <v>-</v>
          </cell>
          <cell r="S308">
            <v>7.0000000000000007E-2</v>
          </cell>
          <cell r="T308">
            <v>-0.19</v>
          </cell>
          <cell r="U308">
            <v>0.39</v>
          </cell>
          <cell r="V308">
            <v>-0.41</v>
          </cell>
          <cell r="W308">
            <v>86.4</v>
          </cell>
          <cell r="X308">
            <v>-11.8</v>
          </cell>
          <cell r="Y308">
            <v>91</v>
          </cell>
          <cell r="Z308">
            <v>-13.3</v>
          </cell>
          <cell r="AA308">
            <v>312.8</v>
          </cell>
          <cell r="AB308">
            <v>-76.8</v>
          </cell>
          <cell r="AC308">
            <v>24.7</v>
          </cell>
          <cell r="AD308">
            <v>3838.6</v>
          </cell>
        </row>
        <row r="309">
          <cell r="B309" t="str">
            <v>職業紹介・派遣業</v>
          </cell>
          <cell r="C309">
            <v>124.6</v>
          </cell>
          <cell r="D309">
            <v>16.3</v>
          </cell>
          <cell r="E309">
            <v>124.8</v>
          </cell>
          <cell r="F309">
            <v>18.2</v>
          </cell>
          <cell r="G309">
            <v>125.7</v>
          </cell>
          <cell r="H309">
            <v>19.3</v>
          </cell>
          <cell r="I309">
            <v>109.8</v>
          </cell>
          <cell r="J309">
            <v>12.6</v>
          </cell>
          <cell r="K309">
            <v>109.7</v>
          </cell>
          <cell r="L309">
            <v>13.2</v>
          </cell>
          <cell r="M309">
            <v>107.4</v>
          </cell>
          <cell r="N309">
            <v>-6.4</v>
          </cell>
          <cell r="O309">
            <v>81.900000000000006</v>
          </cell>
          <cell r="P309">
            <v>-37</v>
          </cell>
          <cell r="Q309" t="str">
            <v>-</v>
          </cell>
          <cell r="R309" t="str">
            <v>-</v>
          </cell>
          <cell r="S309">
            <v>6.32</v>
          </cell>
          <cell r="T309">
            <v>-1.05</v>
          </cell>
          <cell r="U309">
            <v>6.32</v>
          </cell>
          <cell r="V309">
            <v>-1.05</v>
          </cell>
          <cell r="W309">
            <v>115.8</v>
          </cell>
          <cell r="X309">
            <v>12.4</v>
          </cell>
          <cell r="Y309">
            <v>116</v>
          </cell>
          <cell r="Z309">
            <v>14.3</v>
          </cell>
          <cell r="AA309">
            <v>100.9</v>
          </cell>
          <cell r="AB309">
            <v>-9.6</v>
          </cell>
          <cell r="AC309">
            <v>46.6</v>
          </cell>
          <cell r="AD309">
            <v>-92.6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103.5</v>
          </cell>
          <cell r="D311">
            <v>-0.3</v>
          </cell>
          <cell r="E311">
            <v>105.1</v>
          </cell>
          <cell r="F311">
            <v>-0.8</v>
          </cell>
          <cell r="G311">
            <v>105.8</v>
          </cell>
          <cell r="H311">
            <v>0.7</v>
          </cell>
          <cell r="I311">
            <v>96.5</v>
          </cell>
          <cell r="J311">
            <v>-2.9</v>
          </cell>
          <cell r="K311">
            <v>97</v>
          </cell>
          <cell r="L311">
            <v>-1.8</v>
          </cell>
          <cell r="M311">
            <v>80.599999999999994</v>
          </cell>
          <cell r="N311">
            <v>-30.6</v>
          </cell>
          <cell r="O311">
            <v>98</v>
          </cell>
          <cell r="P311">
            <v>15.8</v>
          </cell>
          <cell r="Q311" t="str">
            <v>-</v>
          </cell>
          <cell r="R311" t="str">
            <v>-</v>
          </cell>
          <cell r="S311">
            <v>3.51</v>
          </cell>
          <cell r="T311">
            <v>1.05</v>
          </cell>
          <cell r="U311">
            <v>2.76</v>
          </cell>
          <cell r="V311">
            <v>0.16</v>
          </cell>
          <cell r="W311">
            <v>96.2</v>
          </cell>
          <cell r="X311">
            <v>-3.6</v>
          </cell>
          <cell r="Y311">
            <v>97.7</v>
          </cell>
          <cell r="Z311">
            <v>-4.0999999999999996</v>
          </cell>
          <cell r="AA311">
            <v>85.8</v>
          </cell>
          <cell r="AB311">
            <v>-34</v>
          </cell>
          <cell r="AC311">
            <v>22.9</v>
          </cell>
          <cell r="AD311">
            <v>191.9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93</v>
          </cell>
          <cell r="D518">
            <v>4.7</v>
          </cell>
          <cell r="E518">
            <v>104.6</v>
          </cell>
          <cell r="F518">
            <v>3.2</v>
          </cell>
          <cell r="G518">
            <v>104.6</v>
          </cell>
          <cell r="H518">
            <v>3.6</v>
          </cell>
          <cell r="I518">
            <v>101</v>
          </cell>
          <cell r="J518">
            <v>0.9</v>
          </cell>
          <cell r="K518">
            <v>100.3</v>
          </cell>
          <cell r="L518">
            <v>0.8</v>
          </cell>
          <cell r="M518">
            <v>111.7</v>
          </cell>
          <cell r="N518">
            <v>4.2</v>
          </cell>
          <cell r="O518">
            <v>97.5</v>
          </cell>
          <cell r="P518">
            <v>0</v>
          </cell>
          <cell r="Q518" t="str">
            <v>-</v>
          </cell>
          <cell r="R518" t="str">
            <v>-</v>
          </cell>
          <cell r="S518">
            <v>1</v>
          </cell>
          <cell r="T518">
            <v>-0.1</v>
          </cell>
          <cell r="U518">
            <v>1.17</v>
          </cell>
          <cell r="V518">
            <v>-7.0000000000000007E-2</v>
          </cell>
          <cell r="W518">
            <v>86.4</v>
          </cell>
          <cell r="X518">
            <v>1.2</v>
          </cell>
          <cell r="Y518">
            <v>97.2</v>
          </cell>
          <cell r="Z518">
            <v>-0.3</v>
          </cell>
          <cell r="AA518">
            <v>104.5</v>
          </cell>
          <cell r="AB518">
            <v>-1.9</v>
          </cell>
          <cell r="AC518">
            <v>32.799999999999997</v>
          </cell>
          <cell r="AD518">
            <v>41.1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84.9</v>
          </cell>
          <cell r="D520">
            <v>2.2000000000000002</v>
          </cell>
          <cell r="E520">
            <v>95.1</v>
          </cell>
          <cell r="F520">
            <v>1.5</v>
          </cell>
          <cell r="G520">
            <v>97.5</v>
          </cell>
          <cell r="H520">
            <v>4.3</v>
          </cell>
          <cell r="I520">
            <v>101.1</v>
          </cell>
          <cell r="J520">
            <v>0</v>
          </cell>
          <cell r="K520">
            <v>101.7</v>
          </cell>
          <cell r="L520">
            <v>1.4</v>
          </cell>
          <cell r="M520">
            <v>91</v>
          </cell>
          <cell r="N520">
            <v>-21.3</v>
          </cell>
          <cell r="O520">
            <v>92.9</v>
          </cell>
          <cell r="P520">
            <v>-0.3</v>
          </cell>
          <cell r="Q520" t="str">
            <v>-</v>
          </cell>
          <cell r="R520" t="str">
            <v>-</v>
          </cell>
          <cell r="S520">
            <v>0</v>
          </cell>
          <cell r="T520">
            <v>-0.01</v>
          </cell>
          <cell r="U520">
            <v>2.2200000000000002</v>
          </cell>
          <cell r="V520">
            <v>2.04</v>
          </cell>
          <cell r="W520">
            <v>78.900000000000006</v>
          </cell>
          <cell r="X520">
            <v>-1.3</v>
          </cell>
          <cell r="Y520">
            <v>88.4</v>
          </cell>
          <cell r="Z520">
            <v>-1.9</v>
          </cell>
          <cell r="AA520">
            <v>55.2</v>
          </cell>
          <cell r="AB520">
            <v>-43.3</v>
          </cell>
          <cell r="AC520">
            <v>30.4</v>
          </cell>
          <cell r="AD520">
            <v>9.9</v>
          </cell>
        </row>
        <row r="521">
          <cell r="B521" t="str">
            <v>製造業</v>
          </cell>
          <cell r="C521">
            <v>95</v>
          </cell>
          <cell r="D521">
            <v>-2.2999999999999998</v>
          </cell>
          <cell r="E521">
            <v>110.1</v>
          </cell>
          <cell r="F521">
            <v>0.1</v>
          </cell>
          <cell r="G521">
            <v>107.7</v>
          </cell>
          <cell r="H521">
            <v>-1</v>
          </cell>
          <cell r="I521">
            <v>103.1</v>
          </cell>
          <cell r="J521">
            <v>2.6</v>
          </cell>
          <cell r="K521">
            <v>101.4</v>
          </cell>
          <cell r="L521">
            <v>1.5</v>
          </cell>
          <cell r="M521">
            <v>124.4</v>
          </cell>
          <cell r="N521">
            <v>15.1</v>
          </cell>
          <cell r="O521">
            <v>96.5</v>
          </cell>
          <cell r="P521">
            <v>3</v>
          </cell>
          <cell r="Q521" t="str">
            <v>-</v>
          </cell>
          <cell r="R521" t="str">
            <v>-</v>
          </cell>
          <cell r="S521">
            <v>1.01</v>
          </cell>
          <cell r="T521">
            <v>0.38</v>
          </cell>
          <cell r="U521">
            <v>0.73</v>
          </cell>
          <cell r="V521">
            <v>-0.33</v>
          </cell>
          <cell r="W521">
            <v>88.3</v>
          </cell>
          <cell r="X521">
            <v>-5.6</v>
          </cell>
          <cell r="Y521">
            <v>102.3</v>
          </cell>
          <cell r="Z521">
            <v>-3.3</v>
          </cell>
          <cell r="AA521">
            <v>136.1</v>
          </cell>
          <cell r="AB521">
            <v>10.3</v>
          </cell>
          <cell r="AC521">
            <v>20.2</v>
          </cell>
          <cell r="AD521">
            <v>-40.1</v>
          </cell>
        </row>
        <row r="522">
          <cell r="B522" t="str">
            <v>電気・ガス・熱供給・水道業</v>
          </cell>
          <cell r="C522">
            <v>95.3</v>
          </cell>
          <cell r="D522">
            <v>5.4</v>
          </cell>
          <cell r="E522">
            <v>120.7</v>
          </cell>
          <cell r="F522">
            <v>5.4</v>
          </cell>
          <cell r="G522">
            <v>111.6</v>
          </cell>
          <cell r="H522">
            <v>-1.8</v>
          </cell>
          <cell r="I522">
            <v>105</v>
          </cell>
          <cell r="J522">
            <v>10.3</v>
          </cell>
          <cell r="K522">
            <v>101.4</v>
          </cell>
          <cell r="L522">
            <v>5.2</v>
          </cell>
          <cell r="M522">
            <v>151.4</v>
          </cell>
          <cell r="N522">
            <v>89.7</v>
          </cell>
          <cell r="O522">
            <v>149.4</v>
          </cell>
          <cell r="P522">
            <v>-26.1</v>
          </cell>
          <cell r="Q522" t="str">
            <v>-</v>
          </cell>
          <cell r="R522" t="str">
            <v>-</v>
          </cell>
          <cell r="S522">
            <v>3.17</v>
          </cell>
          <cell r="T522">
            <v>3.17</v>
          </cell>
          <cell r="U522">
            <v>1.95</v>
          </cell>
          <cell r="V522">
            <v>1.39</v>
          </cell>
          <cell r="W522">
            <v>88.6</v>
          </cell>
          <cell r="X522">
            <v>2</v>
          </cell>
          <cell r="Y522">
            <v>112.2</v>
          </cell>
          <cell r="Z522">
            <v>1.9</v>
          </cell>
          <cell r="AA522">
            <v>232.5</v>
          </cell>
          <cell r="AB522">
            <v>86.7</v>
          </cell>
          <cell r="AC522">
            <v>0.1</v>
          </cell>
          <cell r="AD522">
            <v>-75.7</v>
          </cell>
        </row>
        <row r="523">
          <cell r="B523" t="str">
            <v>情報通信業</v>
          </cell>
          <cell r="C523">
            <v>115.1</v>
          </cell>
          <cell r="D523">
            <v>-0.8</v>
          </cell>
          <cell r="E523">
            <v>135.5</v>
          </cell>
          <cell r="F523">
            <v>-1.9</v>
          </cell>
          <cell r="G523">
            <v>131.69999999999999</v>
          </cell>
          <cell r="H523">
            <v>-1.7</v>
          </cell>
          <cell r="I523">
            <v>104.4</v>
          </cell>
          <cell r="J523">
            <v>6.7</v>
          </cell>
          <cell r="K523">
            <v>105.1</v>
          </cell>
          <cell r="L523">
            <v>5.7</v>
          </cell>
          <cell r="M523">
            <v>97</v>
          </cell>
          <cell r="N523">
            <v>20.8</v>
          </cell>
          <cell r="O523">
            <v>104.7</v>
          </cell>
          <cell r="P523">
            <v>-4.4000000000000004</v>
          </cell>
          <cell r="Q523" t="str">
            <v>-</v>
          </cell>
          <cell r="R523" t="str">
            <v>-</v>
          </cell>
          <cell r="S523">
            <v>1.61</v>
          </cell>
          <cell r="T523">
            <v>0.48</v>
          </cell>
          <cell r="U523">
            <v>0.73</v>
          </cell>
          <cell r="V523">
            <v>7.0000000000000007E-2</v>
          </cell>
          <cell r="W523">
            <v>107</v>
          </cell>
          <cell r="X523">
            <v>-4</v>
          </cell>
          <cell r="Y523">
            <v>125.9</v>
          </cell>
          <cell r="Z523">
            <v>-5.2</v>
          </cell>
          <cell r="AA523">
            <v>187</v>
          </cell>
          <cell r="AB523">
            <v>-3.2</v>
          </cell>
          <cell r="AC523">
            <v>24.3</v>
          </cell>
          <cell r="AD523">
            <v>36.299999999999997</v>
          </cell>
        </row>
        <row r="524">
          <cell r="B524" t="str">
            <v>運輸業，郵便業</v>
          </cell>
          <cell r="C524">
            <v>81.8</v>
          </cell>
          <cell r="D524">
            <v>2.9</v>
          </cell>
          <cell r="E524">
            <v>92.8</v>
          </cell>
          <cell r="F524">
            <v>3</v>
          </cell>
          <cell r="G524">
            <v>93.8</v>
          </cell>
          <cell r="H524">
            <v>2.1</v>
          </cell>
          <cell r="I524">
            <v>100.4</v>
          </cell>
          <cell r="J524">
            <v>6.8</v>
          </cell>
          <cell r="K524">
            <v>104.4</v>
          </cell>
          <cell r="L524">
            <v>5.8</v>
          </cell>
          <cell r="M524">
            <v>84.9</v>
          </cell>
          <cell r="N524">
            <v>11.9</v>
          </cell>
          <cell r="O524">
            <v>109.8</v>
          </cell>
          <cell r="P524">
            <v>-3.1</v>
          </cell>
          <cell r="Q524" t="str">
            <v>-</v>
          </cell>
          <cell r="R524" t="str">
            <v>-</v>
          </cell>
          <cell r="S524">
            <v>0.42</v>
          </cell>
          <cell r="T524">
            <v>-0.19</v>
          </cell>
          <cell r="U524">
            <v>0.1</v>
          </cell>
          <cell r="V524">
            <v>-1.37</v>
          </cell>
          <cell r="W524">
            <v>76</v>
          </cell>
          <cell r="X524">
            <v>-0.5</v>
          </cell>
          <cell r="Y524">
            <v>86.2</v>
          </cell>
          <cell r="Z524">
            <v>-0.5</v>
          </cell>
          <cell r="AA524">
            <v>88.3</v>
          </cell>
          <cell r="AB524">
            <v>7.1</v>
          </cell>
          <cell r="AC524">
            <v>0.4</v>
          </cell>
          <cell r="AD524">
            <v>-63</v>
          </cell>
        </row>
        <row r="525">
          <cell r="B525" t="str">
            <v>卸売業，小売業</v>
          </cell>
          <cell r="C525">
            <v>96.7</v>
          </cell>
          <cell r="D525">
            <v>2.5</v>
          </cell>
          <cell r="E525">
            <v>106</v>
          </cell>
          <cell r="F525">
            <v>4</v>
          </cell>
          <cell r="G525">
            <v>104.9</v>
          </cell>
          <cell r="H525">
            <v>2.5</v>
          </cell>
          <cell r="I525">
            <v>97.9</v>
          </cell>
          <cell r="J525">
            <v>1.8</v>
          </cell>
          <cell r="K525">
            <v>97</v>
          </cell>
          <cell r="L525">
            <v>0.6</v>
          </cell>
          <cell r="M525">
            <v>111.8</v>
          </cell>
          <cell r="N525">
            <v>18.3</v>
          </cell>
          <cell r="O525">
            <v>88.7</v>
          </cell>
          <cell r="P525">
            <v>-4.3</v>
          </cell>
          <cell r="Q525" t="str">
            <v>-</v>
          </cell>
          <cell r="R525" t="str">
            <v>-</v>
          </cell>
          <cell r="S525">
            <v>1.21</v>
          </cell>
          <cell r="T525">
            <v>-0.21</v>
          </cell>
          <cell r="U525">
            <v>1.98</v>
          </cell>
          <cell r="V525">
            <v>0.34</v>
          </cell>
          <cell r="W525">
            <v>89.9</v>
          </cell>
          <cell r="X525">
            <v>-0.9</v>
          </cell>
          <cell r="Y525">
            <v>98.5</v>
          </cell>
          <cell r="Z525">
            <v>0.5</v>
          </cell>
          <cell r="AA525">
            <v>126</v>
          </cell>
          <cell r="AB525">
            <v>32.700000000000003</v>
          </cell>
          <cell r="AC525">
            <v>30.8</v>
          </cell>
          <cell r="AD525">
            <v>-24.2</v>
          </cell>
        </row>
        <row r="526">
          <cell r="B526" t="str">
            <v>金融業，保険業</v>
          </cell>
          <cell r="C526">
            <v>89.5</v>
          </cell>
          <cell r="D526">
            <v>1</v>
          </cell>
          <cell r="E526">
            <v>111.7</v>
          </cell>
          <cell r="F526">
            <v>1</v>
          </cell>
          <cell r="G526">
            <v>113.1</v>
          </cell>
          <cell r="H526">
            <v>2.6</v>
          </cell>
          <cell r="I526">
            <v>96</v>
          </cell>
          <cell r="J526">
            <v>-2.6</v>
          </cell>
          <cell r="K526">
            <v>94.7</v>
          </cell>
          <cell r="L526">
            <v>-3.2</v>
          </cell>
          <cell r="M526">
            <v>130.9</v>
          </cell>
          <cell r="N526">
            <v>10.7</v>
          </cell>
          <cell r="O526">
            <v>90.2</v>
          </cell>
          <cell r="P526">
            <v>0.3</v>
          </cell>
          <cell r="Q526" t="str">
            <v>-</v>
          </cell>
          <cell r="R526" t="str">
            <v>-</v>
          </cell>
          <cell r="S526">
            <v>0.8</v>
          </cell>
          <cell r="T526">
            <v>0.05</v>
          </cell>
          <cell r="U526">
            <v>2.5099999999999998</v>
          </cell>
          <cell r="V526">
            <v>2.4700000000000002</v>
          </cell>
          <cell r="W526">
            <v>83.2</v>
          </cell>
          <cell r="X526">
            <v>-2.2999999999999998</v>
          </cell>
          <cell r="Y526">
            <v>103.8</v>
          </cell>
          <cell r="Z526">
            <v>-2.4</v>
          </cell>
          <cell r="AA526">
            <v>79.599999999999994</v>
          </cell>
          <cell r="AB526">
            <v>-33.799999999999997</v>
          </cell>
          <cell r="AC526">
            <v>0.5</v>
          </cell>
          <cell r="AD526">
            <v>20.7</v>
          </cell>
        </row>
        <row r="527">
          <cell r="B527" t="str">
            <v>不動産業，物品賃貸業</v>
          </cell>
          <cell r="C527">
            <v>92.5</v>
          </cell>
          <cell r="D527">
            <v>2.8</v>
          </cell>
          <cell r="E527">
            <v>100</v>
          </cell>
          <cell r="F527">
            <v>-6.9</v>
          </cell>
          <cell r="G527">
            <v>104.6</v>
          </cell>
          <cell r="H527">
            <v>-2.8</v>
          </cell>
          <cell r="I527">
            <v>101.3</v>
          </cell>
          <cell r="J527">
            <v>-1</v>
          </cell>
          <cell r="K527">
            <v>105.2</v>
          </cell>
          <cell r="L527">
            <v>4.5</v>
          </cell>
          <cell r="M527">
            <v>33.299999999999997</v>
          </cell>
          <cell r="N527">
            <v>-74.400000000000006</v>
          </cell>
          <cell r="O527">
            <v>81.8</v>
          </cell>
          <cell r="P527">
            <v>4.5</v>
          </cell>
          <cell r="Q527" t="str">
            <v>-</v>
          </cell>
          <cell r="R527" t="str">
            <v>-</v>
          </cell>
          <cell r="S527">
            <v>0</v>
          </cell>
          <cell r="T527">
            <v>-0.39</v>
          </cell>
          <cell r="U527">
            <v>0</v>
          </cell>
          <cell r="V527">
            <v>0</v>
          </cell>
          <cell r="W527">
            <v>86</v>
          </cell>
          <cell r="X527">
            <v>-0.6</v>
          </cell>
          <cell r="Y527">
            <v>92.9</v>
          </cell>
          <cell r="Z527">
            <v>-10.1</v>
          </cell>
          <cell r="AA527">
            <v>24.3</v>
          </cell>
          <cell r="AB527">
            <v>-76.5</v>
          </cell>
          <cell r="AC527">
            <v>53.9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85.2</v>
          </cell>
          <cell r="D528">
            <v>-3.9</v>
          </cell>
          <cell r="E528">
            <v>101.8</v>
          </cell>
          <cell r="F528">
            <v>1.6</v>
          </cell>
          <cell r="G528">
            <v>101.7</v>
          </cell>
          <cell r="H528">
            <v>0.5</v>
          </cell>
          <cell r="I528">
            <v>95.5</v>
          </cell>
          <cell r="J528">
            <v>-0.1</v>
          </cell>
          <cell r="K528">
            <v>95.7</v>
          </cell>
          <cell r="L528">
            <v>-1.2</v>
          </cell>
          <cell r="M528">
            <v>91.7</v>
          </cell>
          <cell r="N528">
            <v>20.7</v>
          </cell>
          <cell r="O528">
            <v>113</v>
          </cell>
          <cell r="P528">
            <v>13.2</v>
          </cell>
          <cell r="Q528" t="str">
            <v>-</v>
          </cell>
          <cell r="R528" t="str">
            <v>-</v>
          </cell>
          <cell r="S528">
            <v>0.08</v>
          </cell>
          <cell r="T528">
            <v>-2.11</v>
          </cell>
          <cell r="U528">
            <v>1.1100000000000001</v>
          </cell>
          <cell r="V528">
            <v>-0.37</v>
          </cell>
          <cell r="W528">
            <v>79.2</v>
          </cell>
          <cell r="X528">
            <v>-7.2</v>
          </cell>
          <cell r="Y528">
            <v>94.6</v>
          </cell>
          <cell r="Z528">
            <v>-1.8</v>
          </cell>
          <cell r="AA528">
            <v>102.7</v>
          </cell>
          <cell r="AB528">
            <v>32.5</v>
          </cell>
          <cell r="AC528">
            <v>20.6</v>
          </cell>
          <cell r="AD528">
            <v>-47.2</v>
          </cell>
        </row>
        <row r="529">
          <cell r="B529" t="str">
            <v>宿泊業，飲食サービス業</v>
          </cell>
          <cell r="C529">
            <v>98.1</v>
          </cell>
          <cell r="D529">
            <v>-2.6</v>
          </cell>
          <cell r="E529">
            <v>103.1</v>
          </cell>
          <cell r="F529">
            <v>-3.6</v>
          </cell>
          <cell r="G529">
            <v>98.8</v>
          </cell>
          <cell r="H529">
            <v>-9.1999999999999993</v>
          </cell>
          <cell r="I529">
            <v>107.3</v>
          </cell>
          <cell r="J529">
            <v>-7.5</v>
          </cell>
          <cell r="K529">
            <v>106.4</v>
          </cell>
          <cell r="L529">
            <v>-11.8</v>
          </cell>
          <cell r="M529">
            <v>121.3</v>
          </cell>
          <cell r="N529">
            <v>147</v>
          </cell>
          <cell r="O529">
            <v>81.599999999999994</v>
          </cell>
          <cell r="P529">
            <v>-16.8</v>
          </cell>
          <cell r="Q529" t="str">
            <v>-</v>
          </cell>
          <cell r="R529" t="str">
            <v>-</v>
          </cell>
          <cell r="S529">
            <v>0.78</v>
          </cell>
          <cell r="T529">
            <v>0.16</v>
          </cell>
          <cell r="U529">
            <v>1.38</v>
          </cell>
          <cell r="V529">
            <v>-5.55</v>
          </cell>
          <cell r="W529">
            <v>91.2</v>
          </cell>
          <cell r="X529">
            <v>-5.8</v>
          </cell>
          <cell r="Y529">
            <v>95.8</v>
          </cell>
          <cell r="Z529">
            <v>-6.8</v>
          </cell>
          <cell r="AA529">
            <v>164</v>
          </cell>
          <cell r="AB529">
            <v>103.2</v>
          </cell>
          <cell r="AC529">
            <v>12.2</v>
          </cell>
          <cell r="AD529">
            <v>0</v>
          </cell>
        </row>
        <row r="530">
          <cell r="B530" t="str">
            <v>生活関連サービス業，娯楽業</v>
          </cell>
          <cell r="C530">
            <v>91.7</v>
          </cell>
          <cell r="D530">
            <v>11.4</v>
          </cell>
          <cell r="E530">
            <v>99.1</v>
          </cell>
          <cell r="F530">
            <v>11.9</v>
          </cell>
          <cell r="G530">
            <v>103.7</v>
          </cell>
          <cell r="H530">
            <v>14.3</v>
          </cell>
          <cell r="I530">
            <v>98.5</v>
          </cell>
          <cell r="J530">
            <v>0.7</v>
          </cell>
          <cell r="K530">
            <v>101.6</v>
          </cell>
          <cell r="L530">
            <v>3.7</v>
          </cell>
          <cell r="M530">
            <v>68.400000000000006</v>
          </cell>
          <cell r="N530">
            <v>-28.9</v>
          </cell>
          <cell r="O530">
            <v>126.5</v>
          </cell>
          <cell r="P530">
            <v>12.3</v>
          </cell>
          <cell r="Q530" t="str">
            <v>-</v>
          </cell>
          <cell r="R530" t="str">
            <v>-</v>
          </cell>
          <cell r="S530">
            <v>1.36</v>
          </cell>
          <cell r="T530">
            <v>-3.49</v>
          </cell>
          <cell r="U530">
            <v>0.06</v>
          </cell>
          <cell r="V530">
            <v>-4.58</v>
          </cell>
          <cell r="W530">
            <v>85.2</v>
          </cell>
          <cell r="X530">
            <v>7.7</v>
          </cell>
          <cell r="Y530">
            <v>92.1</v>
          </cell>
          <cell r="Z530">
            <v>8.1</v>
          </cell>
          <cell r="AA530">
            <v>41.6</v>
          </cell>
          <cell r="AB530">
            <v>-32.200000000000003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115.1</v>
          </cell>
          <cell r="D531">
            <v>45.9</v>
          </cell>
          <cell r="E531">
            <v>110.4</v>
          </cell>
          <cell r="F531">
            <v>14.6</v>
          </cell>
          <cell r="G531">
            <v>111.9</v>
          </cell>
          <cell r="H531">
            <v>17.3</v>
          </cell>
          <cell r="I531">
            <v>107.4</v>
          </cell>
          <cell r="J531">
            <v>-6</v>
          </cell>
          <cell r="K531">
            <v>98.2</v>
          </cell>
          <cell r="L531">
            <v>-3.9</v>
          </cell>
          <cell r="M531">
            <v>262.5</v>
          </cell>
          <cell r="N531">
            <v>-16.899999999999999</v>
          </cell>
          <cell r="O531">
            <v>113.2</v>
          </cell>
          <cell r="P531">
            <v>6.6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-0.5</v>
          </cell>
          <cell r="U531">
            <v>0.31</v>
          </cell>
          <cell r="V531">
            <v>-0.46</v>
          </cell>
          <cell r="W531">
            <v>107</v>
          </cell>
          <cell r="X531">
            <v>41</v>
          </cell>
          <cell r="Y531">
            <v>102.6</v>
          </cell>
          <cell r="Z531">
            <v>10.8</v>
          </cell>
          <cell r="AA531">
            <v>31.7</v>
          </cell>
          <cell r="AB531">
            <v>-77.8</v>
          </cell>
          <cell r="AC531">
            <v>112.4</v>
          </cell>
          <cell r="AD531">
            <v>2173.5</v>
          </cell>
        </row>
        <row r="532">
          <cell r="B532" t="str">
            <v>医療，福祉</v>
          </cell>
          <cell r="C532">
            <v>82.7</v>
          </cell>
          <cell r="D532">
            <v>-4.8</v>
          </cell>
          <cell r="E532">
            <v>100.3</v>
          </cell>
          <cell r="F532">
            <v>-0.6</v>
          </cell>
          <cell r="G532">
            <v>99.5</v>
          </cell>
          <cell r="H532">
            <v>-0.1</v>
          </cell>
          <cell r="I532">
            <v>100.3</v>
          </cell>
          <cell r="J532">
            <v>1.6</v>
          </cell>
          <cell r="K532">
            <v>100.5</v>
          </cell>
          <cell r="L532">
            <v>1.2</v>
          </cell>
          <cell r="M532">
            <v>92.2</v>
          </cell>
          <cell r="N532">
            <v>14.7</v>
          </cell>
          <cell r="O532">
            <v>97.2</v>
          </cell>
          <cell r="P532">
            <v>1.7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0.03</v>
          </cell>
          <cell r="U532">
            <v>0.99</v>
          </cell>
          <cell r="V532">
            <v>0.01</v>
          </cell>
          <cell r="W532">
            <v>76.900000000000006</v>
          </cell>
          <cell r="X532">
            <v>-8</v>
          </cell>
          <cell r="Y532">
            <v>93.2</v>
          </cell>
          <cell r="Z532">
            <v>-3.9</v>
          </cell>
          <cell r="AA532">
            <v>122.5</v>
          </cell>
          <cell r="AB532">
            <v>-10.1</v>
          </cell>
          <cell r="AC532">
            <v>0.3</v>
          </cell>
          <cell r="AD532">
            <v>-98.5</v>
          </cell>
        </row>
        <row r="533">
          <cell r="B533" t="str">
            <v>複合サービス事業</v>
          </cell>
          <cell r="C533">
            <v>81.7</v>
          </cell>
          <cell r="D533">
            <v>0.1</v>
          </cell>
          <cell r="E533">
            <v>99.1</v>
          </cell>
          <cell r="F533">
            <v>0.4</v>
          </cell>
          <cell r="G533">
            <v>101.7</v>
          </cell>
          <cell r="H533">
            <v>0.7</v>
          </cell>
          <cell r="I533">
            <v>98.6</v>
          </cell>
          <cell r="J533">
            <v>1.2</v>
          </cell>
          <cell r="K533">
            <v>101.1</v>
          </cell>
          <cell r="L533">
            <v>2.4</v>
          </cell>
          <cell r="M533">
            <v>54</v>
          </cell>
          <cell r="N533">
            <v>-25.4</v>
          </cell>
          <cell r="O533">
            <v>101.5</v>
          </cell>
          <cell r="P533">
            <v>10.4</v>
          </cell>
          <cell r="Q533" t="str">
            <v>-</v>
          </cell>
          <cell r="R533" t="str">
            <v>-</v>
          </cell>
          <cell r="S533">
            <v>1.71</v>
          </cell>
          <cell r="T533">
            <v>-0.37</v>
          </cell>
          <cell r="U533">
            <v>0.54</v>
          </cell>
          <cell r="V533">
            <v>-0.11</v>
          </cell>
          <cell r="W533">
            <v>75.900000000000006</v>
          </cell>
          <cell r="X533">
            <v>-3.3</v>
          </cell>
          <cell r="Y533">
            <v>92.1</v>
          </cell>
          <cell r="Z533">
            <v>-3</v>
          </cell>
          <cell r="AA533">
            <v>55.7</v>
          </cell>
          <cell r="AB533">
            <v>-7</v>
          </cell>
          <cell r="AC533">
            <v>0.2</v>
          </cell>
          <cell r="AD533">
            <v>-88.8</v>
          </cell>
        </row>
        <row r="534">
          <cell r="B534" t="str">
            <v>サービス業（他に分類されないもの）</v>
          </cell>
          <cell r="C534">
            <v>92.8</v>
          </cell>
          <cell r="D534">
            <v>11.8</v>
          </cell>
          <cell r="E534">
            <v>99</v>
          </cell>
          <cell r="F534">
            <v>10.6</v>
          </cell>
          <cell r="G534">
            <v>101.5</v>
          </cell>
          <cell r="H534">
            <v>11.8</v>
          </cell>
          <cell r="I534">
            <v>100.1</v>
          </cell>
          <cell r="J534">
            <v>1</v>
          </cell>
          <cell r="K534">
            <v>100.9</v>
          </cell>
          <cell r="L534">
            <v>0.9</v>
          </cell>
          <cell r="M534">
            <v>87.9</v>
          </cell>
          <cell r="N534">
            <v>2</v>
          </cell>
          <cell r="O534">
            <v>91.6</v>
          </cell>
          <cell r="P534">
            <v>-8.1999999999999993</v>
          </cell>
          <cell r="Q534" t="str">
            <v>-</v>
          </cell>
          <cell r="R534" t="str">
            <v>-</v>
          </cell>
          <cell r="S534">
            <v>2.39</v>
          </cell>
          <cell r="T534">
            <v>0.28000000000000003</v>
          </cell>
          <cell r="U534">
            <v>2.11</v>
          </cell>
          <cell r="V534">
            <v>0.67</v>
          </cell>
          <cell r="W534">
            <v>86.2</v>
          </cell>
          <cell r="X534">
            <v>8</v>
          </cell>
          <cell r="Y534">
            <v>92</v>
          </cell>
          <cell r="Z534">
            <v>6.9</v>
          </cell>
          <cell r="AA534">
            <v>72.7</v>
          </cell>
          <cell r="AB534">
            <v>-5.7</v>
          </cell>
          <cell r="AC534">
            <v>53</v>
          </cell>
          <cell r="AD534">
            <v>30.1</v>
          </cell>
        </row>
        <row r="535">
          <cell r="B535" t="str">
            <v>食料品・たばこ</v>
          </cell>
          <cell r="C535">
            <v>83.4</v>
          </cell>
          <cell r="D535">
            <v>-10.8</v>
          </cell>
          <cell r="E535">
            <v>100.9</v>
          </cell>
          <cell r="F535">
            <v>-9.4</v>
          </cell>
          <cell r="G535">
            <v>98.9</v>
          </cell>
          <cell r="H535">
            <v>-11.1</v>
          </cell>
          <cell r="I535">
            <v>100.8</v>
          </cell>
          <cell r="J535">
            <v>2.4</v>
          </cell>
          <cell r="K535">
            <v>100.4</v>
          </cell>
          <cell r="L535">
            <v>1.5</v>
          </cell>
          <cell r="M535">
            <v>105.4</v>
          </cell>
          <cell r="N535">
            <v>15.2</v>
          </cell>
          <cell r="O535">
            <v>97.8</v>
          </cell>
          <cell r="P535">
            <v>-1.9</v>
          </cell>
          <cell r="Q535" t="str">
            <v>-</v>
          </cell>
          <cell r="R535" t="str">
            <v>-</v>
          </cell>
          <cell r="S535">
            <v>2.0299999999999998</v>
          </cell>
          <cell r="T535">
            <v>1.32</v>
          </cell>
          <cell r="U535">
            <v>0.82</v>
          </cell>
          <cell r="V535">
            <v>0.11</v>
          </cell>
          <cell r="W535">
            <v>77.5</v>
          </cell>
          <cell r="X535">
            <v>-13.8</v>
          </cell>
          <cell r="Y535">
            <v>93.8</v>
          </cell>
          <cell r="Z535">
            <v>-12.4</v>
          </cell>
          <cell r="AA535">
            <v>125.2</v>
          </cell>
          <cell r="AB535">
            <v>11.6</v>
          </cell>
          <cell r="AC535">
            <v>1.5</v>
          </cell>
          <cell r="AD535">
            <v>-81.900000000000006</v>
          </cell>
        </row>
        <row r="536">
          <cell r="B536" t="str">
            <v>繊維工業</v>
          </cell>
          <cell r="C536">
            <v>120.9</v>
          </cell>
          <cell r="D536">
            <v>6.1</v>
          </cell>
          <cell r="E536">
            <v>133.6</v>
          </cell>
          <cell r="F536">
            <v>4.3</v>
          </cell>
          <cell r="G536">
            <v>122.7</v>
          </cell>
          <cell r="H536">
            <v>0.3</v>
          </cell>
          <cell r="I536">
            <v>96.3</v>
          </cell>
          <cell r="J536">
            <v>11.3</v>
          </cell>
          <cell r="K536">
            <v>92.3</v>
          </cell>
          <cell r="L536">
            <v>9.9</v>
          </cell>
          <cell r="M536">
            <v>174.1</v>
          </cell>
          <cell r="N536">
            <v>29.8</v>
          </cell>
          <cell r="O536">
            <v>96.7</v>
          </cell>
          <cell r="P536">
            <v>12.7</v>
          </cell>
          <cell r="Q536" t="str">
            <v>-</v>
          </cell>
          <cell r="R536" t="str">
            <v>-</v>
          </cell>
          <cell r="S536">
            <v>0.11</v>
          </cell>
          <cell r="T536">
            <v>0.11</v>
          </cell>
          <cell r="U536">
            <v>0.72</v>
          </cell>
          <cell r="V536">
            <v>0.44</v>
          </cell>
          <cell r="W536">
            <v>112.4</v>
          </cell>
          <cell r="X536">
            <v>2.6</v>
          </cell>
          <cell r="Y536">
            <v>124.2</v>
          </cell>
          <cell r="Z536">
            <v>0.8</v>
          </cell>
          <cell r="AA536">
            <v>348.7</v>
          </cell>
          <cell r="AB536">
            <v>43.8</v>
          </cell>
          <cell r="AC536">
            <v>15.6</v>
          </cell>
          <cell r="AD536">
            <v>591.29999999999995</v>
          </cell>
        </row>
        <row r="537">
          <cell r="B537" t="str">
            <v>木材・木製品</v>
          </cell>
          <cell r="C537">
            <v>109</v>
          </cell>
          <cell r="D537">
            <v>12.5</v>
          </cell>
          <cell r="E537">
            <v>119.7</v>
          </cell>
          <cell r="F537">
            <v>9.9</v>
          </cell>
          <cell r="G537">
            <v>124.4</v>
          </cell>
          <cell r="H537">
            <v>10.199999999999999</v>
          </cell>
          <cell r="I537">
            <v>99.5</v>
          </cell>
          <cell r="J537">
            <v>2.2000000000000002</v>
          </cell>
          <cell r="K537">
            <v>100.8</v>
          </cell>
          <cell r="L537">
            <v>1.1000000000000001</v>
          </cell>
          <cell r="M537">
            <v>87.1</v>
          </cell>
          <cell r="N537">
            <v>18.5</v>
          </cell>
          <cell r="O537">
            <v>84.4</v>
          </cell>
          <cell r="P537">
            <v>-10.9</v>
          </cell>
          <cell r="Q537" t="str">
            <v>-</v>
          </cell>
          <cell r="R537" t="str">
            <v>-</v>
          </cell>
          <cell r="S537">
            <v>2.76</v>
          </cell>
          <cell r="T537">
            <v>1.48</v>
          </cell>
          <cell r="U537">
            <v>1.18</v>
          </cell>
          <cell r="V537">
            <v>-1.35</v>
          </cell>
          <cell r="W537">
            <v>101.3</v>
          </cell>
          <cell r="X537">
            <v>8.6999999999999993</v>
          </cell>
          <cell r="Y537">
            <v>111.2</v>
          </cell>
          <cell r="Z537">
            <v>6.2</v>
          </cell>
          <cell r="AA537">
            <v>76.099999999999994</v>
          </cell>
          <cell r="AB537">
            <v>6</v>
          </cell>
          <cell r="AC537">
            <v>34.700000000000003</v>
          </cell>
          <cell r="AD537">
            <v>78.5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70.3</v>
          </cell>
          <cell r="D539">
            <v>-35.700000000000003</v>
          </cell>
          <cell r="E539">
            <v>93.1</v>
          </cell>
          <cell r="F539">
            <v>5</v>
          </cell>
          <cell r="G539">
            <v>97.9</v>
          </cell>
          <cell r="H539">
            <v>10.4</v>
          </cell>
          <cell r="I539">
            <v>121.3</v>
          </cell>
          <cell r="J539">
            <v>5.6</v>
          </cell>
          <cell r="K539">
            <v>126.8</v>
          </cell>
          <cell r="L539">
            <v>8.6999999999999993</v>
          </cell>
          <cell r="M539">
            <v>75.8</v>
          </cell>
          <cell r="N539">
            <v>-24.7</v>
          </cell>
          <cell r="O539">
            <v>114.7</v>
          </cell>
          <cell r="P539">
            <v>-0.5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1.85</v>
          </cell>
          <cell r="V539">
            <v>1.6</v>
          </cell>
          <cell r="W539">
            <v>65.3</v>
          </cell>
          <cell r="X539">
            <v>-37.9</v>
          </cell>
          <cell r="Y539">
            <v>86.5</v>
          </cell>
          <cell r="Z539">
            <v>1.4</v>
          </cell>
          <cell r="AA539">
            <v>61.9</v>
          </cell>
          <cell r="AB539">
            <v>-30.2</v>
          </cell>
          <cell r="AC539">
            <v>0</v>
          </cell>
          <cell r="AD539">
            <v>-100</v>
          </cell>
        </row>
        <row r="540">
          <cell r="B540" t="str">
            <v>印刷・同関連業</v>
          </cell>
          <cell r="C540">
            <v>115.8</v>
          </cell>
          <cell r="D540">
            <v>-21.4</v>
          </cell>
          <cell r="E540">
            <v>118.5</v>
          </cell>
          <cell r="F540">
            <v>-19.3</v>
          </cell>
          <cell r="G540">
            <v>113.5</v>
          </cell>
          <cell r="H540">
            <v>-18.5</v>
          </cell>
          <cell r="I540">
            <v>103.9</v>
          </cell>
          <cell r="J540">
            <v>14.3</v>
          </cell>
          <cell r="K540">
            <v>103.8</v>
          </cell>
          <cell r="L540">
            <v>15</v>
          </cell>
          <cell r="M540">
            <v>105.5</v>
          </cell>
          <cell r="N540">
            <v>1.3</v>
          </cell>
          <cell r="O540">
            <v>93.3</v>
          </cell>
          <cell r="P540">
            <v>-0.5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0.81</v>
          </cell>
          <cell r="V540">
            <v>0.81</v>
          </cell>
          <cell r="W540">
            <v>107.6</v>
          </cell>
          <cell r="X540">
            <v>-24.1</v>
          </cell>
          <cell r="Y540">
            <v>110.1</v>
          </cell>
          <cell r="Z540">
            <v>-22</v>
          </cell>
          <cell r="AA540">
            <v>220.6</v>
          </cell>
          <cell r="AB540">
            <v>-26.3</v>
          </cell>
          <cell r="AC540">
            <v>28.8</v>
          </cell>
          <cell r="AD540">
            <v>-43.8</v>
          </cell>
        </row>
        <row r="541">
          <cell r="B541" t="str">
            <v>化学、石油・石炭</v>
          </cell>
          <cell r="C541">
            <v>88.8</v>
          </cell>
          <cell r="D541">
            <v>5.3</v>
          </cell>
          <cell r="E541">
            <v>116.6</v>
          </cell>
          <cell r="F541">
            <v>5.6</v>
          </cell>
          <cell r="G541">
            <v>120.6</v>
          </cell>
          <cell r="H541">
            <v>11.3</v>
          </cell>
          <cell r="I541">
            <v>100.6</v>
          </cell>
          <cell r="J541">
            <v>1.8</v>
          </cell>
          <cell r="K541">
            <v>99.8</v>
          </cell>
          <cell r="L541">
            <v>3.2</v>
          </cell>
          <cell r="M541">
            <v>107.5</v>
          </cell>
          <cell r="N541">
            <v>-9.1</v>
          </cell>
          <cell r="O541">
            <v>105.4</v>
          </cell>
          <cell r="P541">
            <v>5.0999999999999996</v>
          </cell>
          <cell r="Q541" t="str">
            <v>-</v>
          </cell>
          <cell r="R541" t="str">
            <v>-</v>
          </cell>
          <cell r="S541">
            <v>0.37</v>
          </cell>
          <cell r="T541">
            <v>0.1</v>
          </cell>
          <cell r="U541">
            <v>1.26</v>
          </cell>
          <cell r="V541">
            <v>-1.87</v>
          </cell>
          <cell r="W541">
            <v>82.5</v>
          </cell>
          <cell r="X541">
            <v>1.7</v>
          </cell>
          <cell r="Y541">
            <v>108.4</v>
          </cell>
          <cell r="Z541">
            <v>2.1</v>
          </cell>
          <cell r="AA541">
            <v>92</v>
          </cell>
          <cell r="AB541">
            <v>-24.9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110.3</v>
          </cell>
          <cell r="D542">
            <v>-5.8</v>
          </cell>
          <cell r="E542">
            <v>121.4</v>
          </cell>
          <cell r="F542">
            <v>-5.7</v>
          </cell>
          <cell r="G542">
            <v>116.1</v>
          </cell>
          <cell r="H542">
            <v>-4.9000000000000004</v>
          </cell>
          <cell r="I542">
            <v>100.7</v>
          </cell>
          <cell r="J542">
            <v>-4.3</v>
          </cell>
          <cell r="K542">
            <v>98.2</v>
          </cell>
          <cell r="L542">
            <v>-4.5999999999999996</v>
          </cell>
          <cell r="M542">
            <v>137.5</v>
          </cell>
          <cell r="N542">
            <v>-1.4</v>
          </cell>
          <cell r="O542">
            <v>130.4</v>
          </cell>
          <cell r="P542">
            <v>-17.5</v>
          </cell>
          <cell r="Q542" t="str">
            <v>-</v>
          </cell>
          <cell r="R542" t="str">
            <v>-</v>
          </cell>
          <cell r="S542">
            <v>1.22</v>
          </cell>
          <cell r="T542">
            <v>0.4</v>
          </cell>
          <cell r="U542">
            <v>0.21</v>
          </cell>
          <cell r="V542">
            <v>-0.2</v>
          </cell>
          <cell r="W542">
            <v>102.5</v>
          </cell>
          <cell r="X542">
            <v>-9</v>
          </cell>
          <cell r="Y542">
            <v>112.8</v>
          </cell>
          <cell r="Z542">
            <v>-8.9</v>
          </cell>
          <cell r="AA542">
            <v>187</v>
          </cell>
          <cell r="AB542">
            <v>-11.4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105.6</v>
          </cell>
          <cell r="D543">
            <v>12.8</v>
          </cell>
          <cell r="E543">
            <v>119.2</v>
          </cell>
          <cell r="F543">
            <v>-1.2</v>
          </cell>
          <cell r="G543">
            <v>112.5</v>
          </cell>
          <cell r="H543">
            <v>-0.9</v>
          </cell>
          <cell r="I543">
            <v>105.8</v>
          </cell>
          <cell r="J543">
            <v>0.5</v>
          </cell>
          <cell r="K543">
            <v>101.7</v>
          </cell>
          <cell r="L543">
            <v>-0.3</v>
          </cell>
          <cell r="M543">
            <v>149.6</v>
          </cell>
          <cell r="N543">
            <v>6.6</v>
          </cell>
          <cell r="O543">
            <v>99</v>
          </cell>
          <cell r="P543">
            <v>20.3</v>
          </cell>
          <cell r="Q543" t="str">
            <v>-</v>
          </cell>
          <cell r="R543" t="str">
            <v>-</v>
          </cell>
          <cell r="S543">
            <v>0.5</v>
          </cell>
          <cell r="T543">
            <v>0.38</v>
          </cell>
          <cell r="U543">
            <v>0.15</v>
          </cell>
          <cell r="V543">
            <v>-0.39</v>
          </cell>
          <cell r="W543">
            <v>98.1</v>
          </cell>
          <cell r="X543">
            <v>9</v>
          </cell>
          <cell r="Y543">
            <v>110.8</v>
          </cell>
          <cell r="Z543">
            <v>-4.5</v>
          </cell>
          <cell r="AA543">
            <v>157.6</v>
          </cell>
          <cell r="AB543">
            <v>-2.1</v>
          </cell>
          <cell r="AC543">
            <v>39</v>
          </cell>
          <cell r="AD543">
            <v>0</v>
          </cell>
        </row>
        <row r="544">
          <cell r="B544" t="str">
            <v>窯業・土石製品</v>
          </cell>
          <cell r="C544">
            <v>104.6</v>
          </cell>
          <cell r="D544">
            <v>-1.4</v>
          </cell>
          <cell r="E544">
            <v>120.6</v>
          </cell>
          <cell r="F544">
            <v>-1.4</v>
          </cell>
          <cell r="G544">
            <v>122.5</v>
          </cell>
          <cell r="H544">
            <v>-1.3</v>
          </cell>
          <cell r="I544">
            <v>102.3</v>
          </cell>
          <cell r="J544">
            <v>4</v>
          </cell>
          <cell r="K544">
            <v>98.9</v>
          </cell>
          <cell r="L544">
            <v>-0.5</v>
          </cell>
          <cell r="M544">
            <v>177.5</v>
          </cell>
          <cell r="N544">
            <v>133.19999999999999</v>
          </cell>
          <cell r="O544">
            <v>110.8</v>
          </cell>
          <cell r="P544">
            <v>-0.2</v>
          </cell>
          <cell r="Q544" t="str">
            <v>-</v>
          </cell>
          <cell r="R544" t="str">
            <v>-</v>
          </cell>
          <cell r="S544">
            <v>0.06</v>
          </cell>
          <cell r="T544">
            <v>0</v>
          </cell>
          <cell r="U544">
            <v>0.06</v>
          </cell>
          <cell r="V544">
            <v>-0.05</v>
          </cell>
          <cell r="W544">
            <v>97.2</v>
          </cell>
          <cell r="X544">
            <v>-4.7</v>
          </cell>
          <cell r="Y544">
            <v>112.1</v>
          </cell>
          <cell r="Z544">
            <v>-4.7</v>
          </cell>
          <cell r="AA544">
            <v>83.1</v>
          </cell>
          <cell r="AB544">
            <v>-5.6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88.2</v>
          </cell>
          <cell r="D547">
            <v>1.3</v>
          </cell>
          <cell r="E547">
            <v>98.3</v>
          </cell>
          <cell r="F547">
            <v>1.2</v>
          </cell>
          <cell r="G547">
            <v>99.4</v>
          </cell>
          <cell r="H547">
            <v>1.2</v>
          </cell>
          <cell r="I547">
            <v>101.9</v>
          </cell>
          <cell r="J547">
            <v>0.5</v>
          </cell>
          <cell r="K547">
            <v>102.4</v>
          </cell>
          <cell r="L547">
            <v>1.3</v>
          </cell>
          <cell r="M547">
            <v>95.4</v>
          </cell>
          <cell r="N547">
            <v>-9.5</v>
          </cell>
          <cell r="O547">
            <v>241.6</v>
          </cell>
          <cell r="P547">
            <v>-3.2</v>
          </cell>
          <cell r="Q547" t="str">
            <v>-</v>
          </cell>
          <cell r="R547" t="str">
            <v>-</v>
          </cell>
          <cell r="S547">
            <v>0.19</v>
          </cell>
          <cell r="T547">
            <v>-0.75</v>
          </cell>
          <cell r="U547">
            <v>0.06</v>
          </cell>
          <cell r="V547">
            <v>-0.44</v>
          </cell>
          <cell r="W547">
            <v>82</v>
          </cell>
          <cell r="X547">
            <v>-2.1</v>
          </cell>
          <cell r="Y547">
            <v>91.4</v>
          </cell>
          <cell r="Z547">
            <v>-2.1</v>
          </cell>
          <cell r="AA547">
            <v>78.8</v>
          </cell>
          <cell r="AB547">
            <v>0.5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91.9</v>
          </cell>
          <cell r="D550">
            <v>15</v>
          </cell>
          <cell r="E550">
            <v>112.2</v>
          </cell>
          <cell r="F550">
            <v>15</v>
          </cell>
          <cell r="G550">
            <v>111.4</v>
          </cell>
          <cell r="H550">
            <v>14.8</v>
          </cell>
          <cell r="I550">
            <v>99.2</v>
          </cell>
          <cell r="J550">
            <v>-4</v>
          </cell>
          <cell r="K550">
            <v>98.1</v>
          </cell>
          <cell r="L550">
            <v>-3.5</v>
          </cell>
          <cell r="M550">
            <v>117</v>
          </cell>
          <cell r="N550">
            <v>-10.5</v>
          </cell>
          <cell r="O550">
            <v>106.9</v>
          </cell>
          <cell r="P550">
            <v>6.8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0.23</v>
          </cell>
          <cell r="V550">
            <v>-1.2</v>
          </cell>
          <cell r="W550">
            <v>85.4</v>
          </cell>
          <cell r="X550">
            <v>11.2</v>
          </cell>
          <cell r="Y550">
            <v>104.3</v>
          </cell>
          <cell r="Z550">
            <v>11.2</v>
          </cell>
          <cell r="AA550">
            <v>121</v>
          </cell>
          <cell r="AB550">
            <v>16.399999999999999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101</v>
          </cell>
          <cell r="D551">
            <v>0.6</v>
          </cell>
          <cell r="E551">
            <v>87.5</v>
          </cell>
          <cell r="F551">
            <v>0.7</v>
          </cell>
          <cell r="G551">
            <v>87</v>
          </cell>
          <cell r="H551">
            <v>3.7</v>
          </cell>
          <cell r="I551">
            <v>100.6</v>
          </cell>
          <cell r="J551">
            <v>-2.9</v>
          </cell>
          <cell r="K551">
            <v>102.1</v>
          </cell>
          <cell r="L551">
            <v>-0.5</v>
          </cell>
          <cell r="M551">
            <v>85.2</v>
          </cell>
          <cell r="N551">
            <v>-24.9</v>
          </cell>
          <cell r="O551">
            <v>69.900000000000006</v>
          </cell>
          <cell r="P551">
            <v>-7.9</v>
          </cell>
          <cell r="Q551" t="str">
            <v>-</v>
          </cell>
          <cell r="R551" t="str">
            <v>-</v>
          </cell>
          <cell r="S551">
            <v>0.55000000000000004</v>
          </cell>
          <cell r="T551">
            <v>-0.74</v>
          </cell>
          <cell r="U551">
            <v>1.29</v>
          </cell>
          <cell r="V551">
            <v>0.54</v>
          </cell>
          <cell r="W551">
            <v>93.9</v>
          </cell>
          <cell r="X551">
            <v>-2.7</v>
          </cell>
          <cell r="Y551">
            <v>81.3</v>
          </cell>
          <cell r="Z551">
            <v>-2.8</v>
          </cell>
          <cell r="AA551">
            <v>90.9</v>
          </cell>
          <cell r="AB551">
            <v>-18.899999999999999</v>
          </cell>
          <cell r="AC551">
            <v>129.80000000000001</v>
          </cell>
          <cell r="AD551">
            <v>0.4</v>
          </cell>
        </row>
        <row r="552">
          <cell r="B552" t="str">
            <v>電気機械器具</v>
          </cell>
          <cell r="C552">
            <v>121.7</v>
          </cell>
          <cell r="D552">
            <v>7.4</v>
          </cell>
          <cell r="E552">
            <v>138</v>
          </cell>
          <cell r="F552">
            <v>7.8</v>
          </cell>
          <cell r="G552">
            <v>135.6</v>
          </cell>
          <cell r="H552">
            <v>10</v>
          </cell>
          <cell r="I552">
            <v>109.7</v>
          </cell>
          <cell r="J552">
            <v>-2.2000000000000002</v>
          </cell>
          <cell r="K552">
            <v>108</v>
          </cell>
          <cell r="L552">
            <v>1.1000000000000001</v>
          </cell>
          <cell r="M552">
            <v>137.80000000000001</v>
          </cell>
          <cell r="N552">
            <v>-31.5</v>
          </cell>
          <cell r="O552">
            <v>148.19999999999999</v>
          </cell>
          <cell r="P552">
            <v>23.4</v>
          </cell>
          <cell r="Q552" t="str">
            <v>-</v>
          </cell>
          <cell r="R552" t="str">
            <v>-</v>
          </cell>
          <cell r="S552">
            <v>0.41</v>
          </cell>
          <cell r="T552">
            <v>-0.69</v>
          </cell>
          <cell r="U552">
            <v>0.33</v>
          </cell>
          <cell r="V552">
            <v>-0.87</v>
          </cell>
          <cell r="W552">
            <v>113.1</v>
          </cell>
          <cell r="X552">
            <v>3.9</v>
          </cell>
          <cell r="Y552">
            <v>128.30000000000001</v>
          </cell>
          <cell r="Z552">
            <v>4.2</v>
          </cell>
          <cell r="AA552">
            <v>203.7</v>
          </cell>
          <cell r="AB552">
            <v>-21.1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91.2</v>
          </cell>
          <cell r="D554">
            <v>13.6</v>
          </cell>
          <cell r="E554">
            <v>119</v>
          </cell>
          <cell r="F554">
            <v>13.5</v>
          </cell>
          <cell r="G554">
            <v>109.4</v>
          </cell>
          <cell r="H554">
            <v>4.8</v>
          </cell>
          <cell r="I554">
            <v>117.1</v>
          </cell>
          <cell r="J554">
            <v>12.6</v>
          </cell>
          <cell r="K554">
            <v>109.5</v>
          </cell>
          <cell r="L554">
            <v>3.5</v>
          </cell>
          <cell r="M554">
            <v>207.4</v>
          </cell>
          <cell r="N554">
            <v>150.5</v>
          </cell>
          <cell r="O554">
            <v>84.8</v>
          </cell>
          <cell r="P554">
            <v>5.3</v>
          </cell>
          <cell r="Q554" t="str">
            <v>-</v>
          </cell>
          <cell r="R554" t="str">
            <v>-</v>
          </cell>
          <cell r="S554">
            <v>0.72</v>
          </cell>
          <cell r="T554">
            <v>-0.5</v>
          </cell>
          <cell r="U554">
            <v>0.5</v>
          </cell>
          <cell r="V554">
            <v>-1.89</v>
          </cell>
          <cell r="W554">
            <v>84.8</v>
          </cell>
          <cell r="X554">
            <v>9.8000000000000007</v>
          </cell>
          <cell r="Y554">
            <v>110.6</v>
          </cell>
          <cell r="Z554">
            <v>9.6999999999999993</v>
          </cell>
          <cell r="AA554">
            <v>261.89999999999998</v>
          </cell>
          <cell r="AB554">
            <v>135.5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105.9</v>
          </cell>
          <cell r="D555">
            <v>1.3</v>
          </cell>
          <cell r="E555">
            <v>123.5</v>
          </cell>
          <cell r="F555">
            <v>1.3</v>
          </cell>
          <cell r="G555">
            <v>122.4</v>
          </cell>
          <cell r="H555">
            <v>5</v>
          </cell>
          <cell r="I555">
            <v>109.9</v>
          </cell>
          <cell r="J555">
            <v>-5.2</v>
          </cell>
          <cell r="K555">
            <v>105.8</v>
          </cell>
          <cell r="L555">
            <v>-2.4</v>
          </cell>
          <cell r="M555">
            <v>162.6</v>
          </cell>
          <cell r="N555">
            <v>-23.4</v>
          </cell>
          <cell r="O555">
            <v>82.5</v>
          </cell>
          <cell r="P555">
            <v>9.3000000000000007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0.42</v>
          </cell>
          <cell r="V555">
            <v>0.42</v>
          </cell>
          <cell r="W555">
            <v>98.4</v>
          </cell>
          <cell r="X555">
            <v>-2.1</v>
          </cell>
          <cell r="Y555">
            <v>114.8</v>
          </cell>
          <cell r="Z555">
            <v>-2</v>
          </cell>
          <cell r="AA555">
            <v>138.9</v>
          </cell>
          <cell r="AB555">
            <v>-28.4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104.3</v>
          </cell>
          <cell r="D556">
            <v>6.5</v>
          </cell>
          <cell r="E556">
            <v>119.4</v>
          </cell>
          <cell r="F556">
            <v>13.7</v>
          </cell>
          <cell r="G556">
            <v>103</v>
          </cell>
          <cell r="H556">
            <v>1.8</v>
          </cell>
          <cell r="I556">
            <v>115.9</v>
          </cell>
          <cell r="J556">
            <v>9.5</v>
          </cell>
          <cell r="K556">
            <v>103.2</v>
          </cell>
          <cell r="L556">
            <v>0.7</v>
          </cell>
          <cell r="M556">
            <v>347.1</v>
          </cell>
          <cell r="N556">
            <v>107.7</v>
          </cell>
          <cell r="O556">
            <v>118</v>
          </cell>
          <cell r="P556">
            <v>10.9</v>
          </cell>
          <cell r="Q556" t="str">
            <v>-</v>
          </cell>
          <cell r="R556" t="str">
            <v>-</v>
          </cell>
          <cell r="S556">
            <v>0.82</v>
          </cell>
          <cell r="T556">
            <v>0.57999999999999996</v>
          </cell>
          <cell r="U556">
            <v>0.18</v>
          </cell>
          <cell r="V556">
            <v>-2.12</v>
          </cell>
          <cell r="W556">
            <v>96.9</v>
          </cell>
          <cell r="X556">
            <v>3</v>
          </cell>
          <cell r="Y556">
            <v>111</v>
          </cell>
          <cell r="Z556">
            <v>9.9</v>
          </cell>
          <cell r="AA556">
            <v>405.7</v>
          </cell>
          <cell r="AB556">
            <v>135.4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100</v>
          </cell>
          <cell r="D559">
            <v>-1.3</v>
          </cell>
          <cell r="E559">
            <v>106.4</v>
          </cell>
          <cell r="F559">
            <v>-1.9</v>
          </cell>
          <cell r="G559">
            <v>103.8</v>
          </cell>
          <cell r="H559">
            <v>-2.7</v>
          </cell>
          <cell r="I559">
            <v>97</v>
          </cell>
          <cell r="J559">
            <v>-2.7</v>
          </cell>
          <cell r="K559">
            <v>95</v>
          </cell>
          <cell r="L559">
            <v>-4.0999999999999996</v>
          </cell>
          <cell r="M559">
            <v>131.19999999999999</v>
          </cell>
          <cell r="N559">
            <v>19.600000000000001</v>
          </cell>
          <cell r="O559">
            <v>103.9</v>
          </cell>
          <cell r="P559">
            <v>2.4</v>
          </cell>
          <cell r="Q559" t="str">
            <v>-</v>
          </cell>
          <cell r="R559" t="str">
            <v>-</v>
          </cell>
          <cell r="S559">
            <v>1.17</v>
          </cell>
          <cell r="T559">
            <v>-1.1299999999999999</v>
          </cell>
          <cell r="U559">
            <v>3.62</v>
          </cell>
          <cell r="V559">
            <v>3.58</v>
          </cell>
          <cell r="W559">
            <v>92.9</v>
          </cell>
          <cell r="X559">
            <v>-4.5999999999999996</v>
          </cell>
          <cell r="Y559">
            <v>98.9</v>
          </cell>
          <cell r="Z559">
            <v>-5.2</v>
          </cell>
          <cell r="AA559">
            <v>179.9</v>
          </cell>
          <cell r="AB559">
            <v>13.4</v>
          </cell>
          <cell r="AC559">
            <v>39</v>
          </cell>
          <cell r="AD559">
            <v>6.5</v>
          </cell>
        </row>
        <row r="560">
          <cell r="B560" t="str">
            <v>小売業</v>
          </cell>
          <cell r="C560">
            <v>94.1</v>
          </cell>
          <cell r="D560">
            <v>4.7</v>
          </cell>
          <cell r="E560">
            <v>105.9</v>
          </cell>
          <cell r="F560">
            <v>8.3000000000000007</v>
          </cell>
          <cell r="G560">
            <v>105.8</v>
          </cell>
          <cell r="H560">
            <v>5.9</v>
          </cell>
          <cell r="I560">
            <v>98.5</v>
          </cell>
          <cell r="J560">
            <v>5</v>
          </cell>
          <cell r="K560">
            <v>98.4</v>
          </cell>
          <cell r="L560">
            <v>4.0999999999999996</v>
          </cell>
          <cell r="M560">
            <v>100</v>
          </cell>
          <cell r="N560">
            <v>18.100000000000001</v>
          </cell>
          <cell r="O560">
            <v>78.900000000000006</v>
          </cell>
          <cell r="P560">
            <v>-8.9</v>
          </cell>
          <cell r="Q560" t="str">
            <v>-</v>
          </cell>
          <cell r="R560" t="str">
            <v>-</v>
          </cell>
          <cell r="S560">
            <v>1.25</v>
          </cell>
          <cell r="T560">
            <v>0.4</v>
          </cell>
          <cell r="U560">
            <v>0.7</v>
          </cell>
          <cell r="V560">
            <v>-1.98</v>
          </cell>
          <cell r="W560">
            <v>87.5</v>
          </cell>
          <cell r="X560">
            <v>1.3</v>
          </cell>
          <cell r="Y560">
            <v>98.4</v>
          </cell>
          <cell r="Z560">
            <v>4.7</v>
          </cell>
          <cell r="AA560">
            <v>106.9</v>
          </cell>
          <cell r="AB560">
            <v>48.3</v>
          </cell>
          <cell r="AC560">
            <v>3</v>
          </cell>
          <cell r="AD560">
            <v>-89.6</v>
          </cell>
        </row>
        <row r="561">
          <cell r="B561" t="str">
            <v>宿泊業</v>
          </cell>
          <cell r="C561">
            <v>113.7</v>
          </cell>
          <cell r="D561">
            <v>4.3</v>
          </cell>
          <cell r="E561">
            <v>118.4</v>
          </cell>
          <cell r="F561">
            <v>1.1000000000000001</v>
          </cell>
          <cell r="G561">
            <v>119.9</v>
          </cell>
          <cell r="H561">
            <v>0.3</v>
          </cell>
          <cell r="I561">
            <v>109.7</v>
          </cell>
          <cell r="J561">
            <v>4.0999999999999996</v>
          </cell>
          <cell r="K561">
            <v>106.4</v>
          </cell>
          <cell r="L561">
            <v>3.3</v>
          </cell>
          <cell r="M561">
            <v>178.1</v>
          </cell>
          <cell r="N561">
            <v>16.100000000000001</v>
          </cell>
          <cell r="O561">
            <v>56.5</v>
          </cell>
          <cell r="P561">
            <v>-26</v>
          </cell>
          <cell r="Q561" t="str">
            <v>-</v>
          </cell>
          <cell r="R561" t="str">
            <v>-</v>
          </cell>
          <cell r="S561">
            <v>1.77</v>
          </cell>
          <cell r="T561">
            <v>1.77</v>
          </cell>
          <cell r="U561">
            <v>3.61</v>
          </cell>
          <cell r="V561">
            <v>-2.54</v>
          </cell>
          <cell r="W561">
            <v>105.7</v>
          </cell>
          <cell r="X561">
            <v>0.9</v>
          </cell>
          <cell r="Y561">
            <v>110</v>
          </cell>
          <cell r="Z561">
            <v>-2.2999999999999998</v>
          </cell>
          <cell r="AA561">
            <v>91</v>
          </cell>
          <cell r="AB561">
            <v>25.8</v>
          </cell>
          <cell r="AC561">
            <v>8.1999999999999993</v>
          </cell>
          <cell r="AD561">
            <v>0</v>
          </cell>
        </row>
        <row r="562">
          <cell r="B562" t="str">
            <v>Ｍ一括分</v>
          </cell>
          <cell r="C562">
            <v>87.3</v>
          </cell>
          <cell r="D562">
            <v>-5.9</v>
          </cell>
          <cell r="E562">
            <v>91.8</v>
          </cell>
          <cell r="F562">
            <v>-5.9</v>
          </cell>
          <cell r="G562">
            <v>85.8</v>
          </cell>
          <cell r="H562">
            <v>-13.8</v>
          </cell>
          <cell r="I562">
            <v>104</v>
          </cell>
          <cell r="J562">
            <v>-13.5</v>
          </cell>
          <cell r="K562">
            <v>105.5</v>
          </cell>
          <cell r="L562">
            <v>-19.3</v>
          </cell>
          <cell r="M562">
            <v>89.2</v>
          </cell>
          <cell r="N562">
            <v>783.2</v>
          </cell>
          <cell r="O562">
            <v>111.1</v>
          </cell>
          <cell r="P562">
            <v>-11.3</v>
          </cell>
          <cell r="Q562" t="str">
            <v>-</v>
          </cell>
          <cell r="R562" t="str">
            <v>-</v>
          </cell>
          <cell r="S562">
            <v>0.28000000000000003</v>
          </cell>
          <cell r="T562">
            <v>-0.76</v>
          </cell>
          <cell r="U562">
            <v>0.24</v>
          </cell>
          <cell r="V562">
            <v>-7.21</v>
          </cell>
          <cell r="W562">
            <v>81.099999999999994</v>
          </cell>
          <cell r="X562">
            <v>-9.1</v>
          </cell>
          <cell r="Y562">
            <v>85.3</v>
          </cell>
          <cell r="Z562">
            <v>-9.1</v>
          </cell>
          <cell r="AA562">
            <v>161.9</v>
          </cell>
          <cell r="AB562">
            <v>117.7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82.4</v>
          </cell>
          <cell r="D563">
            <v>-2.5</v>
          </cell>
          <cell r="E563">
            <v>99.7</v>
          </cell>
          <cell r="F563">
            <v>2.9</v>
          </cell>
          <cell r="G563">
            <v>97.6</v>
          </cell>
          <cell r="H563">
            <v>4.5</v>
          </cell>
          <cell r="I563">
            <v>101.5</v>
          </cell>
          <cell r="J563">
            <v>3.3</v>
          </cell>
          <cell r="K563">
            <v>101.1</v>
          </cell>
          <cell r="L563">
            <v>3</v>
          </cell>
          <cell r="M563">
            <v>113.5</v>
          </cell>
          <cell r="N563">
            <v>13.5</v>
          </cell>
          <cell r="O563">
            <v>84.3</v>
          </cell>
          <cell r="P563">
            <v>5.9</v>
          </cell>
          <cell r="Q563" t="str">
            <v>-</v>
          </cell>
          <cell r="R563" t="str">
            <v>-</v>
          </cell>
          <cell r="S563">
            <v>0.66</v>
          </cell>
          <cell r="T563">
            <v>-0.24</v>
          </cell>
          <cell r="U563">
            <v>0.56000000000000005</v>
          </cell>
          <cell r="V563">
            <v>-0.59</v>
          </cell>
          <cell r="W563">
            <v>76.599999999999994</v>
          </cell>
          <cell r="X563">
            <v>-5.8</v>
          </cell>
          <cell r="Y563">
            <v>92.7</v>
          </cell>
          <cell r="Z563">
            <v>-0.5</v>
          </cell>
          <cell r="AA563">
            <v>160.5</v>
          </cell>
          <cell r="AB563">
            <v>-20.5</v>
          </cell>
          <cell r="AC563">
            <v>0.1</v>
          </cell>
          <cell r="AD563">
            <v>-99.6</v>
          </cell>
        </row>
        <row r="564">
          <cell r="B564" t="str">
            <v>Ｐ一括分</v>
          </cell>
          <cell r="C564">
            <v>87.2</v>
          </cell>
          <cell r="D564">
            <v>-7.8</v>
          </cell>
          <cell r="E564">
            <v>106.2</v>
          </cell>
          <cell r="F564">
            <v>-4.5999999999999996</v>
          </cell>
          <cell r="G564">
            <v>107</v>
          </cell>
          <cell r="H564">
            <v>-5</v>
          </cell>
          <cell r="I564">
            <v>99.7</v>
          </cell>
          <cell r="J564">
            <v>0</v>
          </cell>
          <cell r="K564">
            <v>100.5</v>
          </cell>
          <cell r="L564">
            <v>-0.4</v>
          </cell>
          <cell r="M564">
            <v>72</v>
          </cell>
          <cell r="N564">
            <v>12.5</v>
          </cell>
          <cell r="O564">
            <v>113.5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1.72</v>
          </cell>
          <cell r="T564">
            <v>0.28999999999999998</v>
          </cell>
          <cell r="U564">
            <v>1.37</v>
          </cell>
          <cell r="V564">
            <v>0.53</v>
          </cell>
          <cell r="W564">
            <v>81</v>
          </cell>
          <cell r="X564">
            <v>-11</v>
          </cell>
          <cell r="Y564">
            <v>98.7</v>
          </cell>
          <cell r="Z564">
            <v>-7.8</v>
          </cell>
          <cell r="AA564">
            <v>87.6</v>
          </cell>
          <cell r="AB564">
            <v>9.4</v>
          </cell>
          <cell r="AC564">
            <v>0.6</v>
          </cell>
          <cell r="AD564">
            <v>-97</v>
          </cell>
        </row>
        <row r="565">
          <cell r="B565" t="str">
            <v>職業紹介・派遣業</v>
          </cell>
          <cell r="C565">
            <v>105.7</v>
          </cell>
          <cell r="D565">
            <v>-6</v>
          </cell>
          <cell r="E565">
            <v>104.5</v>
          </cell>
          <cell r="F565">
            <v>0.6</v>
          </cell>
          <cell r="G565">
            <v>104.1</v>
          </cell>
          <cell r="H565">
            <v>-0.4</v>
          </cell>
          <cell r="I565">
            <v>103.4</v>
          </cell>
          <cell r="J565">
            <v>-1.1000000000000001</v>
          </cell>
          <cell r="K565">
            <v>103.4</v>
          </cell>
          <cell r="L565">
            <v>-2.2000000000000002</v>
          </cell>
          <cell r="M565">
            <v>103.4</v>
          </cell>
          <cell r="N565">
            <v>19.5</v>
          </cell>
          <cell r="O565">
            <v>121.2</v>
          </cell>
          <cell r="P565">
            <v>-4.9000000000000004</v>
          </cell>
          <cell r="Q565" t="str">
            <v>-</v>
          </cell>
          <cell r="R565" t="str">
            <v>-</v>
          </cell>
          <cell r="S565">
            <v>6.49</v>
          </cell>
          <cell r="T565">
            <v>-0.88</v>
          </cell>
          <cell r="U565">
            <v>7.84</v>
          </cell>
          <cell r="V565">
            <v>2.68</v>
          </cell>
          <cell r="W565">
            <v>98.2</v>
          </cell>
          <cell r="X565">
            <v>-9.1999999999999993</v>
          </cell>
          <cell r="Y565">
            <v>97.1</v>
          </cell>
          <cell r="Z565">
            <v>-2.8</v>
          </cell>
          <cell r="AA565">
            <v>108.7</v>
          </cell>
          <cell r="AB565">
            <v>11.1</v>
          </cell>
          <cell r="AC565">
            <v>146.1</v>
          </cell>
          <cell r="AD565">
            <v>-64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92.4</v>
          </cell>
          <cell r="D567">
            <v>15.4</v>
          </cell>
          <cell r="E567">
            <v>99.1</v>
          </cell>
          <cell r="F567">
            <v>12.5</v>
          </cell>
          <cell r="G567">
            <v>102.1</v>
          </cell>
          <cell r="H567">
            <v>14.2</v>
          </cell>
          <cell r="I567">
            <v>99.8</v>
          </cell>
          <cell r="J567">
            <v>1.3</v>
          </cell>
          <cell r="K567">
            <v>100.9</v>
          </cell>
          <cell r="L567">
            <v>1.5</v>
          </cell>
          <cell r="M567">
            <v>86.7</v>
          </cell>
          <cell r="N567">
            <v>0</v>
          </cell>
          <cell r="O567">
            <v>87.2</v>
          </cell>
          <cell r="P567">
            <v>-8.9</v>
          </cell>
          <cell r="Q567" t="str">
            <v>-</v>
          </cell>
          <cell r="R567" t="str">
            <v>-</v>
          </cell>
          <cell r="S567">
            <v>1.56</v>
          </cell>
          <cell r="T567">
            <v>0.44</v>
          </cell>
          <cell r="U567">
            <v>0.95</v>
          </cell>
          <cell r="V567">
            <v>0.21</v>
          </cell>
          <cell r="W567">
            <v>85.9</v>
          </cell>
          <cell r="X567">
            <v>11.6</v>
          </cell>
          <cell r="Y567">
            <v>92.1</v>
          </cell>
          <cell r="Z567">
            <v>8.6999999999999993</v>
          </cell>
          <cell r="AA567">
            <v>67.900000000000006</v>
          </cell>
          <cell r="AB567">
            <v>-9.1</v>
          </cell>
          <cell r="AC567">
            <v>52.7</v>
          </cell>
          <cell r="AD567">
            <v>61.1</v>
          </cell>
        </row>
        <row r="568">
          <cell r="B568" t="str">
            <v>特掲産業１</v>
          </cell>
          <cell r="C568">
            <v>68.8</v>
          </cell>
          <cell r="D568">
            <v>-3</v>
          </cell>
          <cell r="E568">
            <v>75.3</v>
          </cell>
          <cell r="F568">
            <v>-2.2000000000000002</v>
          </cell>
          <cell r="G568">
            <v>79</v>
          </cell>
          <cell r="H568">
            <v>3.3</v>
          </cell>
          <cell r="I568">
            <v>112.3</v>
          </cell>
          <cell r="J568">
            <v>5.0999999999999996</v>
          </cell>
          <cell r="K568">
            <v>109.1</v>
          </cell>
          <cell r="L568">
            <v>6.4</v>
          </cell>
          <cell r="M568">
            <v>201.9</v>
          </cell>
          <cell r="N568">
            <v>-10.1</v>
          </cell>
          <cell r="O568">
            <v>155.6</v>
          </cell>
          <cell r="P568">
            <v>6.1</v>
          </cell>
          <cell r="Q568" t="str">
            <v>-</v>
          </cell>
          <cell r="R568" t="str">
            <v>-</v>
          </cell>
          <cell r="S568">
            <v>6.52</v>
          </cell>
          <cell r="T568">
            <v>3.1</v>
          </cell>
          <cell r="U568">
            <v>7.0000000000000007E-2</v>
          </cell>
          <cell r="V568">
            <v>-3</v>
          </cell>
          <cell r="W568">
            <v>63.9</v>
          </cell>
          <cell r="X568">
            <v>-6.3</v>
          </cell>
          <cell r="Y568">
            <v>70</v>
          </cell>
          <cell r="Z568">
            <v>-5.4</v>
          </cell>
          <cell r="AA568">
            <v>25.7</v>
          </cell>
          <cell r="AB568">
            <v>-69.2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98.2</v>
          </cell>
          <cell r="D569">
            <v>14.6</v>
          </cell>
          <cell r="E569">
            <v>120.2</v>
          </cell>
          <cell r="F569">
            <v>14.6</v>
          </cell>
          <cell r="G569">
            <v>142.1</v>
          </cell>
          <cell r="H569">
            <v>9.6</v>
          </cell>
          <cell r="I569">
            <v>91.9</v>
          </cell>
          <cell r="J569">
            <v>8.9</v>
          </cell>
          <cell r="K569">
            <v>97.1</v>
          </cell>
          <cell r="L569">
            <v>1.1000000000000001</v>
          </cell>
          <cell r="M569">
            <v>56.3</v>
          </cell>
          <cell r="N569">
            <v>962.3</v>
          </cell>
          <cell r="O569">
            <v>80.8</v>
          </cell>
          <cell r="P569">
            <v>-23.9</v>
          </cell>
          <cell r="Q569" t="str">
            <v>-</v>
          </cell>
          <cell r="R569" t="str">
            <v>-</v>
          </cell>
          <cell r="S569">
            <v>2.92</v>
          </cell>
          <cell r="T569">
            <v>2.69</v>
          </cell>
          <cell r="U569">
            <v>0.08</v>
          </cell>
          <cell r="V569">
            <v>-0.15</v>
          </cell>
          <cell r="W569">
            <v>91.3</v>
          </cell>
          <cell r="X569">
            <v>10.8</v>
          </cell>
          <cell r="Y569">
            <v>111.7</v>
          </cell>
          <cell r="Z569">
            <v>10.7</v>
          </cell>
          <cell r="AA569">
            <v>30.9</v>
          </cell>
          <cell r="AB569">
            <v>654.29999999999995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98.4</v>
          </cell>
          <cell r="D582">
            <v>-7.7</v>
          </cell>
          <cell r="E582">
            <v>101.4</v>
          </cell>
          <cell r="F582">
            <v>-7</v>
          </cell>
          <cell r="G582">
            <v>101.7</v>
          </cell>
          <cell r="H582">
            <v>-5.8</v>
          </cell>
          <cell r="I582">
            <v>94.7</v>
          </cell>
          <cell r="J582">
            <v>-8.6</v>
          </cell>
          <cell r="K582">
            <v>94.3</v>
          </cell>
          <cell r="L582">
            <v>-8.3000000000000007</v>
          </cell>
          <cell r="M582">
            <v>111.8</v>
          </cell>
          <cell r="N582">
            <v>-24</v>
          </cell>
          <cell r="O582">
            <v>109</v>
          </cell>
          <cell r="P582">
            <v>10.7</v>
          </cell>
          <cell r="Q582" t="str">
            <v>-</v>
          </cell>
          <cell r="R582" t="str">
            <v>-</v>
          </cell>
          <cell r="S582">
            <v>2.98</v>
          </cell>
          <cell r="T582">
            <v>0.15</v>
          </cell>
          <cell r="U582">
            <v>2.2200000000000002</v>
          </cell>
          <cell r="V582">
            <v>0.15</v>
          </cell>
          <cell r="W582">
            <v>91.4</v>
          </cell>
          <cell r="X582">
            <v>-10.8</v>
          </cell>
          <cell r="Y582">
            <v>94.2</v>
          </cell>
          <cell r="Z582">
            <v>-10.1</v>
          </cell>
          <cell r="AA582">
            <v>87.3</v>
          </cell>
          <cell r="AB582">
            <v>-44.5</v>
          </cell>
          <cell r="AC582">
            <v>6.8</v>
          </cell>
          <cell r="AD582">
            <v>-79.7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126.7</v>
          </cell>
          <cell r="D584">
            <v>-0.9</v>
          </cell>
          <cell r="E584">
            <v>128.19999999999999</v>
          </cell>
          <cell r="F584">
            <v>-0.8</v>
          </cell>
          <cell r="G584">
            <v>128.1</v>
          </cell>
          <cell r="H584">
            <v>0.5</v>
          </cell>
          <cell r="I584">
            <v>107.2</v>
          </cell>
          <cell r="J584">
            <v>-7.2</v>
          </cell>
          <cell r="K584">
            <v>107.2</v>
          </cell>
          <cell r="L584">
            <v>-6.3</v>
          </cell>
          <cell r="M584">
            <v>100</v>
          </cell>
          <cell r="N584">
            <v>-76.900000000000006</v>
          </cell>
          <cell r="O584">
            <v>53.3</v>
          </cell>
          <cell r="P584">
            <v>26.9</v>
          </cell>
          <cell r="Q584" t="str">
            <v>-</v>
          </cell>
          <cell r="R584" t="str">
            <v>-</v>
          </cell>
          <cell r="S584">
            <v>0.2</v>
          </cell>
          <cell r="T584">
            <v>0.2</v>
          </cell>
          <cell r="U584">
            <v>0</v>
          </cell>
          <cell r="V584">
            <v>-2</v>
          </cell>
          <cell r="W584">
            <v>117.8</v>
          </cell>
          <cell r="X584">
            <v>-4.0999999999999996</v>
          </cell>
          <cell r="Y584">
            <v>119.1</v>
          </cell>
          <cell r="Z584">
            <v>-4.0999999999999996</v>
          </cell>
          <cell r="AA584">
            <v>146.5</v>
          </cell>
          <cell r="AB584">
            <v>-61.5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102.9</v>
          </cell>
          <cell r="D585">
            <v>-12.8</v>
          </cell>
          <cell r="E585">
            <v>106.4</v>
          </cell>
          <cell r="F585">
            <v>-13.1</v>
          </cell>
          <cell r="G585">
            <v>107.3</v>
          </cell>
          <cell r="H585">
            <v>-12</v>
          </cell>
          <cell r="I585">
            <v>98.3</v>
          </cell>
          <cell r="J585">
            <v>-14.7</v>
          </cell>
          <cell r="K585">
            <v>99</v>
          </cell>
          <cell r="L585">
            <v>-13.7</v>
          </cell>
          <cell r="M585">
            <v>73.5</v>
          </cell>
          <cell r="N585">
            <v>-41.9</v>
          </cell>
          <cell r="O585">
            <v>103.9</v>
          </cell>
          <cell r="P585">
            <v>20.7</v>
          </cell>
          <cell r="Q585" t="str">
            <v>-</v>
          </cell>
          <cell r="R585" t="str">
            <v>-</v>
          </cell>
          <cell r="S585">
            <v>1.1000000000000001</v>
          </cell>
          <cell r="T585">
            <v>-1.63</v>
          </cell>
          <cell r="U585">
            <v>0.83</v>
          </cell>
          <cell r="V585">
            <v>-2.09</v>
          </cell>
          <cell r="W585">
            <v>95.6</v>
          </cell>
          <cell r="X585">
            <v>-15.8</v>
          </cell>
          <cell r="Y585">
            <v>98.9</v>
          </cell>
          <cell r="Z585">
            <v>-16</v>
          </cell>
          <cell r="AA585">
            <v>67.2</v>
          </cell>
          <cell r="AB585">
            <v>-54.9</v>
          </cell>
          <cell r="AC585">
            <v>17.8</v>
          </cell>
          <cell r="AD585">
            <v>156</v>
          </cell>
        </row>
        <row r="586">
          <cell r="B586" t="str">
            <v>電気・ガス・熱供給・水道業</v>
          </cell>
          <cell r="C586">
            <v>77.900000000000006</v>
          </cell>
          <cell r="D586">
            <v>-6.4</v>
          </cell>
          <cell r="E586">
            <v>86.1</v>
          </cell>
          <cell r="F586">
            <v>-6.4</v>
          </cell>
          <cell r="G586">
            <v>86.2</v>
          </cell>
          <cell r="H586">
            <v>-6.3</v>
          </cell>
          <cell r="I586">
            <v>95.5</v>
          </cell>
          <cell r="J586">
            <v>2.4</v>
          </cell>
          <cell r="K586">
            <v>95.7</v>
          </cell>
          <cell r="L586">
            <v>2.7</v>
          </cell>
          <cell r="M586">
            <v>50</v>
          </cell>
          <cell r="N586">
            <v>-60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10.130000000000001</v>
          </cell>
          <cell r="T586">
            <v>10.130000000000001</v>
          </cell>
          <cell r="U586">
            <v>1.27</v>
          </cell>
          <cell r="V586">
            <v>1.27</v>
          </cell>
          <cell r="W586">
            <v>72.400000000000006</v>
          </cell>
          <cell r="X586">
            <v>-9.5</v>
          </cell>
          <cell r="Y586">
            <v>80</v>
          </cell>
          <cell r="Z586">
            <v>-9.6</v>
          </cell>
          <cell r="AA586">
            <v>61.9</v>
          </cell>
          <cell r="AB586">
            <v>-27.8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87.1</v>
          </cell>
          <cell r="D587">
            <v>-8.8000000000000007</v>
          </cell>
          <cell r="E587">
            <v>87.6</v>
          </cell>
          <cell r="F587">
            <v>-7.8</v>
          </cell>
          <cell r="G587">
            <v>88.8</v>
          </cell>
          <cell r="H587">
            <v>1.6</v>
          </cell>
          <cell r="I587">
            <v>81.3</v>
          </cell>
          <cell r="J587">
            <v>-8.8000000000000007</v>
          </cell>
          <cell r="K587">
            <v>81.8</v>
          </cell>
          <cell r="L587">
            <v>-1.6</v>
          </cell>
          <cell r="M587">
            <v>46.2</v>
          </cell>
          <cell r="N587">
            <v>-91.2</v>
          </cell>
          <cell r="O587">
            <v>16.899999999999999</v>
          </cell>
          <cell r="P587">
            <v>24.3</v>
          </cell>
          <cell r="Q587" t="str">
            <v>-</v>
          </cell>
          <cell r="R587" t="str">
            <v>-</v>
          </cell>
          <cell r="S587">
            <v>6.22</v>
          </cell>
          <cell r="T587">
            <v>6.22</v>
          </cell>
          <cell r="U587">
            <v>0</v>
          </cell>
          <cell r="V587">
            <v>0</v>
          </cell>
          <cell r="W587">
            <v>80.900000000000006</v>
          </cell>
          <cell r="X587">
            <v>-11.9</v>
          </cell>
          <cell r="Y587">
            <v>81.400000000000006</v>
          </cell>
          <cell r="Z587">
            <v>-10.8</v>
          </cell>
          <cell r="AA587">
            <v>31.5</v>
          </cell>
          <cell r="AB587">
            <v>-92.7</v>
          </cell>
          <cell r="AC587">
            <v>23.5</v>
          </cell>
          <cell r="AD587">
            <v>-37.6</v>
          </cell>
        </row>
        <row r="588">
          <cell r="B588" t="str">
            <v>運輸業，郵便業</v>
          </cell>
          <cell r="C588">
            <v>96.6</v>
          </cell>
          <cell r="D588">
            <v>-7.6</v>
          </cell>
          <cell r="E588">
            <v>99.1</v>
          </cell>
          <cell r="F588">
            <v>-7.2</v>
          </cell>
          <cell r="G588">
            <v>106.8</v>
          </cell>
          <cell r="H588">
            <v>-4.4000000000000004</v>
          </cell>
          <cell r="I588">
            <v>71.5</v>
          </cell>
          <cell r="J588">
            <v>-34</v>
          </cell>
          <cell r="K588">
            <v>75</v>
          </cell>
          <cell r="L588">
            <v>-32.200000000000003</v>
          </cell>
          <cell r="M588">
            <v>0</v>
          </cell>
          <cell r="N588">
            <v>-100</v>
          </cell>
          <cell r="O588">
            <v>59.5</v>
          </cell>
          <cell r="P588">
            <v>42.3</v>
          </cell>
          <cell r="Q588" t="str">
            <v>-</v>
          </cell>
          <cell r="R588" t="str">
            <v>-</v>
          </cell>
          <cell r="S588">
            <v>0</v>
          </cell>
          <cell r="T588">
            <v>-9.2899999999999991</v>
          </cell>
          <cell r="U588">
            <v>1.32</v>
          </cell>
          <cell r="V588">
            <v>1.32</v>
          </cell>
          <cell r="W588">
            <v>89.8</v>
          </cell>
          <cell r="X588">
            <v>-10.6</v>
          </cell>
          <cell r="Y588">
            <v>92.1</v>
          </cell>
          <cell r="Z588">
            <v>-10.3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106.2</v>
          </cell>
          <cell r="D589">
            <v>-4.4000000000000004</v>
          </cell>
          <cell r="E589">
            <v>107.9</v>
          </cell>
          <cell r="F589">
            <v>-3.8</v>
          </cell>
          <cell r="G589">
            <v>106.7</v>
          </cell>
          <cell r="H589">
            <v>-3.7</v>
          </cell>
          <cell r="I589">
            <v>94.1</v>
          </cell>
          <cell r="J589">
            <v>-5.9</v>
          </cell>
          <cell r="K589">
            <v>92.4</v>
          </cell>
          <cell r="L589">
            <v>-6.2</v>
          </cell>
          <cell r="M589">
            <v>206.7</v>
          </cell>
          <cell r="N589">
            <v>3.4</v>
          </cell>
          <cell r="O589">
            <v>134.30000000000001</v>
          </cell>
          <cell r="P589">
            <v>21.1</v>
          </cell>
          <cell r="Q589" t="str">
            <v>-</v>
          </cell>
          <cell r="R589" t="str">
            <v>-</v>
          </cell>
          <cell r="S589">
            <v>3.56</v>
          </cell>
          <cell r="T589">
            <v>1.1200000000000001</v>
          </cell>
          <cell r="U589">
            <v>2.16</v>
          </cell>
          <cell r="V589">
            <v>1.01</v>
          </cell>
          <cell r="W589">
            <v>98.7</v>
          </cell>
          <cell r="X589">
            <v>-7.6</v>
          </cell>
          <cell r="Y589">
            <v>100.3</v>
          </cell>
          <cell r="Z589">
            <v>-7</v>
          </cell>
          <cell r="AA589">
            <v>200.8</v>
          </cell>
          <cell r="AB589">
            <v>-9.1</v>
          </cell>
          <cell r="AC589">
            <v>0.7</v>
          </cell>
          <cell r="AD589">
            <v>-98.3</v>
          </cell>
        </row>
        <row r="590">
          <cell r="B590" t="str">
            <v>金融業，保険業</v>
          </cell>
          <cell r="C590">
            <v>114</v>
          </cell>
          <cell r="D590">
            <v>5.2</v>
          </cell>
          <cell r="E590">
            <v>116.1</v>
          </cell>
          <cell r="F590">
            <v>5.2</v>
          </cell>
          <cell r="G590">
            <v>117.7</v>
          </cell>
          <cell r="H590">
            <v>7.8</v>
          </cell>
          <cell r="I590">
            <v>101.5</v>
          </cell>
          <cell r="J590">
            <v>20.3</v>
          </cell>
          <cell r="K590">
            <v>102.8</v>
          </cell>
          <cell r="L590">
            <v>23.6</v>
          </cell>
          <cell r="M590">
            <v>18.2</v>
          </cell>
          <cell r="N590">
            <v>-86.2</v>
          </cell>
          <cell r="O590">
            <v>239.4</v>
          </cell>
          <cell r="P590">
            <v>20.2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-0.19</v>
          </cell>
          <cell r="U590">
            <v>4.03</v>
          </cell>
          <cell r="V590">
            <v>-10.39</v>
          </cell>
          <cell r="W590">
            <v>105.9</v>
          </cell>
          <cell r="X590">
            <v>1.6</v>
          </cell>
          <cell r="Y590">
            <v>107.9</v>
          </cell>
          <cell r="Z590">
            <v>1.6</v>
          </cell>
          <cell r="AA590">
            <v>8.8000000000000007</v>
          </cell>
          <cell r="AB590">
            <v>-95.3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114.8</v>
          </cell>
          <cell r="D591">
            <v>-19.600000000000001</v>
          </cell>
          <cell r="E591">
            <v>115.1</v>
          </cell>
          <cell r="F591">
            <v>-19.600000000000001</v>
          </cell>
          <cell r="G591">
            <v>116.5</v>
          </cell>
          <cell r="H591">
            <v>-14.9</v>
          </cell>
          <cell r="I591">
            <v>92</v>
          </cell>
          <cell r="J591">
            <v>-28.1</v>
          </cell>
          <cell r="K591">
            <v>93.2</v>
          </cell>
          <cell r="L591">
            <v>-24</v>
          </cell>
          <cell r="M591">
            <v>15.4</v>
          </cell>
          <cell r="N591">
            <v>-96.5</v>
          </cell>
          <cell r="O591">
            <v>89.8</v>
          </cell>
          <cell r="P591">
            <v>1.4</v>
          </cell>
          <cell r="Q591" t="str">
            <v>-</v>
          </cell>
          <cell r="R591" t="str">
            <v>-</v>
          </cell>
          <cell r="S591">
            <v>1.5</v>
          </cell>
          <cell r="T591">
            <v>0.87</v>
          </cell>
          <cell r="U591">
            <v>5.32</v>
          </cell>
          <cell r="V591">
            <v>4.8099999999999996</v>
          </cell>
          <cell r="W591">
            <v>106.7</v>
          </cell>
          <cell r="X591">
            <v>-22.3</v>
          </cell>
          <cell r="Y591">
            <v>107</v>
          </cell>
          <cell r="Z591">
            <v>-22.2</v>
          </cell>
          <cell r="AA591">
            <v>70</v>
          </cell>
          <cell r="AB591">
            <v>-80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93.7</v>
          </cell>
          <cell r="D592">
            <v>-6.8</v>
          </cell>
          <cell r="E592">
            <v>99</v>
          </cell>
          <cell r="F592">
            <v>-7.1</v>
          </cell>
          <cell r="G592">
            <v>100.4</v>
          </cell>
          <cell r="H592">
            <v>-7</v>
          </cell>
          <cell r="I592">
            <v>91.6</v>
          </cell>
          <cell r="J592">
            <v>-3.3</v>
          </cell>
          <cell r="K592">
            <v>89.7</v>
          </cell>
          <cell r="L592">
            <v>-4.5999999999999996</v>
          </cell>
          <cell r="M592">
            <v>180</v>
          </cell>
          <cell r="N592">
            <v>45.2</v>
          </cell>
          <cell r="O592">
            <v>73.7</v>
          </cell>
          <cell r="P592">
            <v>-30.9</v>
          </cell>
          <cell r="Q592" t="str">
            <v>-</v>
          </cell>
          <cell r="R592" t="str">
            <v>-</v>
          </cell>
          <cell r="S592">
            <v>0.21</v>
          </cell>
          <cell r="T592">
            <v>-1.58</v>
          </cell>
          <cell r="U592">
            <v>0</v>
          </cell>
          <cell r="V592">
            <v>0</v>
          </cell>
          <cell r="W592">
            <v>87.1</v>
          </cell>
          <cell r="X592">
            <v>-9.8000000000000007</v>
          </cell>
          <cell r="Y592">
            <v>92</v>
          </cell>
          <cell r="Z592">
            <v>-10.199999999999999</v>
          </cell>
          <cell r="AA592">
            <v>37.1</v>
          </cell>
          <cell r="AB592">
            <v>-17.2</v>
          </cell>
          <cell r="AC592">
            <v>5.3</v>
          </cell>
          <cell r="AD592">
            <v>71.900000000000006</v>
          </cell>
        </row>
        <row r="593">
          <cell r="B593" t="str">
            <v>宿泊業，飲食サービス業</v>
          </cell>
          <cell r="C593">
            <v>89.3</v>
          </cell>
          <cell r="D593">
            <v>-25.7</v>
          </cell>
          <cell r="E593">
            <v>89.7</v>
          </cell>
          <cell r="F593">
            <v>-25.9</v>
          </cell>
          <cell r="G593">
            <v>90.4</v>
          </cell>
          <cell r="H593">
            <v>-25.6</v>
          </cell>
          <cell r="I593">
            <v>85.1</v>
          </cell>
          <cell r="J593">
            <v>-24.5</v>
          </cell>
          <cell r="K593">
            <v>85.3</v>
          </cell>
          <cell r="L593">
            <v>-23.2</v>
          </cell>
          <cell r="M593">
            <v>78.599999999999994</v>
          </cell>
          <cell r="N593">
            <v>-59.3</v>
          </cell>
          <cell r="O593">
            <v>130.6</v>
          </cell>
          <cell r="P593">
            <v>32.1</v>
          </cell>
          <cell r="Q593" t="str">
            <v>-</v>
          </cell>
          <cell r="R593" t="str">
            <v>-</v>
          </cell>
          <cell r="S593">
            <v>4.76</v>
          </cell>
          <cell r="T593">
            <v>-0.38</v>
          </cell>
          <cell r="U593">
            <v>1.93</v>
          </cell>
          <cell r="V593">
            <v>-2.97</v>
          </cell>
          <cell r="W593">
            <v>83</v>
          </cell>
          <cell r="X593">
            <v>-28.2</v>
          </cell>
          <cell r="Y593">
            <v>83.4</v>
          </cell>
          <cell r="Z593">
            <v>-28.3</v>
          </cell>
          <cell r="AA593">
            <v>56</v>
          </cell>
          <cell r="AB593">
            <v>-39</v>
          </cell>
          <cell r="AC593">
            <v>14.2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-14.7</v>
          </cell>
          <cell r="E594">
            <v>89.7</v>
          </cell>
          <cell r="F594">
            <v>-14.4</v>
          </cell>
          <cell r="G594">
            <v>91.7</v>
          </cell>
          <cell r="H594">
            <v>-12.7</v>
          </cell>
          <cell r="I594">
            <v>89.3</v>
          </cell>
          <cell r="J594">
            <v>-16.2</v>
          </cell>
          <cell r="K594">
            <v>86.5</v>
          </cell>
          <cell r="L594">
            <v>-16.600000000000001</v>
          </cell>
          <cell r="M594">
            <v>362.5</v>
          </cell>
          <cell r="N594">
            <v>-6.5</v>
          </cell>
          <cell r="O594">
            <v>53.2</v>
          </cell>
          <cell r="P594">
            <v>-22.8</v>
          </cell>
          <cell r="Q594" t="str">
            <v>-</v>
          </cell>
          <cell r="R594" t="str">
            <v>-</v>
          </cell>
          <cell r="S594">
            <v>2.72</v>
          </cell>
          <cell r="T594">
            <v>-3.52</v>
          </cell>
          <cell r="U594">
            <v>1.1499999999999999</v>
          </cell>
          <cell r="V594">
            <v>0.94</v>
          </cell>
          <cell r="W594">
            <v>83.1</v>
          </cell>
          <cell r="X594">
            <v>-17.600000000000001</v>
          </cell>
          <cell r="Y594">
            <v>83.4</v>
          </cell>
          <cell r="Z594">
            <v>-17.3</v>
          </cell>
          <cell r="AA594">
            <v>30.2</v>
          </cell>
          <cell r="AB594">
            <v>-69.7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147.5</v>
          </cell>
          <cell r="D595">
            <v>29.6</v>
          </cell>
          <cell r="E595">
            <v>152.19999999999999</v>
          </cell>
          <cell r="F595">
            <v>29.6</v>
          </cell>
          <cell r="G595">
            <v>152.69999999999999</v>
          </cell>
          <cell r="H595">
            <v>29.7</v>
          </cell>
          <cell r="I595">
            <v>152.19999999999999</v>
          </cell>
          <cell r="J595">
            <v>11</v>
          </cell>
          <cell r="K595">
            <v>152.69999999999999</v>
          </cell>
          <cell r="L595">
            <v>11.1</v>
          </cell>
          <cell r="M595">
            <v>50</v>
          </cell>
          <cell r="N595">
            <v>0</v>
          </cell>
          <cell r="O595">
            <v>107.3</v>
          </cell>
          <cell r="P595">
            <v>-16.600000000000001</v>
          </cell>
          <cell r="Q595" t="str">
            <v>-</v>
          </cell>
          <cell r="R595" t="str">
            <v>-</v>
          </cell>
          <cell r="S595">
            <v>1.58</v>
          </cell>
          <cell r="T595">
            <v>1.38</v>
          </cell>
          <cell r="U595">
            <v>4.78</v>
          </cell>
          <cell r="V595">
            <v>4.58</v>
          </cell>
          <cell r="W595">
            <v>137.1</v>
          </cell>
          <cell r="X595">
            <v>25.3</v>
          </cell>
          <cell r="Y595">
            <v>141.4</v>
          </cell>
          <cell r="Z595">
            <v>25.2</v>
          </cell>
          <cell r="AA595">
            <v>53</v>
          </cell>
          <cell r="AB595">
            <v>-10.6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93.2</v>
          </cell>
          <cell r="D596">
            <v>-1.5</v>
          </cell>
          <cell r="E596">
            <v>99.2</v>
          </cell>
          <cell r="F596">
            <v>1.4</v>
          </cell>
          <cell r="G596">
            <v>99.3</v>
          </cell>
          <cell r="H596">
            <v>4.4000000000000004</v>
          </cell>
          <cell r="I596">
            <v>97.9</v>
          </cell>
          <cell r="J596">
            <v>-0.4</v>
          </cell>
          <cell r="K596">
            <v>98.3</v>
          </cell>
          <cell r="L596">
            <v>-0.1</v>
          </cell>
          <cell r="M596">
            <v>61.5</v>
          </cell>
          <cell r="N596">
            <v>-27.3</v>
          </cell>
          <cell r="O596">
            <v>85.1</v>
          </cell>
          <cell r="P596">
            <v>-6.3</v>
          </cell>
          <cell r="Q596" t="str">
            <v>-</v>
          </cell>
          <cell r="R596" t="str">
            <v>-</v>
          </cell>
          <cell r="S596">
            <v>1.63</v>
          </cell>
          <cell r="T596">
            <v>0.44</v>
          </cell>
          <cell r="U596">
            <v>2.65</v>
          </cell>
          <cell r="V596">
            <v>1.73</v>
          </cell>
          <cell r="W596">
            <v>86.6</v>
          </cell>
          <cell r="X596">
            <v>-4.8</v>
          </cell>
          <cell r="Y596">
            <v>92.2</v>
          </cell>
          <cell r="Z596">
            <v>-1.9</v>
          </cell>
          <cell r="AA596">
            <v>90.1</v>
          </cell>
          <cell r="AB596">
            <v>-63.3</v>
          </cell>
          <cell r="AC596">
            <v>5.4</v>
          </cell>
          <cell r="AD596">
            <v>-88.4</v>
          </cell>
        </row>
        <row r="597">
          <cell r="B597" t="str">
            <v>複合サービス事業</v>
          </cell>
          <cell r="C597">
            <v>104.6</v>
          </cell>
          <cell r="D597">
            <v>-5.4</v>
          </cell>
          <cell r="E597">
            <v>111.7</v>
          </cell>
          <cell r="F597">
            <v>-4.5999999999999996</v>
          </cell>
          <cell r="G597">
            <v>115</v>
          </cell>
          <cell r="H597">
            <v>-4.2</v>
          </cell>
          <cell r="I597">
            <v>108.2</v>
          </cell>
          <cell r="J597">
            <v>4.8</v>
          </cell>
          <cell r="K597">
            <v>111.1</v>
          </cell>
          <cell r="L597">
            <v>5.3</v>
          </cell>
          <cell r="M597">
            <v>0</v>
          </cell>
          <cell r="N597">
            <v>-100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97.2</v>
          </cell>
          <cell r="X597">
            <v>-8.6</v>
          </cell>
          <cell r="Y597">
            <v>103.8</v>
          </cell>
          <cell r="Z597">
            <v>-7.8</v>
          </cell>
          <cell r="AA597">
            <v>0.7</v>
          </cell>
          <cell r="AB597">
            <v>-95.3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99.1</v>
          </cell>
          <cell r="D598">
            <v>7</v>
          </cell>
          <cell r="E598">
            <v>101.6</v>
          </cell>
          <cell r="F598">
            <v>6.8</v>
          </cell>
          <cell r="G598">
            <v>102.7</v>
          </cell>
          <cell r="H598">
            <v>8.1</v>
          </cell>
          <cell r="I598">
            <v>97.2</v>
          </cell>
          <cell r="J598">
            <v>3.3</v>
          </cell>
          <cell r="K598">
            <v>98.1</v>
          </cell>
          <cell r="L598">
            <v>4</v>
          </cell>
          <cell r="M598">
            <v>71</v>
          </cell>
          <cell r="N598">
            <v>-21.4</v>
          </cell>
          <cell r="O598">
            <v>104.5</v>
          </cell>
          <cell r="P598">
            <v>2.9</v>
          </cell>
          <cell r="Q598" t="str">
            <v>-</v>
          </cell>
          <cell r="R598" t="str">
            <v>-</v>
          </cell>
          <cell r="S598">
            <v>3.17</v>
          </cell>
          <cell r="T598">
            <v>-0.99</v>
          </cell>
          <cell r="U598">
            <v>2.62</v>
          </cell>
          <cell r="V598">
            <v>-0.39</v>
          </cell>
          <cell r="W598">
            <v>92.1</v>
          </cell>
          <cell r="X598">
            <v>3.5</v>
          </cell>
          <cell r="Y598">
            <v>94.4</v>
          </cell>
          <cell r="Z598">
            <v>3.3</v>
          </cell>
          <cell r="AA598">
            <v>71.2</v>
          </cell>
          <cell r="AB598">
            <v>-28.1</v>
          </cell>
          <cell r="AC598">
            <v>19.600000000000001</v>
          </cell>
          <cell r="AD598">
            <v>22.4</v>
          </cell>
        </row>
        <row r="599">
          <cell r="B599" t="str">
            <v>食料品・たばこ</v>
          </cell>
          <cell r="C599">
            <v>95.1</v>
          </cell>
          <cell r="D599">
            <v>-13.7</v>
          </cell>
          <cell r="E599">
            <v>98.9</v>
          </cell>
          <cell r="F599">
            <v>-13.5</v>
          </cell>
          <cell r="G599">
            <v>100.7</v>
          </cell>
          <cell r="H599">
            <v>-12.1</v>
          </cell>
          <cell r="I599">
            <v>89.9</v>
          </cell>
          <cell r="J599">
            <v>-16.2</v>
          </cell>
          <cell r="K599">
            <v>91.9</v>
          </cell>
          <cell r="L599">
            <v>-15.5</v>
          </cell>
          <cell r="M599">
            <v>43.5</v>
          </cell>
          <cell r="N599">
            <v>-41.1</v>
          </cell>
          <cell r="O599">
            <v>109.9</v>
          </cell>
          <cell r="P599">
            <v>15.1</v>
          </cell>
          <cell r="Q599" t="str">
            <v>-</v>
          </cell>
          <cell r="R599" t="str">
            <v>-</v>
          </cell>
          <cell r="S599">
            <v>1.03</v>
          </cell>
          <cell r="T599">
            <v>-1.55</v>
          </cell>
          <cell r="U599">
            <v>0.88</v>
          </cell>
          <cell r="V599">
            <v>-2.91</v>
          </cell>
          <cell r="W599">
            <v>88.4</v>
          </cell>
          <cell r="X599">
            <v>-16.600000000000001</v>
          </cell>
          <cell r="Y599">
            <v>91.9</v>
          </cell>
          <cell r="Z599">
            <v>-16.5</v>
          </cell>
          <cell r="AA599">
            <v>35.1</v>
          </cell>
          <cell r="AB599">
            <v>-68.5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110</v>
          </cell>
          <cell r="D600">
            <v>18.399999999999999</v>
          </cell>
          <cell r="E600">
            <v>108.4</v>
          </cell>
          <cell r="F600">
            <v>9.3000000000000007</v>
          </cell>
          <cell r="G600">
            <v>109.1</v>
          </cell>
          <cell r="H600">
            <v>9.4</v>
          </cell>
          <cell r="I600">
            <v>99.9</v>
          </cell>
          <cell r="J600">
            <v>-0.7</v>
          </cell>
          <cell r="K600">
            <v>100.4</v>
          </cell>
          <cell r="L600">
            <v>-0.6</v>
          </cell>
          <cell r="M600">
            <v>0</v>
          </cell>
          <cell r="N600">
            <v>-100</v>
          </cell>
          <cell r="O600">
            <v>64.5</v>
          </cell>
          <cell r="P600">
            <v>256.39999999999998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1.8</v>
          </cell>
          <cell r="V600">
            <v>1.8</v>
          </cell>
          <cell r="W600">
            <v>102.2</v>
          </cell>
          <cell r="X600">
            <v>14.4</v>
          </cell>
          <cell r="Y600">
            <v>100.7</v>
          </cell>
          <cell r="Z600">
            <v>5.6</v>
          </cell>
          <cell r="AA600">
            <v>2.9</v>
          </cell>
          <cell r="AB600">
            <v>-86.7</v>
          </cell>
          <cell r="AC600">
            <v>88.9</v>
          </cell>
          <cell r="AD600">
            <v>0</v>
          </cell>
        </row>
        <row r="601">
          <cell r="B601" t="str">
            <v>木材・木製品</v>
          </cell>
          <cell r="C601">
            <v>182.8</v>
          </cell>
          <cell r="D601">
            <v>-8.3000000000000007</v>
          </cell>
          <cell r="E601">
            <v>188.7</v>
          </cell>
          <cell r="F601">
            <v>-7.1</v>
          </cell>
          <cell r="G601">
            <v>189.4</v>
          </cell>
          <cell r="H601">
            <v>-8.8000000000000007</v>
          </cell>
          <cell r="I601">
            <v>167.8</v>
          </cell>
          <cell r="J601">
            <v>-5.5</v>
          </cell>
          <cell r="K601">
            <v>166.8</v>
          </cell>
          <cell r="L601">
            <v>-7.5</v>
          </cell>
          <cell r="M601">
            <v>227.3</v>
          </cell>
          <cell r="N601">
            <v>2397.8000000000002</v>
          </cell>
          <cell r="O601">
            <v>284.7</v>
          </cell>
          <cell r="P601">
            <v>241</v>
          </cell>
          <cell r="Q601" t="str">
            <v>-</v>
          </cell>
          <cell r="R601" t="str">
            <v>-</v>
          </cell>
          <cell r="S601">
            <v>1.36</v>
          </cell>
          <cell r="T601">
            <v>-3.43</v>
          </cell>
          <cell r="U601">
            <v>0</v>
          </cell>
          <cell r="V601">
            <v>0</v>
          </cell>
          <cell r="W601">
            <v>169.9</v>
          </cell>
          <cell r="X601">
            <v>-11.4</v>
          </cell>
          <cell r="Y601">
            <v>175.4</v>
          </cell>
          <cell r="Z601">
            <v>-10.199999999999999</v>
          </cell>
          <cell r="AA601">
            <v>158.1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74.599999999999994</v>
          </cell>
          <cell r="D603">
            <v>16.600000000000001</v>
          </cell>
          <cell r="E603">
            <v>90.7</v>
          </cell>
          <cell r="F603">
            <v>16.600000000000001</v>
          </cell>
          <cell r="G603">
            <v>89.7</v>
          </cell>
          <cell r="H603">
            <v>15.1</v>
          </cell>
          <cell r="I603">
            <v>105.1</v>
          </cell>
          <cell r="J603">
            <v>9.6999999999999993</v>
          </cell>
          <cell r="K603">
            <v>104.5</v>
          </cell>
          <cell r="L603">
            <v>8.4</v>
          </cell>
          <cell r="M603">
            <v>46.4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69.3</v>
          </cell>
          <cell r="X603">
            <v>12.7</v>
          </cell>
          <cell r="Y603">
            <v>84.3</v>
          </cell>
          <cell r="Z603">
            <v>12.7</v>
          </cell>
          <cell r="AA603">
            <v>189.1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68.7</v>
          </cell>
          <cell r="D604">
            <v>-15.5</v>
          </cell>
          <cell r="E604">
            <v>69.400000000000006</v>
          </cell>
          <cell r="F604">
            <v>-26.8</v>
          </cell>
          <cell r="G604">
            <v>71</v>
          </cell>
          <cell r="H604">
            <v>-26.7</v>
          </cell>
          <cell r="I604">
            <v>61.9</v>
          </cell>
          <cell r="J604">
            <v>-28.6</v>
          </cell>
          <cell r="K604">
            <v>63.5</v>
          </cell>
          <cell r="L604">
            <v>-28.2</v>
          </cell>
          <cell r="M604">
            <v>0</v>
          </cell>
          <cell r="N604">
            <v>-100</v>
          </cell>
          <cell r="O604">
            <v>280</v>
          </cell>
          <cell r="P604">
            <v>48.7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0.59</v>
          </cell>
          <cell r="V604">
            <v>0.59</v>
          </cell>
          <cell r="W604">
            <v>63.8</v>
          </cell>
          <cell r="X604">
            <v>-18.399999999999999</v>
          </cell>
          <cell r="Y604">
            <v>64.5</v>
          </cell>
          <cell r="Z604">
            <v>-29.3</v>
          </cell>
          <cell r="AA604">
            <v>10.9</v>
          </cell>
          <cell r="AB604">
            <v>-19.7</v>
          </cell>
          <cell r="AC604">
            <v>16.100000000000001</v>
          </cell>
          <cell r="AD604">
            <v>0</v>
          </cell>
        </row>
        <row r="605">
          <cell r="B605" t="str">
            <v>化学、石油・石炭</v>
          </cell>
          <cell r="C605">
            <v>108.8</v>
          </cell>
          <cell r="D605">
            <v>80.099999999999994</v>
          </cell>
          <cell r="E605">
            <v>118.1</v>
          </cell>
          <cell r="F605">
            <v>80</v>
          </cell>
          <cell r="G605">
            <v>121.8</v>
          </cell>
          <cell r="H605">
            <v>83.4</v>
          </cell>
          <cell r="I605">
            <v>103</v>
          </cell>
          <cell r="J605">
            <v>38.1</v>
          </cell>
          <cell r="K605">
            <v>103.7</v>
          </cell>
          <cell r="L605">
            <v>39.6</v>
          </cell>
          <cell r="M605">
            <v>0</v>
          </cell>
          <cell r="N605">
            <v>-100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101.1</v>
          </cell>
          <cell r="X605">
            <v>74</v>
          </cell>
          <cell r="Y605">
            <v>109.8</v>
          </cell>
          <cell r="Z605">
            <v>74</v>
          </cell>
          <cell r="AA605">
            <v>1.2</v>
          </cell>
          <cell r="AB605">
            <v>-96.3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138.9</v>
          </cell>
          <cell r="D606">
            <v>-17.3</v>
          </cell>
          <cell r="E606">
            <v>147.9</v>
          </cell>
          <cell r="F606">
            <v>-17.3</v>
          </cell>
          <cell r="G606">
            <v>147.5</v>
          </cell>
          <cell r="H606">
            <v>-11.1</v>
          </cell>
          <cell r="I606">
            <v>169</v>
          </cell>
          <cell r="J606">
            <v>-15.8</v>
          </cell>
          <cell r="K606">
            <v>169.3</v>
          </cell>
          <cell r="L606">
            <v>-12.6</v>
          </cell>
          <cell r="M606">
            <v>100</v>
          </cell>
          <cell r="N606">
            <v>-90.2</v>
          </cell>
          <cell r="O606">
            <v>494.7</v>
          </cell>
          <cell r="P606">
            <v>571.20000000000005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129.1</v>
          </cell>
          <cell r="X606">
            <v>-20.100000000000001</v>
          </cell>
          <cell r="Y606">
            <v>137.5</v>
          </cell>
          <cell r="Z606">
            <v>-20</v>
          </cell>
          <cell r="AA606">
            <v>170.1</v>
          </cell>
          <cell r="AB606">
            <v>-90.6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151.1</v>
          </cell>
          <cell r="D607">
            <v>29.7</v>
          </cell>
          <cell r="E607">
            <v>124.9</v>
          </cell>
          <cell r="F607">
            <v>-2.6</v>
          </cell>
          <cell r="G607">
            <v>118.6</v>
          </cell>
          <cell r="H607">
            <v>-7.2</v>
          </cell>
          <cell r="I607">
            <v>129</v>
          </cell>
          <cell r="J607">
            <v>-0.1</v>
          </cell>
          <cell r="K607">
            <v>122.6</v>
          </cell>
          <cell r="L607">
            <v>-4.7</v>
          </cell>
          <cell r="M607">
            <v>900</v>
          </cell>
          <cell r="N607">
            <v>472.9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140.4</v>
          </cell>
          <cell r="X607">
            <v>25.4</v>
          </cell>
          <cell r="Y607">
            <v>116.1</v>
          </cell>
          <cell r="Z607">
            <v>-5.8</v>
          </cell>
          <cell r="AA607">
            <v>894.2</v>
          </cell>
          <cell r="AB607">
            <v>562.29999999999995</v>
          </cell>
          <cell r="AC607">
            <v>206.7</v>
          </cell>
          <cell r="AD607">
            <v>0</v>
          </cell>
        </row>
        <row r="608">
          <cell r="B608" t="str">
            <v>窯業・土石製品</v>
          </cell>
          <cell r="C608">
            <v>94.3</v>
          </cell>
          <cell r="D608">
            <v>10.3</v>
          </cell>
          <cell r="E608">
            <v>97.1</v>
          </cell>
          <cell r="F608">
            <v>10.199999999999999</v>
          </cell>
          <cell r="G608">
            <v>96.5</v>
          </cell>
          <cell r="H608">
            <v>8.1999999999999993</v>
          </cell>
          <cell r="I608">
            <v>91.6</v>
          </cell>
          <cell r="J608">
            <v>2.6</v>
          </cell>
          <cell r="K608">
            <v>90.7</v>
          </cell>
          <cell r="L608">
            <v>0.7</v>
          </cell>
          <cell r="M608">
            <v>126.7</v>
          </cell>
          <cell r="N608">
            <v>111.2</v>
          </cell>
          <cell r="O608">
            <v>21</v>
          </cell>
          <cell r="P608">
            <v>-9.9</v>
          </cell>
          <cell r="Q608" t="str">
            <v>-</v>
          </cell>
          <cell r="R608" t="str">
            <v>-</v>
          </cell>
          <cell r="S608">
            <v>0</v>
          </cell>
          <cell r="T608">
            <v>-2</v>
          </cell>
          <cell r="U608">
            <v>0</v>
          </cell>
          <cell r="V608">
            <v>0</v>
          </cell>
          <cell r="W608">
            <v>87.6</v>
          </cell>
          <cell r="X608">
            <v>6.6</v>
          </cell>
          <cell r="Y608">
            <v>90.2</v>
          </cell>
          <cell r="Z608">
            <v>6.5</v>
          </cell>
          <cell r="AA608">
            <v>116.7</v>
          </cell>
          <cell r="AB608">
            <v>122.4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129.9</v>
          </cell>
          <cell r="D611">
            <v>1.5</v>
          </cell>
          <cell r="E611">
            <v>133.4</v>
          </cell>
          <cell r="F611">
            <v>1.4</v>
          </cell>
          <cell r="G611">
            <v>127.4</v>
          </cell>
          <cell r="H611">
            <v>4.4000000000000004</v>
          </cell>
          <cell r="I611">
            <v>133.30000000000001</v>
          </cell>
          <cell r="J611">
            <v>4.0999999999999996</v>
          </cell>
          <cell r="K611">
            <v>122.8</v>
          </cell>
          <cell r="L611">
            <v>4.0999999999999996</v>
          </cell>
          <cell r="M611">
            <v>3866.7</v>
          </cell>
          <cell r="N611">
            <v>5.5</v>
          </cell>
          <cell r="O611">
            <v>650</v>
          </cell>
          <cell r="P611">
            <v>3.4</v>
          </cell>
          <cell r="Q611" t="str">
            <v>-</v>
          </cell>
          <cell r="R611" t="str">
            <v>-</v>
          </cell>
          <cell r="S611">
            <v>2.0099999999999998</v>
          </cell>
          <cell r="T611">
            <v>0.39</v>
          </cell>
          <cell r="U611">
            <v>0</v>
          </cell>
          <cell r="V611">
            <v>0</v>
          </cell>
          <cell r="W611">
            <v>120.7</v>
          </cell>
          <cell r="X611">
            <v>-1.9</v>
          </cell>
          <cell r="Y611">
            <v>124</v>
          </cell>
          <cell r="Z611">
            <v>-1.9</v>
          </cell>
          <cell r="AA611">
            <v>506.7</v>
          </cell>
          <cell r="AB611">
            <v>-29.3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96.3</v>
          </cell>
          <cell r="D614">
            <v>-20.7</v>
          </cell>
          <cell r="E614">
            <v>105.1</v>
          </cell>
          <cell r="F614">
            <v>-20.7</v>
          </cell>
          <cell r="G614">
            <v>105.1</v>
          </cell>
          <cell r="H614">
            <v>-19</v>
          </cell>
          <cell r="I614">
            <v>102.6</v>
          </cell>
          <cell r="J614">
            <v>-15.5</v>
          </cell>
          <cell r="K614">
            <v>102.6</v>
          </cell>
          <cell r="L614">
            <v>-14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-1.63</v>
          </cell>
          <cell r="U614">
            <v>0</v>
          </cell>
          <cell r="V614">
            <v>0</v>
          </cell>
          <cell r="W614">
            <v>89.5</v>
          </cell>
          <cell r="X614">
            <v>-23.4</v>
          </cell>
          <cell r="Y614">
            <v>97.7</v>
          </cell>
          <cell r="Z614">
            <v>-23.3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86.1</v>
          </cell>
          <cell r="D615">
            <v>-12.2</v>
          </cell>
          <cell r="E615">
            <v>87</v>
          </cell>
          <cell r="F615">
            <v>-6.1</v>
          </cell>
          <cell r="G615">
            <v>88</v>
          </cell>
          <cell r="H615">
            <v>-6.1</v>
          </cell>
          <cell r="I615">
            <v>86.1</v>
          </cell>
          <cell r="J615">
            <v>-10.8</v>
          </cell>
          <cell r="K615">
            <v>86.9</v>
          </cell>
          <cell r="L615">
            <v>-10.6</v>
          </cell>
          <cell r="M615">
            <v>23.1</v>
          </cell>
          <cell r="N615">
            <v>-50</v>
          </cell>
          <cell r="O615">
            <v>217.2</v>
          </cell>
          <cell r="P615">
            <v>85.3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0</v>
          </cell>
          <cell r="V615">
            <v>-2.78</v>
          </cell>
          <cell r="W615">
            <v>80</v>
          </cell>
          <cell r="X615">
            <v>-15.2</v>
          </cell>
          <cell r="Y615">
            <v>80.900000000000006</v>
          </cell>
          <cell r="Z615">
            <v>-9.1999999999999993</v>
          </cell>
          <cell r="AA615">
            <v>19.5</v>
          </cell>
          <cell r="AB615">
            <v>-27.5</v>
          </cell>
          <cell r="AC615">
            <v>18.5</v>
          </cell>
          <cell r="AD615">
            <v>-80.8</v>
          </cell>
        </row>
        <row r="616">
          <cell r="B616" t="str">
            <v>電気機械器具</v>
          </cell>
          <cell r="C616">
            <v>99.1</v>
          </cell>
          <cell r="D616">
            <v>28.7</v>
          </cell>
          <cell r="E616">
            <v>99.2</v>
          </cell>
          <cell r="F616">
            <v>28.5</v>
          </cell>
          <cell r="G616">
            <v>99.3</v>
          </cell>
          <cell r="H616">
            <v>30</v>
          </cell>
          <cell r="I616">
            <v>90</v>
          </cell>
          <cell r="J616">
            <v>16.399999999999999</v>
          </cell>
          <cell r="K616">
            <v>90.1</v>
          </cell>
          <cell r="L616">
            <v>17.5</v>
          </cell>
          <cell r="M616">
            <v>33.299999999999997</v>
          </cell>
          <cell r="N616">
            <v>-88.9</v>
          </cell>
          <cell r="O616">
            <v>5.8</v>
          </cell>
          <cell r="P616">
            <v>11.5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-17.78</v>
          </cell>
          <cell r="W616">
            <v>92.1</v>
          </cell>
          <cell r="X616">
            <v>24.5</v>
          </cell>
          <cell r="Y616">
            <v>92.2</v>
          </cell>
          <cell r="Z616">
            <v>24.3</v>
          </cell>
          <cell r="AA616">
            <v>40.5</v>
          </cell>
          <cell r="AB616">
            <v>-90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107.4</v>
          </cell>
          <cell r="D618">
            <v>72.900000000000006</v>
          </cell>
          <cell r="E618">
            <v>111.7</v>
          </cell>
          <cell r="F618">
            <v>72.599999999999994</v>
          </cell>
          <cell r="G618">
            <v>113.6</v>
          </cell>
          <cell r="H618">
            <v>72.400000000000006</v>
          </cell>
          <cell r="I618">
            <v>109</v>
          </cell>
          <cell r="J618">
            <v>29</v>
          </cell>
          <cell r="K618">
            <v>111.2</v>
          </cell>
          <cell r="L618">
            <v>29.2</v>
          </cell>
          <cell r="M618">
            <v>0</v>
          </cell>
          <cell r="N618">
            <v>0</v>
          </cell>
          <cell r="O618">
            <v>37.299999999999997</v>
          </cell>
          <cell r="P618">
            <v>603.79999999999995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-50</v>
          </cell>
          <cell r="W618">
            <v>99.8</v>
          </cell>
          <cell r="X618">
            <v>67.2</v>
          </cell>
          <cell r="Y618">
            <v>103.8</v>
          </cell>
          <cell r="Z618">
            <v>66.900000000000006</v>
          </cell>
          <cell r="AA618">
            <v>13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115.2</v>
          </cell>
          <cell r="D619">
            <v>2.9</v>
          </cell>
          <cell r="E619">
            <v>117.6</v>
          </cell>
          <cell r="F619">
            <v>3</v>
          </cell>
          <cell r="G619">
            <v>120.3</v>
          </cell>
          <cell r="H619">
            <v>3.5</v>
          </cell>
          <cell r="I619">
            <v>104.5</v>
          </cell>
          <cell r="J619">
            <v>-3.2</v>
          </cell>
          <cell r="K619">
            <v>106.1</v>
          </cell>
          <cell r="L619">
            <v>-3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107.1</v>
          </cell>
          <cell r="X619">
            <v>-0.5</v>
          </cell>
          <cell r="Y619">
            <v>109.3</v>
          </cell>
          <cell r="Z619">
            <v>-0.5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144</v>
          </cell>
          <cell r="D620">
            <v>-23.8</v>
          </cell>
          <cell r="E620">
            <v>159.30000000000001</v>
          </cell>
          <cell r="F620">
            <v>-23.8</v>
          </cell>
          <cell r="G620">
            <v>155.5</v>
          </cell>
          <cell r="H620">
            <v>-25.6</v>
          </cell>
          <cell r="I620">
            <v>143.19999999999999</v>
          </cell>
          <cell r="J620">
            <v>-23.3</v>
          </cell>
          <cell r="K620">
            <v>133.1</v>
          </cell>
          <cell r="L620">
            <v>-21.8</v>
          </cell>
          <cell r="M620">
            <v>9600</v>
          </cell>
          <cell r="N620">
            <v>-38.5</v>
          </cell>
          <cell r="O620">
            <v>49.7</v>
          </cell>
          <cell r="P620">
            <v>-42.9</v>
          </cell>
          <cell r="Q620" t="str">
            <v>-</v>
          </cell>
          <cell r="R620" t="str">
            <v>-</v>
          </cell>
          <cell r="S620">
            <v>7.93</v>
          </cell>
          <cell r="T620">
            <v>7.93</v>
          </cell>
          <cell r="U620">
            <v>6.17</v>
          </cell>
          <cell r="V620">
            <v>6.17</v>
          </cell>
          <cell r="W620">
            <v>133.80000000000001</v>
          </cell>
          <cell r="X620">
            <v>-26.4</v>
          </cell>
          <cell r="Y620">
            <v>148</v>
          </cell>
          <cell r="Z620">
            <v>-26.4</v>
          </cell>
          <cell r="AA620">
            <v>1531.1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211.6</v>
          </cell>
          <cell r="D623">
            <v>46.6</v>
          </cell>
          <cell r="E623">
            <v>221</v>
          </cell>
          <cell r="F623">
            <v>47</v>
          </cell>
          <cell r="G623">
            <v>221.7</v>
          </cell>
          <cell r="H623">
            <v>48.8</v>
          </cell>
          <cell r="I623">
            <v>149.69999999999999</v>
          </cell>
          <cell r="J623">
            <v>23.3</v>
          </cell>
          <cell r="K623">
            <v>150.1</v>
          </cell>
          <cell r="L623">
            <v>24.9</v>
          </cell>
          <cell r="M623">
            <v>50</v>
          </cell>
          <cell r="N623">
            <v>-87.5</v>
          </cell>
          <cell r="O623">
            <v>35.200000000000003</v>
          </cell>
          <cell r="P623">
            <v>8.3000000000000007</v>
          </cell>
          <cell r="Q623" t="str">
            <v>-</v>
          </cell>
          <cell r="R623" t="str">
            <v>-</v>
          </cell>
          <cell r="S623">
            <v>0.81</v>
          </cell>
          <cell r="T623">
            <v>-1.96</v>
          </cell>
          <cell r="U623">
            <v>1.38</v>
          </cell>
          <cell r="V623">
            <v>0.2</v>
          </cell>
          <cell r="W623">
            <v>196.7</v>
          </cell>
          <cell r="X623">
            <v>41.7</v>
          </cell>
          <cell r="Y623">
            <v>205.4</v>
          </cell>
          <cell r="Z623">
            <v>42.1</v>
          </cell>
          <cell r="AA623">
            <v>63</v>
          </cell>
          <cell r="AB623">
            <v>-85.7</v>
          </cell>
          <cell r="AC623">
            <v>5.4</v>
          </cell>
          <cell r="AD623">
            <v>-53.3</v>
          </cell>
        </row>
        <row r="624">
          <cell r="B624" t="str">
            <v>小売業</v>
          </cell>
          <cell r="C624">
            <v>101.3</v>
          </cell>
          <cell r="D624">
            <v>-7.6</v>
          </cell>
          <cell r="E624">
            <v>102.8</v>
          </cell>
          <cell r="F624">
            <v>-6.9</v>
          </cell>
          <cell r="G624">
            <v>101.5</v>
          </cell>
          <cell r="H624">
            <v>-6.9</v>
          </cell>
          <cell r="I624">
            <v>91.9</v>
          </cell>
          <cell r="J624">
            <v>-7.5</v>
          </cell>
          <cell r="K624">
            <v>90.1</v>
          </cell>
          <cell r="L624">
            <v>-8</v>
          </cell>
          <cell r="M624">
            <v>194.1</v>
          </cell>
          <cell r="N624">
            <v>6.4</v>
          </cell>
          <cell r="O624">
            <v>150.5</v>
          </cell>
          <cell r="P624">
            <v>21.8</v>
          </cell>
          <cell r="Q624" t="str">
            <v>-</v>
          </cell>
          <cell r="R624" t="str">
            <v>-</v>
          </cell>
          <cell r="S624">
            <v>3.7</v>
          </cell>
          <cell r="T624">
            <v>1.28</v>
          </cell>
          <cell r="U624">
            <v>2.2000000000000002</v>
          </cell>
          <cell r="V624">
            <v>1.05</v>
          </cell>
          <cell r="W624">
            <v>94.1</v>
          </cell>
          <cell r="X624">
            <v>-10.7</v>
          </cell>
          <cell r="Y624">
            <v>95.5</v>
          </cell>
          <cell r="Z624">
            <v>-10.1</v>
          </cell>
          <cell r="AA624">
            <v>189.2</v>
          </cell>
          <cell r="AB624">
            <v>-6.8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100.3</v>
          </cell>
          <cell r="D625">
            <v>-7</v>
          </cell>
          <cell r="E625">
            <v>101.1</v>
          </cell>
          <cell r="F625">
            <v>-8.1</v>
          </cell>
          <cell r="G625">
            <v>98.8</v>
          </cell>
          <cell r="H625">
            <v>-8.1</v>
          </cell>
          <cell r="I625">
            <v>105.6</v>
          </cell>
          <cell r="J625">
            <v>-14.4</v>
          </cell>
          <cell r="K625">
            <v>102.2</v>
          </cell>
          <cell r="L625">
            <v>-16.7</v>
          </cell>
          <cell r="M625">
            <v>278.60000000000002</v>
          </cell>
          <cell r="N625">
            <v>116.6</v>
          </cell>
          <cell r="O625">
            <v>93</v>
          </cell>
          <cell r="P625">
            <v>19.100000000000001</v>
          </cell>
          <cell r="Q625" t="str">
            <v>-</v>
          </cell>
          <cell r="R625" t="str">
            <v>-</v>
          </cell>
          <cell r="S625">
            <v>2.19</v>
          </cell>
          <cell r="T625">
            <v>-13.12</v>
          </cell>
          <cell r="U625">
            <v>1.9</v>
          </cell>
          <cell r="V625">
            <v>-6.09</v>
          </cell>
          <cell r="W625">
            <v>93.2</v>
          </cell>
          <cell r="X625">
            <v>-10.199999999999999</v>
          </cell>
          <cell r="Y625">
            <v>94</v>
          </cell>
          <cell r="Z625">
            <v>-11.2</v>
          </cell>
          <cell r="AA625">
            <v>313.2</v>
          </cell>
          <cell r="AB625">
            <v>-9.1</v>
          </cell>
          <cell r="AC625">
            <v>20.6</v>
          </cell>
          <cell r="AD625">
            <v>0</v>
          </cell>
        </row>
        <row r="626">
          <cell r="B626" t="str">
            <v>Ｍ一括分</v>
          </cell>
          <cell r="C626">
            <v>89.2</v>
          </cell>
          <cell r="D626">
            <v>-28.2</v>
          </cell>
          <cell r="E626">
            <v>89.6</v>
          </cell>
          <cell r="F626">
            <v>-28.1</v>
          </cell>
          <cell r="G626">
            <v>90.7</v>
          </cell>
          <cell r="H626">
            <v>-28</v>
          </cell>
          <cell r="I626">
            <v>83.2</v>
          </cell>
          <cell r="J626">
            <v>-25.8</v>
          </cell>
          <cell r="K626">
            <v>83.8</v>
          </cell>
          <cell r="L626">
            <v>-24</v>
          </cell>
          <cell r="M626">
            <v>57.1</v>
          </cell>
          <cell r="N626">
            <v>-71.5</v>
          </cell>
          <cell r="O626">
            <v>136.6</v>
          </cell>
          <cell r="P626">
            <v>33.700000000000003</v>
          </cell>
          <cell r="Q626" t="str">
            <v>-</v>
          </cell>
          <cell r="R626" t="str">
            <v>-</v>
          </cell>
          <cell r="S626">
            <v>5.05</v>
          </cell>
          <cell r="T626">
            <v>1.04</v>
          </cell>
          <cell r="U626">
            <v>1.93</v>
          </cell>
          <cell r="V626">
            <v>-2.62</v>
          </cell>
          <cell r="W626">
            <v>82.9</v>
          </cell>
          <cell r="X626">
            <v>-30.6</v>
          </cell>
          <cell r="Y626">
            <v>83.3</v>
          </cell>
          <cell r="Z626">
            <v>-30.5</v>
          </cell>
          <cell r="AA626">
            <v>34.700000000000003</v>
          </cell>
          <cell r="AB626">
            <v>-49.9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79.400000000000006</v>
          </cell>
          <cell r="D627">
            <v>7.2</v>
          </cell>
          <cell r="E627">
            <v>86.5</v>
          </cell>
          <cell r="F627">
            <v>7.3</v>
          </cell>
          <cell r="G627">
            <v>86.8</v>
          </cell>
          <cell r="H627">
            <v>14.4</v>
          </cell>
          <cell r="I627">
            <v>98.8</v>
          </cell>
          <cell r="J627">
            <v>6.1</v>
          </cell>
          <cell r="K627">
            <v>99.5</v>
          </cell>
          <cell r="L627">
            <v>7.3</v>
          </cell>
          <cell r="M627">
            <v>58.8</v>
          </cell>
          <cell r="N627">
            <v>-47.4</v>
          </cell>
          <cell r="O627">
            <v>99.4</v>
          </cell>
          <cell r="P627">
            <v>-14.3</v>
          </cell>
          <cell r="Q627" t="str">
            <v>-</v>
          </cell>
          <cell r="R627" t="str">
            <v>-</v>
          </cell>
          <cell r="S627">
            <v>1.45</v>
          </cell>
          <cell r="T627">
            <v>1.31</v>
          </cell>
          <cell r="U627">
            <v>2.2000000000000002</v>
          </cell>
          <cell r="V627">
            <v>1.45</v>
          </cell>
          <cell r="W627">
            <v>73.8</v>
          </cell>
          <cell r="X627">
            <v>3.5</v>
          </cell>
          <cell r="Y627">
            <v>80.400000000000006</v>
          </cell>
          <cell r="Z627">
            <v>3.7</v>
          </cell>
          <cell r="AA627">
            <v>72.2</v>
          </cell>
          <cell r="AB627">
            <v>-75.900000000000006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96.8</v>
          </cell>
          <cell r="D628">
            <v>-8.4</v>
          </cell>
          <cell r="E628">
            <v>101.1</v>
          </cell>
          <cell r="F628">
            <v>-2.9</v>
          </cell>
          <cell r="G628">
            <v>101.2</v>
          </cell>
          <cell r="H628">
            <v>-3.7</v>
          </cell>
          <cell r="I628">
            <v>93.2</v>
          </cell>
          <cell r="J628">
            <v>-5.7</v>
          </cell>
          <cell r="K628">
            <v>93.6</v>
          </cell>
          <cell r="L628">
            <v>-6</v>
          </cell>
          <cell r="M628">
            <v>60</v>
          </cell>
          <cell r="N628">
            <v>100</v>
          </cell>
          <cell r="O628">
            <v>77.7</v>
          </cell>
          <cell r="P628">
            <v>1.8</v>
          </cell>
          <cell r="Q628" t="str">
            <v>-</v>
          </cell>
          <cell r="R628" t="str">
            <v>-</v>
          </cell>
          <cell r="S628">
            <v>1.78</v>
          </cell>
          <cell r="T628">
            <v>-0.48</v>
          </cell>
          <cell r="U628">
            <v>3.04</v>
          </cell>
          <cell r="V628">
            <v>1.95</v>
          </cell>
          <cell r="W628">
            <v>90</v>
          </cell>
          <cell r="X628">
            <v>-11.4</v>
          </cell>
          <cell r="Y628">
            <v>94</v>
          </cell>
          <cell r="Z628">
            <v>-6.1</v>
          </cell>
          <cell r="AA628">
            <v>95.8</v>
          </cell>
          <cell r="AB628">
            <v>113.9</v>
          </cell>
          <cell r="AC628">
            <v>14.9</v>
          </cell>
          <cell r="AD628">
            <v>-89.1</v>
          </cell>
        </row>
        <row r="629">
          <cell r="B629" t="str">
            <v>職業紹介・派遣業</v>
          </cell>
          <cell r="C629">
            <v>124.6</v>
          </cell>
          <cell r="D629">
            <v>21.7</v>
          </cell>
          <cell r="E629">
            <v>124.8</v>
          </cell>
          <cell r="F629">
            <v>23.4</v>
          </cell>
          <cell r="G629">
            <v>125.7</v>
          </cell>
          <cell r="H629">
            <v>24.3</v>
          </cell>
          <cell r="I629">
            <v>109.8</v>
          </cell>
          <cell r="J629">
            <v>16.2</v>
          </cell>
          <cell r="K629">
            <v>109.7</v>
          </cell>
          <cell r="L629">
            <v>16.5</v>
          </cell>
          <cell r="M629">
            <v>107.4</v>
          </cell>
          <cell r="N629">
            <v>7.4</v>
          </cell>
          <cell r="O629">
            <v>82.4</v>
          </cell>
          <cell r="P629">
            <v>-43.6</v>
          </cell>
          <cell r="Q629" t="str">
            <v>-</v>
          </cell>
          <cell r="R629" t="str">
            <v>-</v>
          </cell>
          <cell r="S629">
            <v>6.32</v>
          </cell>
          <cell r="T629">
            <v>-1.81</v>
          </cell>
          <cell r="U629">
            <v>6.32</v>
          </cell>
          <cell r="V629">
            <v>-0.36</v>
          </cell>
          <cell r="W629">
            <v>115.8</v>
          </cell>
          <cell r="X629">
            <v>17.600000000000001</v>
          </cell>
          <cell r="Y629">
            <v>116</v>
          </cell>
          <cell r="Z629">
            <v>19.3</v>
          </cell>
          <cell r="AA629">
            <v>100.9</v>
          </cell>
          <cell r="AB629">
            <v>0.4</v>
          </cell>
          <cell r="AC629">
            <v>46.6</v>
          </cell>
          <cell r="AD629">
            <v>-91.8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96.4</v>
          </cell>
          <cell r="D631">
            <v>7.6</v>
          </cell>
          <cell r="E631">
            <v>99.3</v>
          </cell>
          <cell r="F631">
            <v>7.1</v>
          </cell>
          <cell r="G631">
            <v>100.4</v>
          </cell>
          <cell r="H631">
            <v>8.4</v>
          </cell>
          <cell r="I631">
            <v>96.3</v>
          </cell>
          <cell r="J631">
            <v>3.4</v>
          </cell>
          <cell r="K631">
            <v>97.3</v>
          </cell>
          <cell r="L631">
            <v>4.4000000000000004</v>
          </cell>
          <cell r="M631">
            <v>67.7</v>
          </cell>
          <cell r="N631">
            <v>-25</v>
          </cell>
          <cell r="O631">
            <v>107.6</v>
          </cell>
          <cell r="P631">
            <v>13</v>
          </cell>
          <cell r="Q631" t="str">
            <v>-</v>
          </cell>
          <cell r="R631" t="str">
            <v>-</v>
          </cell>
          <cell r="S631">
            <v>2.82</v>
          </cell>
          <cell r="T631">
            <v>-0.47</v>
          </cell>
          <cell r="U631">
            <v>2.2200000000000002</v>
          </cell>
          <cell r="V631">
            <v>0.01</v>
          </cell>
          <cell r="W631">
            <v>89.6</v>
          </cell>
          <cell r="X631">
            <v>3.9</v>
          </cell>
          <cell r="Y631">
            <v>92.3</v>
          </cell>
          <cell r="Z631">
            <v>3.6</v>
          </cell>
          <cell r="AA631">
            <v>67.8</v>
          </cell>
          <cell r="AB631">
            <v>-30.3</v>
          </cell>
          <cell r="AC631">
            <v>15.7</v>
          </cell>
          <cell r="AD631">
            <v>197.2</v>
          </cell>
        </row>
        <row r="632">
          <cell r="B632" t="str">
            <v>特掲産業１</v>
          </cell>
          <cell r="C632">
            <v>62.1</v>
          </cell>
          <cell r="D632">
            <v>-34.6</v>
          </cell>
          <cell r="E632">
            <v>62.4</v>
          </cell>
          <cell r="F632">
            <v>-34.1</v>
          </cell>
          <cell r="G632">
            <v>65.5</v>
          </cell>
          <cell r="H632">
            <v>-30.9</v>
          </cell>
          <cell r="I632">
            <v>80.8</v>
          </cell>
          <cell r="J632">
            <v>-29.7</v>
          </cell>
          <cell r="K632">
            <v>79.900000000000006</v>
          </cell>
          <cell r="L632">
            <v>-27.9</v>
          </cell>
          <cell r="M632">
            <v>166.7</v>
          </cell>
          <cell r="N632">
            <v>-68.099999999999994</v>
          </cell>
          <cell r="O632">
            <v>43.4</v>
          </cell>
          <cell r="P632">
            <v>-45.8</v>
          </cell>
          <cell r="Q632" t="str">
            <v>-</v>
          </cell>
          <cell r="R632" t="str">
            <v>-</v>
          </cell>
          <cell r="S632">
            <v>1.32</v>
          </cell>
          <cell r="T632">
            <v>-3.28</v>
          </cell>
          <cell r="U632">
            <v>2.65</v>
          </cell>
          <cell r="V632">
            <v>2.48</v>
          </cell>
          <cell r="W632">
            <v>57.7</v>
          </cell>
          <cell r="X632">
            <v>-36.799999999999997</v>
          </cell>
          <cell r="Y632">
            <v>58</v>
          </cell>
          <cell r="Z632">
            <v>-36.299999999999997</v>
          </cell>
          <cell r="AA632">
            <v>6.8</v>
          </cell>
          <cell r="AB632">
            <v>-92.8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119.8</v>
          </cell>
          <cell r="D633">
            <v>0</v>
          </cell>
          <cell r="E633">
            <v>139.19999999999999</v>
          </cell>
          <cell r="F633">
            <v>0</v>
          </cell>
          <cell r="G633">
            <v>142.4</v>
          </cell>
          <cell r="H633">
            <v>0</v>
          </cell>
          <cell r="I633">
            <v>124.5</v>
          </cell>
          <cell r="J633">
            <v>0</v>
          </cell>
          <cell r="K633">
            <v>126.5</v>
          </cell>
          <cell r="L633">
            <v>0</v>
          </cell>
          <cell r="M633">
            <v>9.6999999999999993</v>
          </cell>
          <cell r="N633">
            <v>0</v>
          </cell>
          <cell r="O633">
            <v>201.2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111.3</v>
          </cell>
          <cell r="X633">
            <v>0</v>
          </cell>
          <cell r="Y633">
            <v>129.4</v>
          </cell>
          <cell r="Z633">
            <v>0</v>
          </cell>
          <cell r="AA633">
            <v>2.6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</row>
      </sheetData>
      <sheetData sheetId="16">
        <row r="9">
          <cell r="E9">
            <v>237613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  <cell r="F10">
            <v>19.5</v>
          </cell>
          <cell r="G10">
            <v>162.69999999999999</v>
          </cell>
          <cell r="H10">
            <v>149.4</v>
          </cell>
          <cell r="I10">
            <v>13.3</v>
          </cell>
          <cell r="J10">
            <v>16</v>
          </cell>
          <cell r="K10">
            <v>91.9</v>
          </cell>
          <cell r="L10">
            <v>90</v>
          </cell>
          <cell r="M10">
            <v>1.9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C12" t="str">
            <v>建設業</v>
          </cell>
          <cell r="F12">
            <v>21.3</v>
          </cell>
          <cell r="G12">
            <v>173.4</v>
          </cell>
          <cell r="H12">
            <v>159.6</v>
          </cell>
          <cell r="I12">
            <v>13.8</v>
          </cell>
          <cell r="J12">
            <v>18</v>
          </cell>
          <cell r="K12">
            <v>113.8</v>
          </cell>
          <cell r="L12">
            <v>108.4</v>
          </cell>
          <cell r="M12">
            <v>5.4</v>
          </cell>
        </row>
        <row r="13">
          <cell r="C13" t="str">
            <v>製造業</v>
          </cell>
          <cell r="F13">
            <v>19.899999999999999</v>
          </cell>
          <cell r="G13">
            <v>168.3</v>
          </cell>
          <cell r="H13">
            <v>153.69999999999999</v>
          </cell>
          <cell r="I13">
            <v>14.6</v>
          </cell>
          <cell r="J13">
            <v>19</v>
          </cell>
          <cell r="K13">
            <v>119.7</v>
          </cell>
          <cell r="L13">
            <v>115.2</v>
          </cell>
          <cell r="M13">
            <v>4.5</v>
          </cell>
        </row>
        <row r="14">
          <cell r="C14" t="str">
            <v>電気・ガス・熱供給・水道業</v>
          </cell>
          <cell r="F14">
            <v>17.8</v>
          </cell>
          <cell r="G14">
            <v>154</v>
          </cell>
          <cell r="H14">
            <v>140.80000000000001</v>
          </cell>
          <cell r="I14">
            <v>13.2</v>
          </cell>
          <cell r="J14">
            <v>16.5</v>
          </cell>
          <cell r="K14">
            <v>111.1</v>
          </cell>
          <cell r="L14">
            <v>110.7</v>
          </cell>
          <cell r="M14">
            <v>0.4</v>
          </cell>
        </row>
        <row r="15">
          <cell r="C15" t="str">
            <v>情報通信業</v>
          </cell>
          <cell r="F15">
            <v>19.3</v>
          </cell>
          <cell r="G15">
            <v>158.1</v>
          </cell>
          <cell r="H15">
            <v>144.9</v>
          </cell>
          <cell r="I15">
            <v>13.2</v>
          </cell>
          <cell r="J15">
            <v>12.1</v>
          </cell>
          <cell r="K15">
            <v>77.599999999999994</v>
          </cell>
          <cell r="L15">
            <v>77.099999999999994</v>
          </cell>
          <cell r="M15">
            <v>0.5</v>
          </cell>
        </row>
        <row r="16">
          <cell r="C16" t="str">
            <v>運輸業，郵便業</v>
          </cell>
          <cell r="F16">
            <v>21.1</v>
          </cell>
          <cell r="G16">
            <v>191.2</v>
          </cell>
          <cell r="H16">
            <v>162.9</v>
          </cell>
          <cell r="I16">
            <v>28.3</v>
          </cell>
          <cell r="J16">
            <v>19.399999999999999</v>
          </cell>
          <cell r="K16">
            <v>78.7</v>
          </cell>
          <cell r="L16">
            <v>78.7</v>
          </cell>
          <cell r="M16">
            <v>0</v>
          </cell>
        </row>
        <row r="17">
          <cell r="C17" t="str">
            <v>卸売業，小売業</v>
          </cell>
          <cell r="F17">
            <v>19.399999999999999</v>
          </cell>
          <cell r="G17">
            <v>161.4</v>
          </cell>
          <cell r="H17">
            <v>146.69999999999999</v>
          </cell>
          <cell r="I17">
            <v>14.7</v>
          </cell>
          <cell r="J17">
            <v>16.899999999999999</v>
          </cell>
          <cell r="K17">
            <v>102.1</v>
          </cell>
          <cell r="L17">
            <v>100.2</v>
          </cell>
          <cell r="M17">
            <v>1.9</v>
          </cell>
        </row>
        <row r="18">
          <cell r="C18" t="str">
            <v>金融業，保険業</v>
          </cell>
          <cell r="F18">
            <v>18.2</v>
          </cell>
          <cell r="G18">
            <v>131.19999999999999</v>
          </cell>
          <cell r="H18">
            <v>127.4</v>
          </cell>
          <cell r="I18">
            <v>3.8</v>
          </cell>
          <cell r="J18">
            <v>14.5</v>
          </cell>
          <cell r="K18">
            <v>78.5</v>
          </cell>
          <cell r="L18">
            <v>72.7</v>
          </cell>
          <cell r="M18">
            <v>5.8</v>
          </cell>
        </row>
        <row r="19">
          <cell r="C19" t="str">
            <v>不動産業，物品賃貸業</v>
          </cell>
          <cell r="F19">
            <v>19.5</v>
          </cell>
          <cell r="G19">
            <v>156.69999999999999</v>
          </cell>
          <cell r="H19">
            <v>151.9</v>
          </cell>
          <cell r="I19">
            <v>4.8</v>
          </cell>
          <cell r="J19">
            <v>15.8</v>
          </cell>
          <cell r="K19">
            <v>95.7</v>
          </cell>
          <cell r="L19">
            <v>95.7</v>
          </cell>
          <cell r="M19">
            <v>0</v>
          </cell>
        </row>
        <row r="20">
          <cell r="C20" t="str">
            <v>学術研究，専門・技術サービス業</v>
          </cell>
          <cell r="F20">
            <v>19.2</v>
          </cell>
          <cell r="G20">
            <v>163.30000000000001</v>
          </cell>
          <cell r="H20">
            <v>147.1</v>
          </cell>
          <cell r="I20">
            <v>16.2</v>
          </cell>
          <cell r="J20">
            <v>13.1</v>
          </cell>
          <cell r="K20">
            <v>92.9</v>
          </cell>
          <cell r="L20">
            <v>92.9</v>
          </cell>
          <cell r="M20">
            <v>0</v>
          </cell>
        </row>
        <row r="21">
          <cell r="C21" t="str">
            <v>宿泊業，飲食サービス業</v>
          </cell>
          <cell r="F21">
            <v>20.6</v>
          </cell>
          <cell r="G21">
            <v>179.7</v>
          </cell>
          <cell r="H21">
            <v>161.30000000000001</v>
          </cell>
          <cell r="I21">
            <v>18.399999999999999</v>
          </cell>
          <cell r="J21">
            <v>13.7</v>
          </cell>
          <cell r="K21">
            <v>73.599999999999994</v>
          </cell>
          <cell r="L21">
            <v>71.400000000000006</v>
          </cell>
          <cell r="M21">
            <v>2.2000000000000002</v>
          </cell>
        </row>
        <row r="22">
          <cell r="C22" t="str">
            <v>生活関連サービス業，娯楽業</v>
          </cell>
          <cell r="F22" t="str">
            <v>#18.1</v>
          </cell>
          <cell r="G22" t="str">
            <v>#145.1</v>
          </cell>
          <cell r="H22" t="str">
            <v>#139.4</v>
          </cell>
          <cell r="I22" t="str">
            <v>#5.7</v>
          </cell>
          <cell r="J22" t="str">
            <v>#8.3</v>
          </cell>
          <cell r="K22" t="str">
            <v>#60.6</v>
          </cell>
          <cell r="L22" t="str">
            <v>#56.8</v>
          </cell>
          <cell r="M22" t="str">
            <v>#3.8</v>
          </cell>
        </row>
        <row r="23">
          <cell r="C23" t="str">
            <v>教育，学習支援業</v>
          </cell>
          <cell r="F23">
            <v>17.7</v>
          </cell>
          <cell r="G23">
            <v>162.6</v>
          </cell>
          <cell r="H23">
            <v>134.5</v>
          </cell>
          <cell r="I23">
            <v>28.1</v>
          </cell>
          <cell r="J23">
            <v>13.4</v>
          </cell>
          <cell r="K23">
            <v>71.400000000000006</v>
          </cell>
          <cell r="L23">
            <v>71.099999999999994</v>
          </cell>
          <cell r="M23">
            <v>0.3</v>
          </cell>
        </row>
        <row r="24">
          <cell r="C24" t="str">
            <v>医療，福祉</v>
          </cell>
          <cell r="F24">
            <v>19.3</v>
          </cell>
          <cell r="G24">
            <v>154</v>
          </cell>
          <cell r="H24">
            <v>149</v>
          </cell>
          <cell r="I24">
            <v>5</v>
          </cell>
          <cell r="J24">
            <v>16.7</v>
          </cell>
          <cell r="K24">
            <v>93</v>
          </cell>
          <cell r="L24">
            <v>91.9</v>
          </cell>
          <cell r="M24">
            <v>1.1000000000000001</v>
          </cell>
        </row>
        <row r="25">
          <cell r="C25" t="str">
            <v>複合サービス事業</v>
          </cell>
          <cell r="F25">
            <v>19.8</v>
          </cell>
          <cell r="G25">
            <v>158.9</v>
          </cell>
          <cell r="H25">
            <v>154.4</v>
          </cell>
          <cell r="I25">
            <v>4.5</v>
          </cell>
          <cell r="J25">
            <v>19.5</v>
          </cell>
          <cell r="K25">
            <v>103.8</v>
          </cell>
          <cell r="L25">
            <v>103.7</v>
          </cell>
          <cell r="M25">
            <v>0.1</v>
          </cell>
        </row>
        <row r="26">
          <cell r="C26" t="str">
            <v>サービス業（他に分類されないもの）</v>
          </cell>
          <cell r="F26">
            <v>19.3</v>
          </cell>
          <cell r="G26">
            <v>161</v>
          </cell>
          <cell r="H26">
            <v>149.6</v>
          </cell>
          <cell r="I26">
            <v>11.4</v>
          </cell>
          <cell r="J26">
            <v>15.6</v>
          </cell>
          <cell r="K26">
            <v>85.6</v>
          </cell>
          <cell r="L26">
            <v>83.5</v>
          </cell>
          <cell r="M26">
            <v>2.1</v>
          </cell>
        </row>
        <row r="27">
          <cell r="C27" t="str">
            <v>食料品・たばこ</v>
          </cell>
          <cell r="F27">
            <v>20.6</v>
          </cell>
          <cell r="G27">
            <v>173</v>
          </cell>
          <cell r="H27">
            <v>159.30000000000001</v>
          </cell>
          <cell r="I27">
            <v>13.7</v>
          </cell>
          <cell r="J27">
            <v>18.7</v>
          </cell>
          <cell r="K27">
            <v>119</v>
          </cell>
          <cell r="L27">
            <v>112.8</v>
          </cell>
          <cell r="M27">
            <v>6.2</v>
          </cell>
        </row>
        <row r="28">
          <cell r="C28" t="str">
            <v>繊維工業</v>
          </cell>
          <cell r="F28">
            <v>20.7</v>
          </cell>
          <cell r="G28">
            <v>166</v>
          </cell>
          <cell r="H28">
            <v>151.5</v>
          </cell>
          <cell r="I28">
            <v>14.5</v>
          </cell>
          <cell r="J28">
            <v>22.3</v>
          </cell>
          <cell r="K28">
            <v>141.80000000000001</v>
          </cell>
          <cell r="L28">
            <v>137.9</v>
          </cell>
          <cell r="M28">
            <v>3.9</v>
          </cell>
        </row>
        <row r="29">
          <cell r="C29" t="str">
            <v>木材・木製品</v>
          </cell>
          <cell r="F29">
            <v>20.6</v>
          </cell>
          <cell r="G29">
            <v>176.4</v>
          </cell>
          <cell r="H29">
            <v>161.4</v>
          </cell>
          <cell r="I29">
            <v>15</v>
          </cell>
          <cell r="J29">
            <v>19.5</v>
          </cell>
          <cell r="K29">
            <v>93.7</v>
          </cell>
          <cell r="L29">
            <v>93.6</v>
          </cell>
          <cell r="M29">
            <v>0.1</v>
          </cell>
        </row>
        <row r="30">
          <cell r="C30" t="str">
            <v>家具・装備品</v>
          </cell>
          <cell r="F30" t="str">
            <v>#20.5</v>
          </cell>
          <cell r="G30" t="str">
            <v>#162.7</v>
          </cell>
          <cell r="H30" t="str">
            <v>#162.7</v>
          </cell>
          <cell r="I30" t="str">
            <v>#0</v>
          </cell>
          <cell r="J30" t="str">
            <v>#17.1</v>
          </cell>
          <cell r="K30" t="str">
            <v>#93.2</v>
          </cell>
          <cell r="L30" t="str">
            <v>#93.2</v>
          </cell>
          <cell r="M30" t="str">
            <v>#0</v>
          </cell>
        </row>
        <row r="31">
          <cell r="C31" t="str">
            <v>パルプ・紙</v>
          </cell>
          <cell r="F31" t="str">
            <v>#24.1</v>
          </cell>
          <cell r="G31" t="str">
            <v>#192.1</v>
          </cell>
          <cell r="H31" t="str">
            <v>#180.1</v>
          </cell>
          <cell r="I31" t="str">
            <v>#12</v>
          </cell>
          <cell r="J31" t="str">
            <v>#23.1</v>
          </cell>
          <cell r="K31" t="str">
            <v>#141.8</v>
          </cell>
          <cell r="L31" t="str">
            <v>#140.7</v>
          </cell>
          <cell r="M31" t="str">
            <v>#1.1</v>
          </cell>
        </row>
        <row r="32">
          <cell r="C32" t="str">
            <v>印刷・同関連業</v>
          </cell>
          <cell r="F32" t="str">
            <v>#18.7</v>
          </cell>
          <cell r="G32" t="str">
            <v>#150.9</v>
          </cell>
          <cell r="H32" t="str">
            <v>#138.5</v>
          </cell>
          <cell r="I32" t="str">
            <v>#12.4</v>
          </cell>
          <cell r="J32" t="str">
            <v>#17.5</v>
          </cell>
          <cell r="K32" t="str">
            <v>#97</v>
          </cell>
          <cell r="L32" t="str">
            <v>#97</v>
          </cell>
          <cell r="M32" t="str">
            <v>#0</v>
          </cell>
        </row>
        <row r="33">
          <cell r="C33" t="str">
            <v>化学、石油・石炭</v>
          </cell>
          <cell r="F33">
            <v>19.7</v>
          </cell>
          <cell r="G33">
            <v>164.9</v>
          </cell>
          <cell r="H33">
            <v>147.30000000000001</v>
          </cell>
          <cell r="I33">
            <v>17.600000000000001</v>
          </cell>
          <cell r="J33">
            <v>20.7</v>
          </cell>
          <cell r="K33">
            <v>137.30000000000001</v>
          </cell>
          <cell r="L33">
            <v>137.1</v>
          </cell>
          <cell r="M33">
            <v>0.2</v>
          </cell>
        </row>
        <row r="34">
          <cell r="C34" t="str">
            <v>プラスチック製品</v>
          </cell>
          <cell r="F34">
            <v>20.5</v>
          </cell>
          <cell r="G34">
            <v>166.2</v>
          </cell>
          <cell r="H34">
            <v>152.19999999999999</v>
          </cell>
          <cell r="I34">
            <v>14</v>
          </cell>
          <cell r="J34">
            <v>19</v>
          </cell>
          <cell r="K34">
            <v>120.4</v>
          </cell>
          <cell r="L34">
            <v>119.2</v>
          </cell>
          <cell r="M34">
            <v>1.2</v>
          </cell>
        </row>
        <row r="35">
          <cell r="C35" t="str">
            <v>ゴム製品</v>
          </cell>
          <cell r="F35">
            <v>19.2</v>
          </cell>
          <cell r="G35">
            <v>162</v>
          </cell>
          <cell r="H35">
            <v>142.1</v>
          </cell>
          <cell r="I35">
            <v>19.899999999999999</v>
          </cell>
          <cell r="J35">
            <v>20.399999999999999</v>
          </cell>
          <cell r="K35">
            <v>138.19999999999999</v>
          </cell>
          <cell r="L35">
            <v>135.19999999999999</v>
          </cell>
          <cell r="M35">
            <v>3</v>
          </cell>
        </row>
        <row r="36">
          <cell r="C36" t="str">
            <v>窯業・土石製品</v>
          </cell>
          <cell r="F36">
            <v>20.9</v>
          </cell>
          <cell r="G36">
            <v>177</v>
          </cell>
          <cell r="H36">
            <v>161.5</v>
          </cell>
          <cell r="I36">
            <v>15.5</v>
          </cell>
          <cell r="J36">
            <v>18.3</v>
          </cell>
          <cell r="K36">
            <v>114</v>
          </cell>
          <cell r="L36">
            <v>110.5</v>
          </cell>
          <cell r="M36">
            <v>3.5</v>
          </cell>
        </row>
        <row r="37">
          <cell r="C37" t="str">
            <v>鉄鋼業</v>
          </cell>
          <cell r="F37" t="str">
            <v>#18.3</v>
          </cell>
          <cell r="G37" t="str">
            <v>#170.3</v>
          </cell>
          <cell r="H37" t="str">
            <v>#143.8</v>
          </cell>
          <cell r="I37" t="str">
            <v>#26.5</v>
          </cell>
          <cell r="J37" t="str">
            <v>#13.5</v>
          </cell>
          <cell r="K37" t="str">
            <v>#108.5</v>
          </cell>
          <cell r="L37" t="str">
            <v>#108.5</v>
          </cell>
          <cell r="M37" t="str">
            <v>#0</v>
          </cell>
        </row>
        <row r="38">
          <cell r="C38" t="str">
            <v>非鉄金属製造業</v>
          </cell>
          <cell r="F38" t="str">
            <v>#19.2</v>
          </cell>
          <cell r="G38" t="str">
            <v>#158.6</v>
          </cell>
          <cell r="H38" t="str">
            <v>#151.4</v>
          </cell>
          <cell r="I38" t="str">
            <v>#7.2</v>
          </cell>
          <cell r="J38" t="str">
            <v>#0</v>
          </cell>
          <cell r="K38" t="str">
            <v>#0</v>
          </cell>
          <cell r="L38" t="str">
            <v>#0</v>
          </cell>
          <cell r="M38" t="str">
            <v>#0</v>
          </cell>
        </row>
        <row r="39">
          <cell r="C39" t="str">
            <v>金属製品製造業</v>
          </cell>
          <cell r="F39">
            <v>21.3</v>
          </cell>
          <cell r="G39">
            <v>176.9</v>
          </cell>
          <cell r="H39">
            <v>166.7</v>
          </cell>
          <cell r="I39">
            <v>10.199999999999999</v>
          </cell>
          <cell r="J39">
            <v>19.399999999999999</v>
          </cell>
          <cell r="K39">
            <v>151.4</v>
          </cell>
          <cell r="L39">
            <v>140.6</v>
          </cell>
          <cell r="M39">
            <v>10.8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</row>
        <row r="42">
          <cell r="C42" t="str">
            <v>業務用機械器具</v>
          </cell>
          <cell r="F42">
            <v>19.8</v>
          </cell>
          <cell r="G42">
            <v>169.4</v>
          </cell>
          <cell r="H42">
            <v>158.4</v>
          </cell>
          <cell r="I42">
            <v>11</v>
          </cell>
          <cell r="J42">
            <v>19</v>
          </cell>
          <cell r="K42">
            <v>116</v>
          </cell>
          <cell r="L42">
            <v>116</v>
          </cell>
          <cell r="M42">
            <v>0</v>
          </cell>
        </row>
        <row r="43">
          <cell r="C43" t="str">
            <v>電子・デバイス</v>
          </cell>
          <cell r="F43">
            <v>17.600000000000001</v>
          </cell>
          <cell r="G43">
            <v>152.80000000000001</v>
          </cell>
          <cell r="H43">
            <v>140</v>
          </cell>
          <cell r="I43">
            <v>12.8</v>
          </cell>
          <cell r="J43">
            <v>14.8</v>
          </cell>
          <cell r="K43">
            <v>80.400000000000006</v>
          </cell>
          <cell r="L43">
            <v>80.2</v>
          </cell>
          <cell r="M43">
            <v>0.2</v>
          </cell>
        </row>
        <row r="44">
          <cell r="C44" t="str">
            <v>電気機械器具</v>
          </cell>
          <cell r="F44">
            <v>20.5</v>
          </cell>
          <cell r="G44">
            <v>166.8</v>
          </cell>
          <cell r="H44">
            <v>160.19999999999999</v>
          </cell>
          <cell r="I44">
            <v>6.6</v>
          </cell>
          <cell r="J44">
            <v>18.5</v>
          </cell>
          <cell r="K44">
            <v>103.7</v>
          </cell>
          <cell r="L44">
            <v>103.7</v>
          </cell>
          <cell r="M44">
            <v>0</v>
          </cell>
        </row>
        <row r="45">
          <cell r="C45" t="str">
            <v>情報通信機械器具</v>
          </cell>
          <cell r="F45" t="str">
            <v>#19.7</v>
          </cell>
          <cell r="G45" t="str">
            <v>#165.2</v>
          </cell>
          <cell r="H45" t="str">
            <v>#155.4</v>
          </cell>
          <cell r="I45" t="str">
            <v>#9.8</v>
          </cell>
          <cell r="J45" t="str">
            <v>#21.8</v>
          </cell>
          <cell r="K45" t="str">
            <v>#156</v>
          </cell>
          <cell r="L45" t="str">
            <v>#153.9</v>
          </cell>
          <cell r="M45" t="str">
            <v>#2.1</v>
          </cell>
        </row>
        <row r="46">
          <cell r="C46" t="str">
            <v>輸送用機械器具</v>
          </cell>
          <cell r="F46">
            <v>17.600000000000001</v>
          </cell>
          <cell r="G46">
            <v>163.69999999999999</v>
          </cell>
          <cell r="H46">
            <v>142.4</v>
          </cell>
          <cell r="I46">
            <v>21.3</v>
          </cell>
          <cell r="J46">
            <v>18.600000000000001</v>
          </cell>
          <cell r="K46">
            <v>110.8</v>
          </cell>
          <cell r="L46">
            <v>106.2</v>
          </cell>
          <cell r="M46">
            <v>4.5999999999999996</v>
          </cell>
        </row>
        <row r="47">
          <cell r="C47" t="str">
            <v>その他の製造業</v>
          </cell>
          <cell r="F47">
            <v>20.8</v>
          </cell>
          <cell r="G47">
            <v>179.1</v>
          </cell>
          <cell r="H47">
            <v>156.80000000000001</v>
          </cell>
          <cell r="I47">
            <v>22.3</v>
          </cell>
          <cell r="J47">
            <v>19.3</v>
          </cell>
          <cell r="K47">
            <v>108.7</v>
          </cell>
          <cell r="L47">
            <v>108.7</v>
          </cell>
          <cell r="M47">
            <v>0</v>
          </cell>
        </row>
        <row r="48">
          <cell r="C48" t="str">
            <v>Ｅ一括分１</v>
          </cell>
          <cell r="F48">
            <v>19.8</v>
          </cell>
          <cell r="G48">
            <v>174.5</v>
          </cell>
          <cell r="H48">
            <v>156.6</v>
          </cell>
          <cell r="I48">
            <v>17.899999999999999</v>
          </cell>
          <cell r="J48">
            <v>17.600000000000001</v>
          </cell>
          <cell r="K48">
            <v>110.6</v>
          </cell>
          <cell r="L48">
            <v>104.7</v>
          </cell>
          <cell r="M48">
            <v>5.9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</row>
        <row r="51">
          <cell r="C51" t="str">
            <v>卸売業</v>
          </cell>
          <cell r="F51">
            <v>20.5</v>
          </cell>
          <cell r="G51">
            <v>168.6</v>
          </cell>
          <cell r="H51">
            <v>157</v>
          </cell>
          <cell r="I51">
            <v>11.6</v>
          </cell>
          <cell r="J51">
            <v>21</v>
          </cell>
          <cell r="K51">
            <v>155.6</v>
          </cell>
          <cell r="L51">
            <v>155.19999999999999</v>
          </cell>
          <cell r="M51">
            <v>0.4</v>
          </cell>
        </row>
        <row r="52">
          <cell r="C52" t="str">
            <v>小売業</v>
          </cell>
          <cell r="F52">
            <v>18.5</v>
          </cell>
          <cell r="G52">
            <v>156</v>
          </cell>
          <cell r="H52">
            <v>138.9</v>
          </cell>
          <cell r="I52">
            <v>17.100000000000001</v>
          </cell>
          <cell r="J52">
            <v>16.600000000000001</v>
          </cell>
          <cell r="K52">
            <v>97.2</v>
          </cell>
          <cell r="L52">
            <v>95.2</v>
          </cell>
          <cell r="M52">
            <v>2</v>
          </cell>
        </row>
        <row r="53">
          <cell r="C53" t="str">
            <v>宿泊業</v>
          </cell>
          <cell r="F53">
            <v>20.6</v>
          </cell>
          <cell r="G53">
            <v>174.6</v>
          </cell>
          <cell r="H53">
            <v>157.9</v>
          </cell>
          <cell r="I53">
            <v>16.7</v>
          </cell>
          <cell r="J53">
            <v>18.399999999999999</v>
          </cell>
          <cell r="K53">
            <v>98.2</v>
          </cell>
          <cell r="L53">
            <v>93.6</v>
          </cell>
          <cell r="M53">
            <v>4.5999999999999996</v>
          </cell>
        </row>
        <row r="54">
          <cell r="C54" t="str">
            <v>Ｍ一括分</v>
          </cell>
          <cell r="F54">
            <v>20.2</v>
          </cell>
          <cell r="G54">
            <v>203.5</v>
          </cell>
          <cell r="H54">
            <v>177.2</v>
          </cell>
          <cell r="I54">
            <v>26.3</v>
          </cell>
          <cell r="J54">
            <v>12.1</v>
          </cell>
          <cell r="K54">
            <v>65.3</v>
          </cell>
          <cell r="L54">
            <v>63.9</v>
          </cell>
          <cell r="M54">
            <v>1.4</v>
          </cell>
        </row>
        <row r="55">
          <cell r="C55" t="str">
            <v>医療業</v>
          </cell>
          <cell r="F55">
            <v>19.5</v>
          </cell>
          <cell r="G55">
            <v>156.4</v>
          </cell>
          <cell r="H55">
            <v>150.1</v>
          </cell>
          <cell r="I55">
            <v>6.3</v>
          </cell>
          <cell r="J55">
            <v>16.7</v>
          </cell>
          <cell r="K55">
            <v>99</v>
          </cell>
          <cell r="L55">
            <v>97.4</v>
          </cell>
          <cell r="M55">
            <v>1.6</v>
          </cell>
        </row>
        <row r="56">
          <cell r="C56" t="str">
            <v>Ｐ一括分</v>
          </cell>
          <cell r="F56">
            <v>19.100000000000001</v>
          </cell>
          <cell r="G56">
            <v>150.69999999999999</v>
          </cell>
          <cell r="H56">
            <v>147.5</v>
          </cell>
          <cell r="I56">
            <v>3.2</v>
          </cell>
          <cell r="J56">
            <v>16.7</v>
          </cell>
          <cell r="K56">
            <v>85.1</v>
          </cell>
          <cell r="L56">
            <v>84.6</v>
          </cell>
          <cell r="M56">
            <v>0.5</v>
          </cell>
        </row>
        <row r="57">
          <cell r="C57" t="str">
            <v>職業紹介・派遣業</v>
          </cell>
          <cell r="F57">
            <v>19</v>
          </cell>
          <cell r="G57">
            <v>162.1</v>
          </cell>
          <cell r="H57">
            <v>152.4</v>
          </cell>
          <cell r="I57">
            <v>9.6999999999999993</v>
          </cell>
          <cell r="J57">
            <v>16.8</v>
          </cell>
          <cell r="K57">
            <v>107.2</v>
          </cell>
          <cell r="L57">
            <v>104.4</v>
          </cell>
          <cell r="M57">
            <v>2.8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</row>
        <row r="59">
          <cell r="C59" t="str">
            <v>Ｒ一括分</v>
          </cell>
          <cell r="F59">
            <v>19.399999999999999</v>
          </cell>
          <cell r="G59">
            <v>160.69999999999999</v>
          </cell>
          <cell r="H59">
            <v>148.69999999999999</v>
          </cell>
          <cell r="I59">
            <v>12</v>
          </cell>
          <cell r="J59">
            <v>15.4</v>
          </cell>
          <cell r="K59">
            <v>82.2</v>
          </cell>
          <cell r="L59">
            <v>80.2</v>
          </cell>
          <cell r="M59">
            <v>2</v>
          </cell>
        </row>
        <row r="60">
          <cell r="C60" t="str">
            <v>特掲産業１</v>
          </cell>
          <cell r="F60" t="str">
            <v>#18</v>
          </cell>
          <cell r="G60" t="str">
            <v>#144.6</v>
          </cell>
          <cell r="H60" t="str">
            <v>#139.2</v>
          </cell>
          <cell r="I60" t="str">
            <v>#5.4</v>
          </cell>
          <cell r="J60" t="str">
            <v>#8.1</v>
          </cell>
          <cell r="K60" t="str">
            <v>#61.2</v>
          </cell>
          <cell r="L60" t="str">
            <v>#58.2</v>
          </cell>
          <cell r="M60" t="str">
            <v>#3</v>
          </cell>
        </row>
        <row r="61">
          <cell r="C61" t="str">
            <v>特掲産業２</v>
          </cell>
          <cell r="F61" t="str">
            <v>#19.1</v>
          </cell>
          <cell r="G61" t="str">
            <v>#161.9</v>
          </cell>
          <cell r="H61" t="str">
            <v>#147.9</v>
          </cell>
          <cell r="I61" t="str">
            <v>#14</v>
          </cell>
          <cell r="J61" t="str">
            <v>#15.4</v>
          </cell>
          <cell r="K61" t="str">
            <v>#82.2</v>
          </cell>
          <cell r="L61" t="str">
            <v>#82.2</v>
          </cell>
          <cell r="M61" t="str">
            <v>#0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</row>
        <row r="78">
          <cell r="C78" t="str">
            <v>調査産業計</v>
          </cell>
          <cell r="F78">
            <v>19.899999999999999</v>
          </cell>
          <cell r="G78">
            <v>165.5</v>
          </cell>
          <cell r="H78">
            <v>152.69999999999999</v>
          </cell>
          <cell r="I78">
            <v>12.8</v>
          </cell>
          <cell r="J78">
            <v>14.5</v>
          </cell>
          <cell r="K78">
            <v>83</v>
          </cell>
          <cell r="L78">
            <v>81</v>
          </cell>
          <cell r="M78">
            <v>2</v>
          </cell>
        </row>
        <row r="79">
          <cell r="C79" t="str">
            <v>鉱業，採石業，砂利採取業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建設業</v>
          </cell>
          <cell r="F80">
            <v>20.399999999999999</v>
          </cell>
          <cell r="G80">
            <v>164.2</v>
          </cell>
          <cell r="H80">
            <v>153.9</v>
          </cell>
          <cell r="I80">
            <v>10.3</v>
          </cell>
          <cell r="J80">
            <v>17.899999999999999</v>
          </cell>
          <cell r="K80">
            <v>109.8</v>
          </cell>
          <cell r="L80">
            <v>108.4</v>
          </cell>
          <cell r="M80">
            <v>1.4</v>
          </cell>
        </row>
        <row r="81">
          <cell r="C81" t="str">
            <v>製造業</v>
          </cell>
          <cell r="F81">
            <v>20.100000000000001</v>
          </cell>
          <cell r="G81">
            <v>170.1</v>
          </cell>
          <cell r="H81">
            <v>155</v>
          </cell>
          <cell r="I81">
            <v>15.1</v>
          </cell>
          <cell r="J81">
            <v>17.2</v>
          </cell>
          <cell r="K81">
            <v>110.6</v>
          </cell>
          <cell r="L81">
            <v>107.5</v>
          </cell>
          <cell r="M81">
            <v>3.1</v>
          </cell>
        </row>
        <row r="82">
          <cell r="C82" t="str">
            <v>電気・ガス・熱供給・水道業</v>
          </cell>
          <cell r="F82">
            <v>17.8</v>
          </cell>
          <cell r="G82">
            <v>154</v>
          </cell>
          <cell r="H82">
            <v>140.80000000000001</v>
          </cell>
          <cell r="I82">
            <v>13.2</v>
          </cell>
          <cell r="J82">
            <v>16.5</v>
          </cell>
          <cell r="K82">
            <v>111.1</v>
          </cell>
          <cell r="L82">
            <v>110.7</v>
          </cell>
          <cell r="M82">
            <v>0.4</v>
          </cell>
        </row>
        <row r="83">
          <cell r="C83" t="str">
            <v>情報通信業</v>
          </cell>
          <cell r="F83">
            <v>19.600000000000001</v>
          </cell>
          <cell r="G83">
            <v>159.9</v>
          </cell>
          <cell r="H83">
            <v>148.4</v>
          </cell>
          <cell r="I83">
            <v>11.5</v>
          </cell>
          <cell r="J83">
            <v>11.9</v>
          </cell>
          <cell r="K83">
            <v>72.5</v>
          </cell>
          <cell r="L83">
            <v>72.2</v>
          </cell>
          <cell r="M83">
            <v>0.3</v>
          </cell>
        </row>
        <row r="84">
          <cell r="C84" t="str">
            <v>運輸業，郵便業</v>
          </cell>
          <cell r="F84">
            <v>21.3</v>
          </cell>
          <cell r="G84">
            <v>204.1</v>
          </cell>
          <cell r="H84">
            <v>168</v>
          </cell>
          <cell r="I84">
            <v>36.1</v>
          </cell>
          <cell r="J84">
            <v>18.8</v>
          </cell>
          <cell r="K84">
            <v>79.2</v>
          </cell>
          <cell r="L84">
            <v>79.2</v>
          </cell>
          <cell r="M84">
            <v>0</v>
          </cell>
        </row>
        <row r="85">
          <cell r="C85" t="str">
            <v>卸売業，小売業</v>
          </cell>
          <cell r="F85">
            <v>20.5</v>
          </cell>
          <cell r="G85">
            <v>169.7</v>
          </cell>
          <cell r="H85">
            <v>156.6</v>
          </cell>
          <cell r="I85">
            <v>13.1</v>
          </cell>
          <cell r="J85">
            <v>14.9</v>
          </cell>
          <cell r="K85">
            <v>91.9</v>
          </cell>
          <cell r="L85">
            <v>88.9</v>
          </cell>
          <cell r="M85">
            <v>3</v>
          </cell>
        </row>
        <row r="86">
          <cell r="C86" t="str">
            <v>金融業，保険業</v>
          </cell>
          <cell r="F86">
            <v>18.899999999999999</v>
          </cell>
          <cell r="G86">
            <v>147.69999999999999</v>
          </cell>
          <cell r="H86">
            <v>140.80000000000001</v>
          </cell>
          <cell r="I86">
            <v>6.9</v>
          </cell>
          <cell r="J86">
            <v>17.7</v>
          </cell>
          <cell r="K86">
            <v>118.9</v>
          </cell>
          <cell r="L86">
            <v>118.4</v>
          </cell>
          <cell r="M86">
            <v>0.5</v>
          </cell>
        </row>
        <row r="87">
          <cell r="C87" t="str">
            <v>不動産業，物品賃貸業</v>
          </cell>
          <cell r="F87">
            <v>19.5</v>
          </cell>
          <cell r="G87">
            <v>155.80000000000001</v>
          </cell>
          <cell r="H87">
            <v>153</v>
          </cell>
          <cell r="I87">
            <v>2.8</v>
          </cell>
          <cell r="J87">
            <v>14.6</v>
          </cell>
          <cell r="K87">
            <v>80</v>
          </cell>
          <cell r="L87">
            <v>79.7</v>
          </cell>
          <cell r="M87">
            <v>0.3</v>
          </cell>
        </row>
        <row r="88">
          <cell r="C88" t="str">
            <v>学術研究，専門・技術サービス業</v>
          </cell>
          <cell r="F88">
            <v>19.399999999999999</v>
          </cell>
          <cell r="G88">
            <v>157</v>
          </cell>
          <cell r="H88">
            <v>147.80000000000001</v>
          </cell>
          <cell r="I88">
            <v>9.1999999999999993</v>
          </cell>
          <cell r="J88">
            <v>17.8</v>
          </cell>
          <cell r="K88">
            <v>99.1</v>
          </cell>
          <cell r="L88">
            <v>92.1</v>
          </cell>
          <cell r="M88">
            <v>7</v>
          </cell>
        </row>
        <row r="89">
          <cell r="C89" t="str">
            <v>宿泊業，飲食サービス業</v>
          </cell>
          <cell r="F89">
            <v>22.4</v>
          </cell>
          <cell r="G89">
            <v>181.1</v>
          </cell>
          <cell r="H89">
            <v>168.4</v>
          </cell>
          <cell r="I89">
            <v>12.7</v>
          </cell>
          <cell r="J89">
            <v>12.5</v>
          </cell>
          <cell r="K89">
            <v>60.7</v>
          </cell>
          <cell r="L89">
            <v>59.3</v>
          </cell>
          <cell r="M89">
            <v>1.4</v>
          </cell>
        </row>
        <row r="90">
          <cell r="C90" t="str">
            <v>生活関連サービス業，娯楽業</v>
          </cell>
          <cell r="F90">
            <v>19</v>
          </cell>
          <cell r="G90">
            <v>158.4</v>
          </cell>
          <cell r="H90">
            <v>149</v>
          </cell>
          <cell r="I90">
            <v>9.4</v>
          </cell>
          <cell r="J90">
            <v>11.3</v>
          </cell>
          <cell r="K90">
            <v>64.5</v>
          </cell>
          <cell r="L90">
            <v>62.2</v>
          </cell>
          <cell r="M90">
            <v>2.2999999999999998</v>
          </cell>
        </row>
        <row r="91">
          <cell r="C91" t="str">
            <v>教育，学習支援業</v>
          </cell>
          <cell r="F91">
            <v>18</v>
          </cell>
          <cell r="G91">
            <v>158.19999999999999</v>
          </cell>
          <cell r="H91">
            <v>135.9</v>
          </cell>
          <cell r="I91">
            <v>22.3</v>
          </cell>
          <cell r="J91">
            <v>11.8</v>
          </cell>
          <cell r="K91">
            <v>59</v>
          </cell>
          <cell r="L91">
            <v>58.8</v>
          </cell>
          <cell r="M91">
            <v>0.2</v>
          </cell>
        </row>
        <row r="92">
          <cell r="C92" t="str">
            <v>医療，福祉</v>
          </cell>
          <cell r="F92">
            <v>19.7</v>
          </cell>
          <cell r="G92">
            <v>158.69999999999999</v>
          </cell>
          <cell r="H92">
            <v>153.30000000000001</v>
          </cell>
          <cell r="I92">
            <v>5.4</v>
          </cell>
          <cell r="J92">
            <v>15.8</v>
          </cell>
          <cell r="K92">
            <v>88.5</v>
          </cell>
          <cell r="L92">
            <v>87.6</v>
          </cell>
          <cell r="M92">
            <v>0.9</v>
          </cell>
        </row>
        <row r="93">
          <cell r="C93" t="str">
            <v>複合サービス事業</v>
          </cell>
          <cell r="F93">
            <v>19.7</v>
          </cell>
          <cell r="G93">
            <v>159.30000000000001</v>
          </cell>
          <cell r="H93">
            <v>153.80000000000001</v>
          </cell>
          <cell r="I93">
            <v>5.5</v>
          </cell>
          <cell r="J93">
            <v>20.2</v>
          </cell>
          <cell r="K93">
            <v>130.5</v>
          </cell>
          <cell r="L93">
            <v>129.6</v>
          </cell>
          <cell r="M93">
            <v>0.9</v>
          </cell>
        </row>
        <row r="94">
          <cell r="C94" t="str">
            <v>サービス業（他に分類されないもの）</v>
          </cell>
          <cell r="F94">
            <v>19.5</v>
          </cell>
          <cell r="G94">
            <v>159.19999999999999</v>
          </cell>
          <cell r="H94">
            <v>149.4</v>
          </cell>
          <cell r="I94">
            <v>9.8000000000000007</v>
          </cell>
          <cell r="J94">
            <v>15.7</v>
          </cell>
          <cell r="K94">
            <v>86.7</v>
          </cell>
          <cell r="L94">
            <v>84.9</v>
          </cell>
          <cell r="M94">
            <v>1.8</v>
          </cell>
        </row>
        <row r="95">
          <cell r="C95" t="str">
            <v>食料品・たばこ</v>
          </cell>
          <cell r="F95">
            <v>20.9</v>
          </cell>
          <cell r="G95">
            <v>175.8</v>
          </cell>
          <cell r="H95">
            <v>161.5</v>
          </cell>
          <cell r="I95">
            <v>14.3</v>
          </cell>
          <cell r="J95">
            <v>16.399999999999999</v>
          </cell>
          <cell r="K95">
            <v>104.8</v>
          </cell>
          <cell r="L95">
            <v>101.5</v>
          </cell>
          <cell r="M95">
            <v>3.3</v>
          </cell>
        </row>
        <row r="96">
          <cell r="C96" t="str">
            <v>繊維工業</v>
          </cell>
          <cell r="F96">
            <v>20.5</v>
          </cell>
          <cell r="G96">
            <v>164.3</v>
          </cell>
          <cell r="H96">
            <v>150.6</v>
          </cell>
          <cell r="I96">
            <v>13.7</v>
          </cell>
          <cell r="J96">
            <v>21</v>
          </cell>
          <cell r="K96">
            <v>130.30000000000001</v>
          </cell>
          <cell r="L96">
            <v>127.5</v>
          </cell>
          <cell r="M96">
            <v>2.8</v>
          </cell>
        </row>
        <row r="97">
          <cell r="C97" t="str">
            <v>木材・木製品</v>
          </cell>
          <cell r="F97">
            <v>20.2</v>
          </cell>
          <cell r="G97">
            <v>165.9</v>
          </cell>
          <cell r="H97">
            <v>155.1</v>
          </cell>
          <cell r="I97">
            <v>10.8</v>
          </cell>
          <cell r="J97">
            <v>16.399999999999999</v>
          </cell>
          <cell r="K97">
            <v>112.1</v>
          </cell>
          <cell r="L97">
            <v>109.9</v>
          </cell>
          <cell r="M97">
            <v>2.2000000000000002</v>
          </cell>
        </row>
        <row r="98">
          <cell r="C98" t="str">
            <v>家具・装備品</v>
          </cell>
          <cell r="F98" t="str">
            <v>#20.5</v>
          </cell>
          <cell r="G98" t="str">
            <v>#162.7</v>
          </cell>
          <cell r="H98" t="str">
            <v>#162.7</v>
          </cell>
          <cell r="I98" t="str">
            <v>#0</v>
          </cell>
          <cell r="J98" t="str">
            <v>#17.1</v>
          </cell>
          <cell r="K98" t="str">
            <v>#93.2</v>
          </cell>
          <cell r="L98" t="str">
            <v>#93.2</v>
          </cell>
          <cell r="M98" t="str">
            <v>#0</v>
          </cell>
        </row>
        <row r="99">
          <cell r="C99" t="str">
            <v>パルプ・紙</v>
          </cell>
          <cell r="F99">
            <v>24.2</v>
          </cell>
          <cell r="G99">
            <v>192.4</v>
          </cell>
          <cell r="H99">
            <v>180.6</v>
          </cell>
          <cell r="I99">
            <v>11.8</v>
          </cell>
          <cell r="J99">
            <v>23.3</v>
          </cell>
          <cell r="K99">
            <v>121.9</v>
          </cell>
          <cell r="L99">
            <v>121.6</v>
          </cell>
          <cell r="M99">
            <v>0.3</v>
          </cell>
        </row>
        <row r="100">
          <cell r="C100" t="str">
            <v>印刷・同関連業</v>
          </cell>
          <cell r="F100">
            <v>20.8</v>
          </cell>
          <cell r="G100">
            <v>170.4</v>
          </cell>
          <cell r="H100">
            <v>162</v>
          </cell>
          <cell r="I100">
            <v>8.4</v>
          </cell>
          <cell r="J100">
            <v>19.2</v>
          </cell>
          <cell r="K100">
            <v>98.4</v>
          </cell>
          <cell r="L100">
            <v>98.4</v>
          </cell>
          <cell r="M100">
            <v>0</v>
          </cell>
        </row>
        <row r="101">
          <cell r="C101" t="str">
            <v>化学、石油・石炭</v>
          </cell>
          <cell r="F101">
            <v>19.600000000000001</v>
          </cell>
          <cell r="G101">
            <v>165.5</v>
          </cell>
          <cell r="H101">
            <v>146.6</v>
          </cell>
          <cell r="I101">
            <v>18.899999999999999</v>
          </cell>
          <cell r="J101">
            <v>20.7</v>
          </cell>
          <cell r="K101">
            <v>137.30000000000001</v>
          </cell>
          <cell r="L101">
            <v>137.1</v>
          </cell>
          <cell r="M101">
            <v>0.2</v>
          </cell>
        </row>
        <row r="102">
          <cell r="C102" t="str">
            <v>プラスチック製品</v>
          </cell>
          <cell r="F102">
            <v>20.5</v>
          </cell>
          <cell r="G102">
            <v>166.2</v>
          </cell>
          <cell r="H102">
            <v>152.19999999999999</v>
          </cell>
          <cell r="I102">
            <v>14</v>
          </cell>
          <cell r="J102">
            <v>19</v>
          </cell>
          <cell r="K102">
            <v>120.4</v>
          </cell>
          <cell r="L102">
            <v>119.2</v>
          </cell>
          <cell r="M102">
            <v>1.2</v>
          </cell>
        </row>
        <row r="103">
          <cell r="C103" t="str">
            <v>ゴム製品</v>
          </cell>
          <cell r="F103">
            <v>19.2</v>
          </cell>
          <cell r="G103">
            <v>162</v>
          </cell>
          <cell r="H103">
            <v>142.1</v>
          </cell>
          <cell r="I103">
            <v>19.899999999999999</v>
          </cell>
          <cell r="J103">
            <v>20.399999999999999</v>
          </cell>
          <cell r="K103">
            <v>138.19999999999999</v>
          </cell>
          <cell r="L103">
            <v>135.19999999999999</v>
          </cell>
          <cell r="M103">
            <v>3</v>
          </cell>
        </row>
        <row r="104">
          <cell r="C104" t="str">
            <v>窯業・土石製品</v>
          </cell>
          <cell r="F104">
            <v>20.3</v>
          </cell>
          <cell r="G104">
            <v>174.5</v>
          </cell>
          <cell r="H104">
            <v>160.6</v>
          </cell>
          <cell r="I104">
            <v>13.9</v>
          </cell>
          <cell r="J104">
            <v>18.3</v>
          </cell>
          <cell r="K104">
            <v>114</v>
          </cell>
          <cell r="L104">
            <v>110.5</v>
          </cell>
          <cell r="M104">
            <v>3.5</v>
          </cell>
        </row>
        <row r="105">
          <cell r="C105" t="str">
            <v>鉄鋼業</v>
          </cell>
          <cell r="F105" t="str">
            <v>#18.3</v>
          </cell>
          <cell r="G105" t="str">
            <v>#170.3</v>
          </cell>
          <cell r="H105" t="str">
            <v>#143.8</v>
          </cell>
          <cell r="I105" t="str">
            <v>#26.5</v>
          </cell>
          <cell r="J105" t="str">
            <v>#13.5</v>
          </cell>
          <cell r="K105" t="str">
            <v>#108.5</v>
          </cell>
          <cell r="L105" t="str">
            <v>#108.5</v>
          </cell>
          <cell r="M105" t="str">
            <v>#0</v>
          </cell>
        </row>
        <row r="106">
          <cell r="C106" t="str">
            <v>非鉄金属製造業</v>
          </cell>
          <cell r="F106" t="str">
            <v>#19.2</v>
          </cell>
          <cell r="G106" t="str">
            <v>#158.6</v>
          </cell>
          <cell r="H106" t="str">
            <v>#151.4</v>
          </cell>
          <cell r="I106" t="str">
            <v>#7.2</v>
          </cell>
          <cell r="J106" t="str">
            <v>#0</v>
          </cell>
          <cell r="K106" t="str">
            <v>#0</v>
          </cell>
          <cell r="L106" t="str">
            <v>#0</v>
          </cell>
          <cell r="M106" t="str">
            <v>#0</v>
          </cell>
        </row>
        <row r="107">
          <cell r="C107" t="str">
            <v>金属製品製造業</v>
          </cell>
          <cell r="F107">
            <v>20.2</v>
          </cell>
          <cell r="G107">
            <v>167.5</v>
          </cell>
          <cell r="H107">
            <v>155.30000000000001</v>
          </cell>
          <cell r="I107">
            <v>12.2</v>
          </cell>
          <cell r="J107">
            <v>19.7</v>
          </cell>
          <cell r="K107">
            <v>137.5</v>
          </cell>
          <cell r="L107">
            <v>132.4</v>
          </cell>
          <cell r="M107">
            <v>5.0999999999999996</v>
          </cell>
        </row>
        <row r="108">
          <cell r="C108" t="str">
            <v>はん用機械器具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</row>
        <row r="109">
          <cell r="C109" t="str">
            <v>生産用機械器具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</row>
        <row r="110">
          <cell r="C110" t="str">
            <v>業務用機械器具</v>
          </cell>
          <cell r="F110">
            <v>19.8</v>
          </cell>
          <cell r="G110">
            <v>169.4</v>
          </cell>
          <cell r="H110">
            <v>158.4</v>
          </cell>
          <cell r="I110">
            <v>11</v>
          </cell>
          <cell r="J110">
            <v>19</v>
          </cell>
          <cell r="K110">
            <v>116</v>
          </cell>
          <cell r="L110">
            <v>116</v>
          </cell>
          <cell r="M110">
            <v>0</v>
          </cell>
        </row>
        <row r="111">
          <cell r="C111" t="str">
            <v>電子・デバイス</v>
          </cell>
          <cell r="F111">
            <v>17.600000000000001</v>
          </cell>
          <cell r="G111">
            <v>152.80000000000001</v>
          </cell>
          <cell r="H111">
            <v>140</v>
          </cell>
          <cell r="I111">
            <v>12.8</v>
          </cell>
          <cell r="J111">
            <v>14.8</v>
          </cell>
          <cell r="K111">
            <v>80.400000000000006</v>
          </cell>
          <cell r="L111">
            <v>80.2</v>
          </cell>
          <cell r="M111">
            <v>0.2</v>
          </cell>
        </row>
        <row r="112">
          <cell r="C112" t="str">
            <v>電気機械器具</v>
          </cell>
          <cell r="F112">
            <v>20.9</v>
          </cell>
          <cell r="G112">
            <v>172.7</v>
          </cell>
          <cell r="H112">
            <v>163.19999999999999</v>
          </cell>
          <cell r="I112">
            <v>9.5</v>
          </cell>
          <cell r="J112">
            <v>18.5</v>
          </cell>
          <cell r="K112">
            <v>103.7</v>
          </cell>
          <cell r="L112">
            <v>103.7</v>
          </cell>
          <cell r="M112">
            <v>0</v>
          </cell>
        </row>
        <row r="113">
          <cell r="C113" t="str">
            <v>情報通信機械器具</v>
          </cell>
          <cell r="F113" t="str">
            <v>#19.7</v>
          </cell>
          <cell r="G113" t="str">
            <v>#165.2</v>
          </cell>
          <cell r="H113" t="str">
            <v>#155.4</v>
          </cell>
          <cell r="I113" t="str">
            <v>#9.8</v>
          </cell>
          <cell r="J113" t="str">
            <v>#21.8</v>
          </cell>
          <cell r="K113" t="str">
            <v>#156</v>
          </cell>
          <cell r="L113" t="str">
            <v>#153.9</v>
          </cell>
          <cell r="M113" t="str">
            <v>#2.1</v>
          </cell>
        </row>
        <row r="114">
          <cell r="C114" t="str">
            <v>輸送用機械器具</v>
          </cell>
          <cell r="F114">
            <v>17.600000000000001</v>
          </cell>
          <cell r="G114">
            <v>162.30000000000001</v>
          </cell>
          <cell r="H114">
            <v>141.9</v>
          </cell>
          <cell r="I114">
            <v>20.399999999999999</v>
          </cell>
          <cell r="J114">
            <v>13</v>
          </cell>
          <cell r="K114">
            <v>80.3</v>
          </cell>
          <cell r="L114">
            <v>79.400000000000006</v>
          </cell>
          <cell r="M114">
            <v>0.9</v>
          </cell>
        </row>
        <row r="115">
          <cell r="C115" t="str">
            <v>その他の製造業</v>
          </cell>
          <cell r="F115">
            <v>20.8</v>
          </cell>
          <cell r="G115">
            <v>179.1</v>
          </cell>
          <cell r="H115">
            <v>156.80000000000001</v>
          </cell>
          <cell r="I115">
            <v>22.3</v>
          </cell>
          <cell r="J115">
            <v>19.3</v>
          </cell>
          <cell r="K115">
            <v>108.7</v>
          </cell>
          <cell r="L115">
            <v>108.7</v>
          </cell>
          <cell r="M115">
            <v>0</v>
          </cell>
        </row>
        <row r="116">
          <cell r="C116" t="str">
            <v>Ｅ一括分１</v>
          </cell>
          <cell r="F116">
            <v>20.9</v>
          </cell>
          <cell r="G116">
            <v>188.8</v>
          </cell>
          <cell r="H116">
            <v>159.6</v>
          </cell>
          <cell r="I116">
            <v>29.2</v>
          </cell>
          <cell r="J116">
            <v>18.399999999999999</v>
          </cell>
          <cell r="K116">
            <v>135.4</v>
          </cell>
          <cell r="L116">
            <v>126</v>
          </cell>
          <cell r="M116">
            <v>9.4</v>
          </cell>
        </row>
        <row r="117">
          <cell r="C117" t="str">
            <v>Ｅ一括分２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</row>
        <row r="118">
          <cell r="C118" t="str">
            <v>Ｅ一括分３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</row>
        <row r="119">
          <cell r="C119" t="str">
            <v>卸売業</v>
          </cell>
          <cell r="F119">
            <v>19.899999999999999</v>
          </cell>
          <cell r="G119">
            <v>169</v>
          </cell>
          <cell r="H119">
            <v>156.69999999999999</v>
          </cell>
          <cell r="I119">
            <v>12.3</v>
          </cell>
          <cell r="J119">
            <v>21.1</v>
          </cell>
          <cell r="K119">
            <v>153.6</v>
          </cell>
          <cell r="L119">
            <v>153.30000000000001</v>
          </cell>
          <cell r="M119">
            <v>0.3</v>
          </cell>
        </row>
        <row r="120">
          <cell r="C120" t="str">
            <v>小売業</v>
          </cell>
          <cell r="F120">
            <v>20.9</v>
          </cell>
          <cell r="G120">
            <v>170.2</v>
          </cell>
          <cell r="H120">
            <v>156.5</v>
          </cell>
          <cell r="I120">
            <v>13.7</v>
          </cell>
          <cell r="J120">
            <v>14.6</v>
          </cell>
          <cell r="K120">
            <v>89</v>
          </cell>
          <cell r="L120">
            <v>85.9</v>
          </cell>
          <cell r="M120">
            <v>3.1</v>
          </cell>
        </row>
        <row r="121">
          <cell r="C121" t="str">
            <v>宿泊業</v>
          </cell>
          <cell r="F121">
            <v>21.5</v>
          </cell>
          <cell r="G121">
            <v>169.6</v>
          </cell>
          <cell r="H121">
            <v>157.1</v>
          </cell>
          <cell r="I121">
            <v>12.5</v>
          </cell>
          <cell r="J121">
            <v>16.600000000000001</v>
          </cell>
          <cell r="K121">
            <v>89.4</v>
          </cell>
          <cell r="L121">
            <v>85.5</v>
          </cell>
          <cell r="M121">
            <v>3.9</v>
          </cell>
        </row>
        <row r="122">
          <cell r="C122" t="str">
            <v>Ｍ一括分</v>
          </cell>
          <cell r="F122">
            <v>22.9</v>
          </cell>
          <cell r="G122">
            <v>187.8</v>
          </cell>
          <cell r="H122">
            <v>175</v>
          </cell>
          <cell r="I122">
            <v>12.8</v>
          </cell>
          <cell r="J122">
            <v>12.1</v>
          </cell>
          <cell r="K122">
            <v>57.7</v>
          </cell>
          <cell r="L122">
            <v>56.5</v>
          </cell>
          <cell r="M122">
            <v>1.2</v>
          </cell>
        </row>
        <row r="123">
          <cell r="C123" t="str">
            <v>医療業</v>
          </cell>
          <cell r="F123">
            <v>20.2</v>
          </cell>
          <cell r="G123">
            <v>159.4</v>
          </cell>
          <cell r="H123">
            <v>153.1</v>
          </cell>
          <cell r="I123">
            <v>6.3</v>
          </cell>
          <cell r="J123">
            <v>17</v>
          </cell>
          <cell r="K123">
            <v>96.1</v>
          </cell>
          <cell r="L123">
            <v>94.8</v>
          </cell>
          <cell r="M123">
            <v>1.3</v>
          </cell>
        </row>
        <row r="124">
          <cell r="C124" t="str">
            <v>Ｐ一括分</v>
          </cell>
          <cell r="F124">
            <v>19.3</v>
          </cell>
          <cell r="G124">
            <v>158.19999999999999</v>
          </cell>
          <cell r="H124">
            <v>153.5</v>
          </cell>
          <cell r="I124">
            <v>4.7</v>
          </cell>
          <cell r="J124">
            <v>14.8</v>
          </cell>
          <cell r="K124">
            <v>82.3</v>
          </cell>
          <cell r="L124">
            <v>81.7</v>
          </cell>
          <cell r="M124">
            <v>0.6</v>
          </cell>
        </row>
        <row r="125">
          <cell r="C125" t="str">
            <v>職業紹介・派遣業</v>
          </cell>
          <cell r="F125">
            <v>19</v>
          </cell>
          <cell r="G125">
            <v>162.1</v>
          </cell>
          <cell r="H125">
            <v>152.4</v>
          </cell>
          <cell r="I125">
            <v>9.6999999999999993</v>
          </cell>
          <cell r="J125">
            <v>16.8</v>
          </cell>
          <cell r="K125">
            <v>107.2</v>
          </cell>
          <cell r="L125">
            <v>104.4</v>
          </cell>
          <cell r="M125">
            <v>2.8</v>
          </cell>
        </row>
        <row r="126">
          <cell r="C126" t="str">
            <v>その他の事業サービス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</row>
        <row r="127">
          <cell r="C127" t="str">
            <v>Ｒ一括分</v>
          </cell>
          <cell r="F127">
            <v>19.600000000000001</v>
          </cell>
          <cell r="G127">
            <v>158.69999999999999</v>
          </cell>
          <cell r="H127">
            <v>148.9</v>
          </cell>
          <cell r="I127">
            <v>9.8000000000000007</v>
          </cell>
          <cell r="J127">
            <v>15.5</v>
          </cell>
          <cell r="K127">
            <v>84</v>
          </cell>
          <cell r="L127">
            <v>82.4</v>
          </cell>
          <cell r="M127">
            <v>1.6</v>
          </cell>
        </row>
        <row r="128">
          <cell r="C128" t="str">
            <v>特掲産業１</v>
          </cell>
          <cell r="F128">
            <v>20.5</v>
          </cell>
          <cell r="G128">
            <v>158.5</v>
          </cell>
          <cell r="H128">
            <v>155.6</v>
          </cell>
          <cell r="I128">
            <v>2.9</v>
          </cell>
          <cell r="J128">
            <v>8.6999999999999993</v>
          </cell>
          <cell r="K128">
            <v>58.4</v>
          </cell>
          <cell r="L128">
            <v>57</v>
          </cell>
          <cell r="M128">
            <v>1.4</v>
          </cell>
        </row>
        <row r="129">
          <cell r="C129" t="str">
            <v>特掲産業２</v>
          </cell>
          <cell r="F129">
            <v>21.6</v>
          </cell>
          <cell r="G129">
            <v>174.5</v>
          </cell>
          <cell r="H129">
            <v>162</v>
          </cell>
          <cell r="I129">
            <v>12.5</v>
          </cell>
          <cell r="J129">
            <v>16.399999999999999</v>
          </cell>
          <cell r="K129">
            <v>121.1</v>
          </cell>
          <cell r="L129">
            <v>120.9</v>
          </cell>
          <cell r="M129">
            <v>0.2</v>
          </cell>
        </row>
        <row r="130">
          <cell r="C130" t="str">
            <v>特掲産業３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</row>
        <row r="131">
          <cell r="C131" t="str">
            <v>特掲産業４</v>
          </cell>
          <cell r="F131" t="str">
            <v>-</v>
          </cell>
          <cell r="G131" t="str">
            <v>-</v>
          </cell>
          <cell r="H131" t="str">
            <v>-</v>
          </cell>
          <cell r="I131" t="str">
            <v>-</v>
          </cell>
          <cell r="J131" t="str">
            <v>-</v>
          </cell>
          <cell r="K131" t="str">
            <v>-</v>
          </cell>
          <cell r="L131" t="str">
            <v>-</v>
          </cell>
          <cell r="M131" t="str">
            <v>-</v>
          </cell>
        </row>
        <row r="132">
          <cell r="C132" t="str">
            <v>特掲産業５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</row>
        <row r="133">
          <cell r="C133" t="str">
            <v>特掲積上産業１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</row>
        <row r="134">
          <cell r="C134" t="str">
            <v>特掲積上産業２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  <row r="198">
          <cell r="B198" t="str">
            <v>調査産業計</v>
          </cell>
          <cell r="C198">
            <v>189.4</v>
          </cell>
          <cell r="D198">
            <v>-2.6</v>
          </cell>
          <cell r="E198">
            <v>104.8</v>
          </cell>
          <cell r="F198">
            <v>-0.3</v>
          </cell>
          <cell r="G198">
            <v>104.5</v>
          </cell>
          <cell r="H198">
            <v>0.4</v>
          </cell>
          <cell r="I198">
            <v>100.1</v>
          </cell>
          <cell r="J198">
            <v>-0.5</v>
          </cell>
          <cell r="K198">
            <v>98.7</v>
          </cell>
          <cell r="L198">
            <v>0.7</v>
          </cell>
          <cell r="M198">
            <v>118.8</v>
          </cell>
          <cell r="N198">
            <v>-12.5</v>
          </cell>
          <cell r="O198">
            <v>94.5</v>
          </cell>
          <cell r="P198">
            <v>0</v>
          </cell>
          <cell r="Q198" t="str">
            <v>-</v>
          </cell>
          <cell r="R198" t="str">
            <v>-</v>
          </cell>
          <cell r="S198">
            <v>0.92</v>
          </cell>
          <cell r="T198">
            <v>0.27</v>
          </cell>
          <cell r="U198">
            <v>1.19</v>
          </cell>
          <cell r="V198">
            <v>0.37</v>
          </cell>
          <cell r="W198">
            <v>176</v>
          </cell>
          <cell r="X198">
            <v>-5.7</v>
          </cell>
          <cell r="Y198">
            <v>97.4</v>
          </cell>
          <cell r="Z198">
            <v>-3.5</v>
          </cell>
          <cell r="AA198">
            <v>108.9</v>
          </cell>
          <cell r="AB198">
            <v>-8.4</v>
          </cell>
          <cell r="AC198">
            <v>578.6</v>
          </cell>
          <cell r="AD198">
            <v>-4.5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140.1</v>
          </cell>
          <cell r="D200">
            <v>-18.5</v>
          </cell>
          <cell r="E200">
            <v>80.3</v>
          </cell>
          <cell r="F200">
            <v>-7.4</v>
          </cell>
          <cell r="G200">
            <v>79.5</v>
          </cell>
          <cell r="H200">
            <v>-9.1999999999999993</v>
          </cell>
          <cell r="I200">
            <v>105.6</v>
          </cell>
          <cell r="J200">
            <v>3.4</v>
          </cell>
          <cell r="K200">
            <v>106.3</v>
          </cell>
          <cell r="L200">
            <v>3.4</v>
          </cell>
          <cell r="M200">
            <v>97.9</v>
          </cell>
          <cell r="N200">
            <v>3.8</v>
          </cell>
          <cell r="O200">
            <v>88.3</v>
          </cell>
          <cell r="P200">
            <v>5.6</v>
          </cell>
          <cell r="Q200" t="str">
            <v>-</v>
          </cell>
          <cell r="R200" t="str">
            <v>-</v>
          </cell>
          <cell r="S200">
            <v>0.53</v>
          </cell>
          <cell r="T200">
            <v>0.45</v>
          </cell>
          <cell r="U200">
            <v>0.48</v>
          </cell>
          <cell r="V200">
            <v>7.0000000000000007E-2</v>
          </cell>
          <cell r="W200">
            <v>130.19999999999999</v>
          </cell>
          <cell r="X200">
            <v>-21.1</v>
          </cell>
          <cell r="Y200">
            <v>74.599999999999994</v>
          </cell>
          <cell r="Z200">
            <v>-10.3</v>
          </cell>
          <cell r="AA200">
            <v>90.3</v>
          </cell>
          <cell r="AB200">
            <v>19.3</v>
          </cell>
          <cell r="AC200">
            <v>304.8</v>
          </cell>
          <cell r="AD200">
            <v>-25.9</v>
          </cell>
        </row>
        <row r="201">
          <cell r="B201" t="str">
            <v>製造業</v>
          </cell>
          <cell r="C201">
            <v>212.5</v>
          </cell>
          <cell r="D201">
            <v>0.1</v>
          </cell>
          <cell r="E201">
            <v>110.6</v>
          </cell>
          <cell r="F201">
            <v>0.5</v>
          </cell>
          <cell r="G201">
            <v>108</v>
          </cell>
          <cell r="H201">
            <v>0.6</v>
          </cell>
          <cell r="I201">
            <v>101.7</v>
          </cell>
          <cell r="J201">
            <v>1</v>
          </cell>
          <cell r="K201">
            <v>101</v>
          </cell>
          <cell r="L201">
            <v>2</v>
          </cell>
          <cell r="M201">
            <v>109.8</v>
          </cell>
          <cell r="N201">
            <v>-8.1</v>
          </cell>
          <cell r="O201">
            <v>94.3</v>
          </cell>
          <cell r="P201">
            <v>1</v>
          </cell>
          <cell r="Q201" t="str">
            <v>-</v>
          </cell>
          <cell r="R201" t="str">
            <v>-</v>
          </cell>
          <cell r="S201">
            <v>0.59</v>
          </cell>
          <cell r="T201">
            <v>0.06</v>
          </cell>
          <cell r="U201">
            <v>0.94</v>
          </cell>
          <cell r="V201">
            <v>0.23</v>
          </cell>
          <cell r="W201">
            <v>197.5</v>
          </cell>
          <cell r="X201">
            <v>-3</v>
          </cell>
          <cell r="Y201">
            <v>102.8</v>
          </cell>
          <cell r="Z201">
            <v>-2.7</v>
          </cell>
          <cell r="AA201">
            <v>135.9</v>
          </cell>
          <cell r="AB201">
            <v>-0.4</v>
          </cell>
          <cell r="AC201">
            <v>682.2</v>
          </cell>
          <cell r="AD201">
            <v>-0.1</v>
          </cell>
        </row>
        <row r="202">
          <cell r="B202" t="str">
            <v>電気・ガス・熱供給・水道業</v>
          </cell>
          <cell r="C202">
            <v>263</v>
          </cell>
          <cell r="D202">
            <v>-0.3</v>
          </cell>
          <cell r="E202">
            <v>122.1</v>
          </cell>
          <cell r="F202">
            <v>12.2</v>
          </cell>
          <cell r="G202">
            <v>113.4</v>
          </cell>
          <cell r="H202">
            <v>2.5</v>
          </cell>
          <cell r="I202">
            <v>101.6</v>
          </cell>
          <cell r="J202">
            <v>13.3</v>
          </cell>
          <cell r="K202">
            <v>100.1</v>
          </cell>
          <cell r="L202">
            <v>10.199999999999999</v>
          </cell>
          <cell r="M202">
            <v>121.1</v>
          </cell>
          <cell r="N202">
            <v>59.1</v>
          </cell>
          <cell r="O202">
            <v>104.9</v>
          </cell>
          <cell r="P202">
            <v>3.8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1.52</v>
          </cell>
          <cell r="V202">
            <v>1.36</v>
          </cell>
          <cell r="W202">
            <v>244.4</v>
          </cell>
          <cell r="X202">
            <v>-3.4</v>
          </cell>
          <cell r="Y202">
            <v>113.5</v>
          </cell>
          <cell r="Z202">
            <v>8.6999999999999993</v>
          </cell>
          <cell r="AA202">
            <v>228.2</v>
          </cell>
          <cell r="AB202">
            <v>160.30000000000001</v>
          </cell>
          <cell r="AC202">
            <v>657.4</v>
          </cell>
          <cell r="AD202">
            <v>-6.3</v>
          </cell>
        </row>
        <row r="203">
          <cell r="B203" t="str">
            <v>情報通信業</v>
          </cell>
          <cell r="C203">
            <v>306</v>
          </cell>
          <cell r="D203">
            <v>-6.5</v>
          </cell>
          <cell r="E203">
            <v>138.6</v>
          </cell>
          <cell r="F203">
            <v>-5.8</v>
          </cell>
          <cell r="G203">
            <v>133.9</v>
          </cell>
          <cell r="H203">
            <v>-3.5</v>
          </cell>
          <cell r="I203">
            <v>98.2</v>
          </cell>
          <cell r="J203">
            <v>0</v>
          </cell>
          <cell r="K203">
            <v>97</v>
          </cell>
          <cell r="L203">
            <v>-0.1</v>
          </cell>
          <cell r="M203">
            <v>113.8</v>
          </cell>
          <cell r="N203">
            <v>0.8</v>
          </cell>
          <cell r="O203">
            <v>119.9</v>
          </cell>
          <cell r="P203">
            <v>-2.2000000000000002</v>
          </cell>
          <cell r="Q203" t="str">
            <v>-</v>
          </cell>
          <cell r="R203" t="str">
            <v>-</v>
          </cell>
          <cell r="S203">
            <v>0.17</v>
          </cell>
          <cell r="T203">
            <v>0.09</v>
          </cell>
          <cell r="U203">
            <v>0.92</v>
          </cell>
          <cell r="V203">
            <v>0.76</v>
          </cell>
          <cell r="W203">
            <v>284.39999999999998</v>
          </cell>
          <cell r="X203">
            <v>-9.5</v>
          </cell>
          <cell r="Y203">
            <v>128.80000000000001</v>
          </cell>
          <cell r="Z203">
            <v>-8.8000000000000007</v>
          </cell>
          <cell r="AA203">
            <v>212</v>
          </cell>
          <cell r="AB203">
            <v>-23</v>
          </cell>
          <cell r="AC203">
            <v>921.5</v>
          </cell>
          <cell r="AD203">
            <v>-7</v>
          </cell>
        </row>
        <row r="204">
          <cell r="B204" t="str">
            <v>運輸業，郵便業</v>
          </cell>
          <cell r="C204">
            <v>124</v>
          </cell>
          <cell r="D204">
            <v>-7.3</v>
          </cell>
          <cell r="E204">
            <v>92.7</v>
          </cell>
          <cell r="F204">
            <v>0.8</v>
          </cell>
          <cell r="G204">
            <v>98</v>
          </cell>
          <cell r="H204">
            <v>2</v>
          </cell>
          <cell r="I204">
            <v>99.6</v>
          </cell>
          <cell r="J204">
            <v>0.4</v>
          </cell>
          <cell r="K204">
            <v>104.6</v>
          </cell>
          <cell r="L204">
            <v>3.1</v>
          </cell>
          <cell r="M204">
            <v>78</v>
          </cell>
          <cell r="N204">
            <v>-12.4</v>
          </cell>
          <cell r="O204">
            <v>109.5</v>
          </cell>
          <cell r="P204">
            <v>-2.8</v>
          </cell>
          <cell r="Q204" t="str">
            <v>-</v>
          </cell>
          <cell r="R204" t="str">
            <v>-</v>
          </cell>
          <cell r="S204">
            <v>0.61</v>
          </cell>
          <cell r="T204">
            <v>-0.08</v>
          </cell>
          <cell r="U204">
            <v>0.71</v>
          </cell>
          <cell r="V204">
            <v>-0.05</v>
          </cell>
          <cell r="W204">
            <v>115.2</v>
          </cell>
          <cell r="X204">
            <v>-10.3</v>
          </cell>
          <cell r="Y204">
            <v>86.2</v>
          </cell>
          <cell r="Z204">
            <v>-2.4</v>
          </cell>
          <cell r="AA204">
            <v>70.3</v>
          </cell>
          <cell r="AB204">
            <v>-6.3</v>
          </cell>
          <cell r="AC204">
            <v>277.3</v>
          </cell>
          <cell r="AD204">
            <v>-19.2</v>
          </cell>
        </row>
        <row r="205">
          <cell r="B205" t="str">
            <v>卸売業，小売業</v>
          </cell>
          <cell r="C205">
            <v>166.8</v>
          </cell>
          <cell r="D205">
            <v>8.1999999999999993</v>
          </cell>
          <cell r="E205">
            <v>96.1</v>
          </cell>
          <cell r="F205">
            <v>-3.7</v>
          </cell>
          <cell r="G205">
            <v>95</v>
          </cell>
          <cell r="H205">
            <v>-2.2999999999999998</v>
          </cell>
          <cell r="I205">
            <v>96.1</v>
          </cell>
          <cell r="J205">
            <v>-7.2</v>
          </cell>
          <cell r="K205">
            <v>92.7</v>
          </cell>
          <cell r="L205">
            <v>-6.6</v>
          </cell>
          <cell r="M205">
            <v>153.1</v>
          </cell>
          <cell r="N205">
            <v>-12.5</v>
          </cell>
          <cell r="O205">
            <v>80.8</v>
          </cell>
          <cell r="P205">
            <v>-7.1</v>
          </cell>
          <cell r="Q205" t="str">
            <v>-</v>
          </cell>
          <cell r="R205" t="str">
            <v>-</v>
          </cell>
          <cell r="S205">
            <v>2.11</v>
          </cell>
          <cell r="T205">
            <v>1.83</v>
          </cell>
          <cell r="U205">
            <v>2.48</v>
          </cell>
          <cell r="V205">
            <v>2.2000000000000002</v>
          </cell>
          <cell r="W205">
            <v>155</v>
          </cell>
          <cell r="X205">
            <v>4.7</v>
          </cell>
          <cell r="Y205">
            <v>89.3</v>
          </cell>
          <cell r="Z205">
            <v>-6.8</v>
          </cell>
          <cell r="AA205">
            <v>112.1</v>
          </cell>
          <cell r="AB205">
            <v>-17.100000000000001</v>
          </cell>
          <cell r="AC205">
            <v>512.70000000000005</v>
          </cell>
          <cell r="AD205">
            <v>22</v>
          </cell>
        </row>
        <row r="206">
          <cell r="B206" t="str">
            <v>金融業，保険業</v>
          </cell>
          <cell r="C206">
            <v>221.2</v>
          </cell>
          <cell r="D206">
            <v>-3.1</v>
          </cell>
          <cell r="E206">
            <v>121</v>
          </cell>
          <cell r="F206">
            <v>-2.2999999999999998</v>
          </cell>
          <cell r="G206">
            <v>125.2</v>
          </cell>
          <cell r="H206">
            <v>1</v>
          </cell>
          <cell r="I206">
            <v>94</v>
          </cell>
          <cell r="J206">
            <v>-9.5</v>
          </cell>
          <cell r="K206">
            <v>94.1</v>
          </cell>
          <cell r="L206">
            <v>-8.8000000000000007</v>
          </cell>
          <cell r="M206">
            <v>90.5</v>
          </cell>
          <cell r="N206">
            <v>-28.3</v>
          </cell>
          <cell r="O206">
            <v>111</v>
          </cell>
          <cell r="P206">
            <v>7.5</v>
          </cell>
          <cell r="Q206" t="str">
            <v>-</v>
          </cell>
          <cell r="R206" t="str">
            <v>-</v>
          </cell>
          <cell r="S206">
            <v>0</v>
          </cell>
          <cell r="T206">
            <v>-2.4300000000000002</v>
          </cell>
          <cell r="U206">
            <v>0.92</v>
          </cell>
          <cell r="V206">
            <v>0.16</v>
          </cell>
          <cell r="W206">
            <v>205.6</v>
          </cell>
          <cell r="X206">
            <v>-6.2</v>
          </cell>
          <cell r="Y206">
            <v>112.5</v>
          </cell>
          <cell r="Z206">
            <v>-5.4</v>
          </cell>
          <cell r="AA206">
            <v>21</v>
          </cell>
          <cell r="AB206">
            <v>-83</v>
          </cell>
          <cell r="AC206">
            <v>430.6</v>
          </cell>
          <cell r="AD206">
            <v>-3.7</v>
          </cell>
        </row>
        <row r="207">
          <cell r="B207" t="str">
            <v>不動産業，物品賃貸業</v>
          </cell>
          <cell r="C207">
            <v>245.4</v>
          </cell>
          <cell r="D207">
            <v>-11.6</v>
          </cell>
          <cell r="E207">
            <v>110.9</v>
          </cell>
          <cell r="F207">
            <v>-12.2</v>
          </cell>
          <cell r="G207">
            <v>111.6</v>
          </cell>
          <cell r="H207">
            <v>-9.1</v>
          </cell>
          <cell r="I207">
            <v>95.5</v>
          </cell>
          <cell r="J207">
            <v>-3.2</v>
          </cell>
          <cell r="K207">
            <v>94.6</v>
          </cell>
          <cell r="L207">
            <v>1.4</v>
          </cell>
          <cell r="M207">
            <v>141.19999999999999</v>
          </cell>
          <cell r="N207">
            <v>-60.3</v>
          </cell>
          <cell r="O207">
            <v>113.7</v>
          </cell>
          <cell r="P207">
            <v>35.5</v>
          </cell>
          <cell r="Q207" t="str">
            <v>-</v>
          </cell>
          <cell r="R207" t="str">
            <v>-</v>
          </cell>
          <cell r="S207">
            <v>0</v>
          </cell>
          <cell r="T207">
            <v>-1.23</v>
          </cell>
          <cell r="U207">
            <v>0</v>
          </cell>
          <cell r="V207">
            <v>-1.23</v>
          </cell>
          <cell r="W207">
            <v>228.1</v>
          </cell>
          <cell r="X207">
            <v>-14.3</v>
          </cell>
          <cell r="Y207">
            <v>103.1</v>
          </cell>
          <cell r="Z207">
            <v>-14.9</v>
          </cell>
          <cell r="AA207">
            <v>82.9</v>
          </cell>
          <cell r="AB207">
            <v>-69.3</v>
          </cell>
          <cell r="AC207">
            <v>503.7</v>
          </cell>
          <cell r="AD207">
            <v>-11.2</v>
          </cell>
        </row>
        <row r="208">
          <cell r="B208" t="str">
            <v>学術研究，専門・技術サービス業</v>
          </cell>
          <cell r="C208">
            <v>249.1</v>
          </cell>
          <cell r="D208">
            <v>11.6</v>
          </cell>
          <cell r="E208">
            <v>110</v>
          </cell>
          <cell r="F208">
            <v>1.5</v>
          </cell>
          <cell r="G208">
            <v>107.9</v>
          </cell>
          <cell r="H208">
            <v>-1.5</v>
          </cell>
          <cell r="I208">
            <v>102.9</v>
          </cell>
          <cell r="J208">
            <v>7.7</v>
          </cell>
          <cell r="K208">
            <v>101.8</v>
          </cell>
          <cell r="L208">
            <v>4.7</v>
          </cell>
          <cell r="M208">
            <v>114.1</v>
          </cell>
          <cell r="N208">
            <v>45.9</v>
          </cell>
          <cell r="O208">
            <v>122.9</v>
          </cell>
          <cell r="P208">
            <v>6.9</v>
          </cell>
          <cell r="Q208" t="str">
            <v>-</v>
          </cell>
          <cell r="R208" t="str">
            <v>-</v>
          </cell>
          <cell r="S208">
            <v>0.12</v>
          </cell>
          <cell r="T208">
            <v>-0.08</v>
          </cell>
          <cell r="U208">
            <v>0.06</v>
          </cell>
          <cell r="V208">
            <v>0.06</v>
          </cell>
          <cell r="W208">
            <v>231.5</v>
          </cell>
          <cell r="X208">
            <v>8.1</v>
          </cell>
          <cell r="Y208">
            <v>102.2</v>
          </cell>
          <cell r="Z208">
            <v>-1.7</v>
          </cell>
          <cell r="AA208">
            <v>145.6</v>
          </cell>
          <cell r="AB208">
            <v>63.3</v>
          </cell>
          <cell r="AC208">
            <v>510.6</v>
          </cell>
          <cell r="AD208">
            <v>18.399999999999999</v>
          </cell>
        </row>
        <row r="209">
          <cell r="B209" t="str">
            <v>宿泊業，飲食サービス業</v>
          </cell>
          <cell r="C209">
            <v>164.2</v>
          </cell>
          <cell r="D209">
            <v>17.5</v>
          </cell>
          <cell r="E209">
            <v>126.6</v>
          </cell>
          <cell r="F209">
            <v>-0.3</v>
          </cell>
          <cell r="G209">
            <v>126.6</v>
          </cell>
          <cell r="H209">
            <v>-0.9</v>
          </cell>
          <cell r="I209">
            <v>115.3</v>
          </cell>
          <cell r="J209">
            <v>-1.8</v>
          </cell>
          <cell r="K209">
            <v>110.8</v>
          </cell>
          <cell r="L209">
            <v>-0.1</v>
          </cell>
          <cell r="M209">
            <v>180.4</v>
          </cell>
          <cell r="N209">
            <v>-14.4</v>
          </cell>
          <cell r="O209">
            <v>56.8</v>
          </cell>
          <cell r="P209">
            <v>18.3</v>
          </cell>
          <cell r="Q209" t="str">
            <v>-</v>
          </cell>
          <cell r="R209" t="str">
            <v>-</v>
          </cell>
          <cell r="S209">
            <v>7.45</v>
          </cell>
          <cell r="T209">
            <v>7.45</v>
          </cell>
          <cell r="U209">
            <v>0.7</v>
          </cell>
          <cell r="V209">
            <v>-2.39</v>
          </cell>
          <cell r="W209">
            <v>152.6</v>
          </cell>
          <cell r="X209">
            <v>13.7</v>
          </cell>
          <cell r="Y209">
            <v>117.7</v>
          </cell>
          <cell r="Z209">
            <v>-3.4</v>
          </cell>
          <cell r="AA209">
            <v>126.5</v>
          </cell>
          <cell r="AB209">
            <v>8.6</v>
          </cell>
          <cell r="AC209">
            <v>334.6</v>
          </cell>
          <cell r="AD209">
            <v>114.9</v>
          </cell>
        </row>
        <row r="210">
          <cell r="B210" t="str">
            <v>生活関連サービス業，娯楽業</v>
          </cell>
          <cell r="C210" t="str">
            <v>-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C210" t="str">
            <v>-</v>
          </cell>
          <cell r="AD210" t="str">
            <v>-</v>
          </cell>
        </row>
        <row r="211">
          <cell r="B211" t="str">
            <v>教育，学習支援業</v>
          </cell>
          <cell r="C211">
            <v>228</v>
          </cell>
          <cell r="D211">
            <v>-13.5</v>
          </cell>
          <cell r="E211">
            <v>113.8</v>
          </cell>
          <cell r="F211">
            <v>1.8</v>
          </cell>
          <cell r="G211">
            <v>116.8</v>
          </cell>
          <cell r="H211">
            <v>1.8</v>
          </cell>
          <cell r="I211">
            <v>103.7</v>
          </cell>
          <cell r="J211">
            <v>-5.9</v>
          </cell>
          <cell r="K211">
            <v>91.6</v>
          </cell>
          <cell r="L211">
            <v>-2.4</v>
          </cell>
          <cell r="M211">
            <v>278.2</v>
          </cell>
          <cell r="N211">
            <v>-19.5</v>
          </cell>
          <cell r="O211">
            <v>117.3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0.14000000000000001</v>
          </cell>
          <cell r="T211">
            <v>0.05</v>
          </cell>
          <cell r="U211">
            <v>0.17</v>
          </cell>
          <cell r="V211">
            <v>0.1</v>
          </cell>
          <cell r="W211">
            <v>211.9</v>
          </cell>
          <cell r="X211">
            <v>-16.3</v>
          </cell>
          <cell r="Y211">
            <v>105.8</v>
          </cell>
          <cell r="Z211">
            <v>-1.4</v>
          </cell>
          <cell r="AA211">
            <v>23.1</v>
          </cell>
          <cell r="AB211">
            <v>4.4000000000000004</v>
          </cell>
          <cell r="AC211">
            <v>581.5</v>
          </cell>
          <cell r="AD211">
            <v>-21.5</v>
          </cell>
        </row>
        <row r="212">
          <cell r="B212" t="str">
            <v>医療，福祉</v>
          </cell>
          <cell r="C212">
            <v>176.9</v>
          </cell>
          <cell r="D212">
            <v>2.2000000000000002</v>
          </cell>
          <cell r="E212">
            <v>100.7</v>
          </cell>
          <cell r="F212">
            <v>-1.6</v>
          </cell>
          <cell r="G212">
            <v>99.9</v>
          </cell>
          <cell r="H212">
            <v>-0.1</v>
          </cell>
          <cell r="I212">
            <v>98.2</v>
          </cell>
          <cell r="J212">
            <v>1.7</v>
          </cell>
          <cell r="K212">
            <v>98.3</v>
          </cell>
          <cell r="L212">
            <v>2.5</v>
          </cell>
          <cell r="M212">
            <v>92.6</v>
          </cell>
          <cell r="N212">
            <v>-19.3</v>
          </cell>
          <cell r="O212">
            <v>85.6</v>
          </cell>
          <cell r="P212">
            <v>-0.2</v>
          </cell>
          <cell r="Q212" t="str">
            <v>-</v>
          </cell>
          <cell r="R212" t="str">
            <v>-</v>
          </cell>
          <cell r="S212">
            <v>1.1000000000000001</v>
          </cell>
          <cell r="T212">
            <v>0.56000000000000005</v>
          </cell>
          <cell r="U212">
            <v>1.38</v>
          </cell>
          <cell r="V212">
            <v>0.43</v>
          </cell>
          <cell r="W212">
            <v>164.4</v>
          </cell>
          <cell r="X212">
            <v>-1</v>
          </cell>
          <cell r="Y212">
            <v>93.6</v>
          </cell>
          <cell r="Z212">
            <v>-4.7</v>
          </cell>
          <cell r="AA212">
            <v>123.1</v>
          </cell>
          <cell r="AB212">
            <v>-24.7</v>
          </cell>
          <cell r="AC212">
            <v>504.5</v>
          </cell>
          <cell r="AD212">
            <v>5.6</v>
          </cell>
        </row>
        <row r="213">
          <cell r="B213" t="str">
            <v>複合サービス事業</v>
          </cell>
          <cell r="C213">
            <v>208.8</v>
          </cell>
          <cell r="D213">
            <v>11.7</v>
          </cell>
          <cell r="E213">
            <v>91.4</v>
          </cell>
          <cell r="F213">
            <v>2.2000000000000002</v>
          </cell>
          <cell r="G213">
            <v>94.5</v>
          </cell>
          <cell r="H213">
            <v>5.5</v>
          </cell>
          <cell r="I213">
            <v>98.9</v>
          </cell>
          <cell r="J213">
            <v>-6.3</v>
          </cell>
          <cell r="K213">
            <v>102.1</v>
          </cell>
          <cell r="L213">
            <v>-3.1</v>
          </cell>
          <cell r="M213">
            <v>47.4</v>
          </cell>
          <cell r="N213">
            <v>-55.4</v>
          </cell>
          <cell r="O213">
            <v>96.8</v>
          </cell>
          <cell r="P213">
            <v>1.5</v>
          </cell>
          <cell r="Q213" t="str">
            <v>-</v>
          </cell>
          <cell r="R213" t="str">
            <v>-</v>
          </cell>
          <cell r="S213">
            <v>0.14000000000000001</v>
          </cell>
          <cell r="T213">
            <v>-0.63</v>
          </cell>
          <cell r="U213">
            <v>0.61</v>
          </cell>
          <cell r="V213">
            <v>-0.05</v>
          </cell>
          <cell r="W213">
            <v>194.1</v>
          </cell>
          <cell r="X213">
            <v>8.1999999999999993</v>
          </cell>
          <cell r="Y213">
            <v>84.9</v>
          </cell>
          <cell r="Z213">
            <v>-1</v>
          </cell>
          <cell r="AA213">
            <v>41.1</v>
          </cell>
          <cell r="AB213">
            <v>-52.4</v>
          </cell>
          <cell r="AC213">
            <v>746.9</v>
          </cell>
          <cell r="AD213">
            <v>17.899999999999999</v>
          </cell>
        </row>
        <row r="214">
          <cell r="B214" t="str">
            <v>サービス業（他に分類されないもの）</v>
          </cell>
          <cell r="C214">
            <v>109.2</v>
          </cell>
          <cell r="D214">
            <v>-22.5</v>
          </cell>
          <cell r="E214">
            <v>100.9</v>
          </cell>
          <cell r="F214">
            <v>-2.5</v>
          </cell>
          <cell r="G214">
            <v>100.9</v>
          </cell>
          <cell r="H214">
            <v>-1.6</v>
          </cell>
          <cell r="I214">
            <v>101.4</v>
          </cell>
          <cell r="J214">
            <v>-1.6</v>
          </cell>
          <cell r="K214">
            <v>100.7</v>
          </cell>
          <cell r="L214">
            <v>-1</v>
          </cell>
          <cell r="M214">
            <v>110.7</v>
          </cell>
          <cell r="N214">
            <v>-9.5</v>
          </cell>
          <cell r="O214">
            <v>96.5</v>
          </cell>
          <cell r="P214">
            <v>-7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</v>
          </cell>
          <cell r="U214">
            <v>3.07</v>
          </cell>
          <cell r="V214">
            <v>0.54</v>
          </cell>
          <cell r="W214">
            <v>101.5</v>
          </cell>
          <cell r="X214">
            <v>-24.9</v>
          </cell>
          <cell r="Y214">
            <v>93.8</v>
          </cell>
          <cell r="Z214">
            <v>-5.5</v>
          </cell>
          <cell r="AA214">
            <v>101.5</v>
          </cell>
          <cell r="AB214">
            <v>-11.3</v>
          </cell>
          <cell r="AC214">
            <v>165.7</v>
          </cell>
          <cell r="AD214">
            <v>-58.2</v>
          </cell>
        </row>
        <row r="215">
          <cell r="B215" t="str">
            <v>食料品・たばこ</v>
          </cell>
          <cell r="C215">
            <v>187.6</v>
          </cell>
          <cell r="D215">
            <v>-20.399999999999999</v>
          </cell>
          <cell r="E215">
            <v>106.2</v>
          </cell>
          <cell r="F215">
            <v>-9.8000000000000007</v>
          </cell>
          <cell r="G215">
            <v>104.1</v>
          </cell>
          <cell r="H215">
            <v>-10.5</v>
          </cell>
          <cell r="I215">
            <v>102.3</v>
          </cell>
          <cell r="J215">
            <v>1.6</v>
          </cell>
          <cell r="K215">
            <v>102</v>
          </cell>
          <cell r="L215">
            <v>4.0999999999999996</v>
          </cell>
          <cell r="M215">
            <v>104.6</v>
          </cell>
          <cell r="N215">
            <v>-20.3</v>
          </cell>
          <cell r="O215">
            <v>99.4</v>
          </cell>
          <cell r="P215">
            <v>3.9</v>
          </cell>
          <cell r="Q215" t="str">
            <v>-</v>
          </cell>
          <cell r="R215" t="str">
            <v>-</v>
          </cell>
          <cell r="S215">
            <v>0.8</v>
          </cell>
          <cell r="T215">
            <v>0.41</v>
          </cell>
          <cell r="U215">
            <v>1.03</v>
          </cell>
          <cell r="V215">
            <v>0.17</v>
          </cell>
          <cell r="W215">
            <v>174.3</v>
          </cell>
          <cell r="X215">
            <v>-23</v>
          </cell>
          <cell r="Y215">
            <v>98.7</v>
          </cell>
          <cell r="Z215">
            <v>-12.7</v>
          </cell>
          <cell r="AA215">
            <v>131.1</v>
          </cell>
          <cell r="AB215">
            <v>-3.5</v>
          </cell>
          <cell r="AC215">
            <v>400.8</v>
          </cell>
          <cell r="AD215">
            <v>-27.6</v>
          </cell>
        </row>
        <row r="216">
          <cell r="B216" t="str">
            <v>繊維工業</v>
          </cell>
          <cell r="C216">
            <v>304.2</v>
          </cell>
          <cell r="D216">
            <v>25.2</v>
          </cell>
          <cell r="E216">
            <v>152.80000000000001</v>
          </cell>
          <cell r="F216">
            <v>15.6</v>
          </cell>
          <cell r="G216">
            <v>138.9</v>
          </cell>
          <cell r="H216">
            <v>12.1</v>
          </cell>
          <cell r="I216">
            <v>97.1</v>
          </cell>
          <cell r="J216">
            <v>-0.3</v>
          </cell>
          <cell r="K216">
            <v>93.1</v>
          </cell>
          <cell r="L216">
            <v>-1.3</v>
          </cell>
          <cell r="M216">
            <v>172.6</v>
          </cell>
          <cell r="N216">
            <v>10.6</v>
          </cell>
          <cell r="O216">
            <v>91.4</v>
          </cell>
          <cell r="P216">
            <v>-9.1999999999999993</v>
          </cell>
          <cell r="Q216" t="str">
            <v>-</v>
          </cell>
          <cell r="R216" t="str">
            <v>-</v>
          </cell>
          <cell r="S216">
            <v>0.89</v>
          </cell>
          <cell r="T216">
            <v>-1.04</v>
          </cell>
          <cell r="U216">
            <v>0.51</v>
          </cell>
          <cell r="V216">
            <v>-0.77</v>
          </cell>
          <cell r="W216">
            <v>282.7</v>
          </cell>
          <cell r="X216">
            <v>21.3</v>
          </cell>
          <cell r="Y216">
            <v>142</v>
          </cell>
          <cell r="Z216">
            <v>11.9</v>
          </cell>
          <cell r="AA216">
            <v>436.2</v>
          </cell>
          <cell r="AB216">
            <v>44.8</v>
          </cell>
          <cell r="AC216">
            <v>894.6</v>
          </cell>
          <cell r="AD216">
            <v>33.9</v>
          </cell>
        </row>
        <row r="217">
          <cell r="B217" t="str">
            <v>木材・木製品</v>
          </cell>
          <cell r="C217">
            <v>159.6</v>
          </cell>
          <cell r="D217">
            <v>-17.8</v>
          </cell>
          <cell r="E217">
            <v>108.2</v>
          </cell>
          <cell r="F217">
            <v>1.3</v>
          </cell>
          <cell r="G217">
            <v>108.6</v>
          </cell>
          <cell r="H217">
            <v>2.2999999999999998</v>
          </cell>
          <cell r="I217">
            <v>94.1</v>
          </cell>
          <cell r="J217">
            <v>-2.7</v>
          </cell>
          <cell r="K217">
            <v>98.1</v>
          </cell>
          <cell r="L217">
            <v>1.1000000000000001</v>
          </cell>
          <cell r="M217">
            <v>65.5</v>
          </cell>
          <cell r="N217">
            <v>-30.2</v>
          </cell>
          <cell r="O217">
            <v>97.3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-0.09</v>
          </cell>
          <cell r="T217">
            <v>-1.07</v>
          </cell>
          <cell r="U217">
            <v>0.18</v>
          </cell>
          <cell r="V217">
            <v>-0.23</v>
          </cell>
          <cell r="W217">
            <v>148.30000000000001</v>
          </cell>
          <cell r="X217">
            <v>-20.399999999999999</v>
          </cell>
          <cell r="Y217">
            <v>100.6</v>
          </cell>
          <cell r="Z217">
            <v>-1.9</v>
          </cell>
          <cell r="AA217">
            <v>104.6</v>
          </cell>
          <cell r="AB217">
            <v>-6.2</v>
          </cell>
          <cell r="AC217">
            <v>256.60000000000002</v>
          </cell>
          <cell r="AD217">
            <v>-34.4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257</v>
          </cell>
          <cell r="D221">
            <v>-0.8</v>
          </cell>
          <cell r="E221">
            <v>119.5</v>
          </cell>
          <cell r="F221">
            <v>3.6</v>
          </cell>
          <cell r="G221">
            <v>121.4</v>
          </cell>
          <cell r="H221">
            <v>9.6</v>
          </cell>
          <cell r="I221">
            <v>102.4</v>
          </cell>
          <cell r="J221">
            <v>-0.8</v>
          </cell>
          <cell r="K221">
            <v>101.1</v>
          </cell>
          <cell r="L221">
            <v>1.8</v>
          </cell>
          <cell r="M221">
            <v>113.5</v>
          </cell>
          <cell r="N221">
            <v>-18.2</v>
          </cell>
          <cell r="O221">
            <v>104.3</v>
          </cell>
          <cell r="P221">
            <v>-0.7</v>
          </cell>
          <cell r="Q221" t="str">
            <v>-</v>
          </cell>
          <cell r="R221" t="str">
            <v>-</v>
          </cell>
          <cell r="S221">
            <v>0.47</v>
          </cell>
          <cell r="T221">
            <v>0.47</v>
          </cell>
          <cell r="U221">
            <v>1.22</v>
          </cell>
          <cell r="V221">
            <v>0.98</v>
          </cell>
          <cell r="W221">
            <v>238.8</v>
          </cell>
          <cell r="X221">
            <v>-3.9</v>
          </cell>
          <cell r="Y221">
            <v>111.1</v>
          </cell>
          <cell r="Z221">
            <v>0.4</v>
          </cell>
          <cell r="AA221">
            <v>107.7</v>
          </cell>
          <cell r="AB221">
            <v>-25.2</v>
          </cell>
          <cell r="AC221">
            <v>343.7</v>
          </cell>
          <cell r="AD221">
            <v>-3</v>
          </cell>
        </row>
        <row r="222">
          <cell r="B222" t="str">
            <v>プラスチック製品</v>
          </cell>
          <cell r="C222">
            <v>247.1</v>
          </cell>
          <cell r="D222">
            <v>-15.5</v>
          </cell>
          <cell r="E222">
            <v>121.5</v>
          </cell>
          <cell r="F222">
            <v>-6.1</v>
          </cell>
          <cell r="G222">
            <v>114.2</v>
          </cell>
          <cell r="H222">
            <v>-5.5</v>
          </cell>
          <cell r="I222">
            <v>102.5</v>
          </cell>
          <cell r="J222">
            <v>-3.5</v>
          </cell>
          <cell r="K222">
            <v>100.3</v>
          </cell>
          <cell r="L222">
            <v>-2.4</v>
          </cell>
          <cell r="M222">
            <v>134.6</v>
          </cell>
          <cell r="N222">
            <v>-13.6</v>
          </cell>
          <cell r="O222">
            <v>100.8</v>
          </cell>
          <cell r="P222">
            <v>-24.9</v>
          </cell>
          <cell r="Q222" t="str">
            <v>-</v>
          </cell>
          <cell r="R222" t="str">
            <v>-</v>
          </cell>
          <cell r="S222">
            <v>0</v>
          </cell>
          <cell r="T222">
            <v>0</v>
          </cell>
          <cell r="U222">
            <v>0.7</v>
          </cell>
          <cell r="V222">
            <v>0.7</v>
          </cell>
          <cell r="W222">
            <v>229.6</v>
          </cell>
          <cell r="X222">
            <v>-18.2</v>
          </cell>
          <cell r="Y222">
            <v>112.9</v>
          </cell>
          <cell r="Z222">
            <v>-9.1</v>
          </cell>
          <cell r="AA222">
            <v>210.5</v>
          </cell>
          <cell r="AB222">
            <v>-10</v>
          </cell>
          <cell r="AC222">
            <v>499.5</v>
          </cell>
          <cell r="AD222">
            <v>-21.8</v>
          </cell>
        </row>
        <row r="223">
          <cell r="B223" t="str">
            <v>ゴム製品</v>
          </cell>
          <cell r="C223">
            <v>240</v>
          </cell>
          <cell r="D223">
            <v>-6.6</v>
          </cell>
          <cell r="E223">
            <v>116.9</v>
          </cell>
          <cell r="F223">
            <v>-0.4</v>
          </cell>
          <cell r="G223">
            <v>111.6</v>
          </cell>
          <cell r="H223">
            <v>-0.9</v>
          </cell>
          <cell r="I223">
            <v>100.1</v>
          </cell>
          <cell r="J223">
            <v>1.9</v>
          </cell>
          <cell r="K223">
            <v>96.1</v>
          </cell>
          <cell r="L223">
            <v>0.8</v>
          </cell>
          <cell r="M223">
            <v>142.1</v>
          </cell>
          <cell r="N223">
            <v>11.1</v>
          </cell>
          <cell r="O223">
            <v>99.6</v>
          </cell>
          <cell r="P223">
            <v>19.7</v>
          </cell>
          <cell r="Q223" t="str">
            <v>-</v>
          </cell>
          <cell r="R223" t="str">
            <v>-</v>
          </cell>
          <cell r="S223">
            <v>0.1</v>
          </cell>
          <cell r="T223">
            <v>-0.2</v>
          </cell>
          <cell r="U223">
            <v>0.55000000000000004</v>
          </cell>
          <cell r="V223">
            <v>0.25</v>
          </cell>
          <cell r="W223">
            <v>223</v>
          </cell>
          <cell r="X223">
            <v>-9.5</v>
          </cell>
          <cell r="Y223">
            <v>108.6</v>
          </cell>
          <cell r="Z223">
            <v>-3.6</v>
          </cell>
          <cell r="AA223">
            <v>147.4</v>
          </cell>
          <cell r="AB223">
            <v>1.9</v>
          </cell>
          <cell r="AC223">
            <v>444</v>
          </cell>
          <cell r="AD223">
            <v>-10</v>
          </cell>
        </row>
        <row r="224">
          <cell r="B224" t="str">
            <v>窯業・土石製品</v>
          </cell>
          <cell r="C224">
            <v>195.8</v>
          </cell>
          <cell r="D224">
            <v>31.1</v>
          </cell>
          <cell r="E224">
            <v>105.3</v>
          </cell>
          <cell r="F224">
            <v>-2.7</v>
          </cell>
          <cell r="G224">
            <v>105.4</v>
          </cell>
          <cell r="H224">
            <v>-4.0999999999999996</v>
          </cell>
          <cell r="I224">
            <v>105.8</v>
          </cell>
          <cell r="J224">
            <v>-1.2</v>
          </cell>
          <cell r="K224">
            <v>103.7</v>
          </cell>
          <cell r="L224">
            <v>-1.9</v>
          </cell>
          <cell r="M224">
            <v>132.5</v>
          </cell>
          <cell r="N224">
            <v>6.2</v>
          </cell>
          <cell r="O224">
            <v>86.2</v>
          </cell>
          <cell r="P224">
            <v>1.3</v>
          </cell>
          <cell r="Q224" t="str">
            <v>-</v>
          </cell>
          <cell r="R224" t="str">
            <v>-</v>
          </cell>
          <cell r="S224">
            <v>0.62</v>
          </cell>
          <cell r="T224">
            <v>0.31</v>
          </cell>
          <cell r="U224">
            <v>0</v>
          </cell>
          <cell r="V224">
            <v>0</v>
          </cell>
          <cell r="W224">
            <v>182</v>
          </cell>
          <cell r="X224">
            <v>26.9</v>
          </cell>
          <cell r="Y224">
            <v>97.9</v>
          </cell>
          <cell r="Z224">
            <v>-5.7</v>
          </cell>
          <cell r="AA224">
            <v>104.2</v>
          </cell>
          <cell r="AB224">
            <v>19.8</v>
          </cell>
          <cell r="AC224">
            <v>450.4</v>
          </cell>
          <cell r="AD224">
            <v>83.6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163.69999999999999</v>
          </cell>
          <cell r="D227">
            <v>9.8000000000000007</v>
          </cell>
          <cell r="E227">
            <v>99.2</v>
          </cell>
          <cell r="F227">
            <v>6.3</v>
          </cell>
          <cell r="G227">
            <v>98.8</v>
          </cell>
          <cell r="H227">
            <v>5.9</v>
          </cell>
          <cell r="I227">
            <v>102</v>
          </cell>
          <cell r="J227">
            <v>0.7</v>
          </cell>
          <cell r="K227">
            <v>103.9</v>
          </cell>
          <cell r="L227">
            <v>0.2</v>
          </cell>
          <cell r="M227">
            <v>78.5</v>
          </cell>
          <cell r="N227">
            <v>9.8000000000000007</v>
          </cell>
          <cell r="O227">
            <v>149.5</v>
          </cell>
          <cell r="P227">
            <v>-1.8</v>
          </cell>
          <cell r="Q227" t="str">
            <v>-</v>
          </cell>
          <cell r="R227" t="str">
            <v>-</v>
          </cell>
          <cell r="S227">
            <v>1.1499999999999999</v>
          </cell>
          <cell r="T227">
            <v>0.75</v>
          </cell>
          <cell r="U227">
            <v>1.26</v>
          </cell>
          <cell r="V227">
            <v>-1.35</v>
          </cell>
          <cell r="W227">
            <v>152.1</v>
          </cell>
          <cell r="X227">
            <v>6.3</v>
          </cell>
          <cell r="Y227">
            <v>92.2</v>
          </cell>
          <cell r="Z227">
            <v>3</v>
          </cell>
          <cell r="AA227">
            <v>106</v>
          </cell>
          <cell r="AB227">
            <v>14.7</v>
          </cell>
          <cell r="AC227">
            <v>181.3</v>
          </cell>
          <cell r="AD227">
            <v>14.1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255.9</v>
          </cell>
          <cell r="D230">
            <v>108.7</v>
          </cell>
          <cell r="E230">
            <v>121.6</v>
          </cell>
          <cell r="F230">
            <v>25.9</v>
          </cell>
          <cell r="G230">
            <v>121.4</v>
          </cell>
          <cell r="H230">
            <v>26.3</v>
          </cell>
          <cell r="I230">
            <v>105.9</v>
          </cell>
          <cell r="J230">
            <v>8.6999999999999993</v>
          </cell>
          <cell r="K230">
            <v>104.7</v>
          </cell>
          <cell r="L230">
            <v>9.1999999999999993</v>
          </cell>
          <cell r="M230">
            <v>125</v>
          </cell>
          <cell r="N230">
            <v>1.9</v>
          </cell>
          <cell r="O230">
            <v>106.7</v>
          </cell>
          <cell r="P230">
            <v>6.5</v>
          </cell>
          <cell r="Q230" t="str">
            <v>-</v>
          </cell>
          <cell r="R230" t="str">
            <v>-</v>
          </cell>
          <cell r="S230">
            <v>0.62</v>
          </cell>
          <cell r="T230">
            <v>-0.35</v>
          </cell>
          <cell r="U230">
            <v>0.62</v>
          </cell>
          <cell r="V230">
            <v>-0.05</v>
          </cell>
          <cell r="W230">
            <v>237.8</v>
          </cell>
          <cell r="X230">
            <v>102</v>
          </cell>
          <cell r="Y230">
            <v>113</v>
          </cell>
          <cell r="Z230">
            <v>21.9</v>
          </cell>
          <cell r="AA230">
            <v>123.5</v>
          </cell>
          <cell r="AB230">
            <v>21.8</v>
          </cell>
          <cell r="AC230">
            <v>215.6</v>
          </cell>
          <cell r="AD230">
            <v>258.89999999999998</v>
          </cell>
        </row>
        <row r="231">
          <cell r="B231" t="str">
            <v>電子・デバイス</v>
          </cell>
          <cell r="C231">
            <v>118.3</v>
          </cell>
          <cell r="D231">
            <v>-13.3</v>
          </cell>
          <cell r="E231">
            <v>86.4</v>
          </cell>
          <cell r="F231">
            <v>2.1</v>
          </cell>
          <cell r="G231">
            <v>86.1</v>
          </cell>
          <cell r="H231">
            <v>3.2</v>
          </cell>
          <cell r="I231">
            <v>94.9</v>
          </cell>
          <cell r="J231">
            <v>-3.1</v>
          </cell>
          <cell r="K231">
            <v>95.9</v>
          </cell>
          <cell r="L231">
            <v>-2.4</v>
          </cell>
          <cell r="M231">
            <v>84.8</v>
          </cell>
          <cell r="N231">
            <v>-9.1999999999999993</v>
          </cell>
          <cell r="O231">
            <v>71.2</v>
          </cell>
          <cell r="P231">
            <v>-7.2</v>
          </cell>
          <cell r="Q231" t="str">
            <v>-</v>
          </cell>
          <cell r="R231" t="str">
            <v>-</v>
          </cell>
          <cell r="S231">
            <v>0.42</v>
          </cell>
          <cell r="T231">
            <v>-0.06</v>
          </cell>
          <cell r="U231">
            <v>0.45</v>
          </cell>
          <cell r="V231">
            <v>-0.15</v>
          </cell>
          <cell r="W231">
            <v>109.9</v>
          </cell>
          <cell r="X231">
            <v>-16.100000000000001</v>
          </cell>
          <cell r="Y231">
            <v>80.3</v>
          </cell>
          <cell r="Z231">
            <v>-1.1000000000000001</v>
          </cell>
          <cell r="AA231">
            <v>88.9</v>
          </cell>
          <cell r="AB231">
            <v>-5.9</v>
          </cell>
          <cell r="AC231">
            <v>228.9</v>
          </cell>
          <cell r="AD231">
            <v>-31.7</v>
          </cell>
        </row>
        <row r="232">
          <cell r="B232" t="str">
            <v>電気機械器具</v>
          </cell>
          <cell r="C232">
            <v>264.5</v>
          </cell>
          <cell r="D232">
            <v>22.7</v>
          </cell>
          <cell r="E232">
            <v>120.6</v>
          </cell>
          <cell r="F232">
            <v>-0.4</v>
          </cell>
          <cell r="G232">
            <v>121.1</v>
          </cell>
          <cell r="H232">
            <v>3.6</v>
          </cell>
          <cell r="I232">
            <v>99.8</v>
          </cell>
          <cell r="J232">
            <v>-3.4</v>
          </cell>
          <cell r="K232">
            <v>103.1</v>
          </cell>
          <cell r="L232">
            <v>5.5</v>
          </cell>
          <cell r="M232">
            <v>56.4</v>
          </cell>
          <cell r="N232">
            <v>-68.099999999999994</v>
          </cell>
          <cell r="O232">
            <v>150.6</v>
          </cell>
          <cell r="P232">
            <v>-2.5</v>
          </cell>
          <cell r="Q232" t="str">
            <v>-</v>
          </cell>
          <cell r="R232" t="str">
            <v>-</v>
          </cell>
          <cell r="S232">
            <v>0.52</v>
          </cell>
          <cell r="T232">
            <v>0.22</v>
          </cell>
          <cell r="U232">
            <v>1.03</v>
          </cell>
          <cell r="V232">
            <v>-0.17</v>
          </cell>
          <cell r="W232">
            <v>245.8</v>
          </cell>
          <cell r="X232">
            <v>18.8</v>
          </cell>
          <cell r="Y232">
            <v>112.1</v>
          </cell>
          <cell r="Z232">
            <v>-3.5</v>
          </cell>
          <cell r="AA232">
            <v>109.7</v>
          </cell>
          <cell r="AB232">
            <v>-49.3</v>
          </cell>
          <cell r="AC232">
            <v>383.8</v>
          </cell>
          <cell r="AD232">
            <v>44.2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259</v>
          </cell>
          <cell r="D234">
            <v>14.1</v>
          </cell>
          <cell r="E234">
            <v>118.2</v>
          </cell>
          <cell r="F234">
            <v>5.3</v>
          </cell>
          <cell r="G234">
            <v>108.5</v>
          </cell>
          <cell r="H234">
            <v>2</v>
          </cell>
          <cell r="I234">
            <v>103.8</v>
          </cell>
          <cell r="J234">
            <v>2</v>
          </cell>
          <cell r="K234">
            <v>97.9</v>
          </cell>
          <cell r="L234">
            <v>-1.1000000000000001</v>
          </cell>
          <cell r="M234">
            <v>174.6</v>
          </cell>
          <cell r="N234">
            <v>29.9</v>
          </cell>
          <cell r="O234">
            <v>80</v>
          </cell>
          <cell r="P234">
            <v>-0.7</v>
          </cell>
          <cell r="Q234" t="str">
            <v>-</v>
          </cell>
          <cell r="R234" t="str">
            <v>-</v>
          </cell>
          <cell r="S234">
            <v>0.47</v>
          </cell>
          <cell r="T234">
            <v>-0.01</v>
          </cell>
          <cell r="U234">
            <v>2.13</v>
          </cell>
          <cell r="V234">
            <v>1.46</v>
          </cell>
          <cell r="W234">
            <v>240.7</v>
          </cell>
          <cell r="X234">
            <v>10.5</v>
          </cell>
          <cell r="Y234">
            <v>109.9</v>
          </cell>
          <cell r="Z234">
            <v>1.9</v>
          </cell>
          <cell r="AA234">
            <v>262.39999999999998</v>
          </cell>
          <cell r="AB234">
            <v>30.8</v>
          </cell>
          <cell r="AC234">
            <v>240.1</v>
          </cell>
          <cell r="AD234">
            <v>19.5</v>
          </cell>
        </row>
        <row r="235">
          <cell r="B235" t="str">
            <v>その他の製造業</v>
          </cell>
          <cell r="C235">
            <v>147.5</v>
          </cell>
          <cell r="D235">
            <v>-15.5</v>
          </cell>
          <cell r="E235">
            <v>124.9</v>
          </cell>
          <cell r="F235">
            <v>5.8</v>
          </cell>
          <cell r="G235">
            <v>121.7</v>
          </cell>
          <cell r="H235">
            <v>4.5</v>
          </cell>
          <cell r="I235">
            <v>112.4</v>
          </cell>
          <cell r="J235">
            <v>-0.1</v>
          </cell>
          <cell r="K235">
            <v>106.1</v>
          </cell>
          <cell r="L235">
            <v>-1.9</v>
          </cell>
          <cell r="M235">
            <v>192.2</v>
          </cell>
          <cell r="N235">
            <v>13.7</v>
          </cell>
          <cell r="O235">
            <v>93.6</v>
          </cell>
          <cell r="P235">
            <v>9.5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137.1</v>
          </cell>
          <cell r="X235">
            <v>-18.2</v>
          </cell>
          <cell r="Y235">
            <v>116.1</v>
          </cell>
          <cell r="Z235">
            <v>2.5</v>
          </cell>
          <cell r="AA235">
            <v>167.8</v>
          </cell>
          <cell r="AB235">
            <v>20.100000000000001</v>
          </cell>
          <cell r="AC235">
            <v>142</v>
          </cell>
          <cell r="AD235">
            <v>-45</v>
          </cell>
        </row>
        <row r="236">
          <cell r="B236" t="str">
            <v>Ｅ一括分１</v>
          </cell>
          <cell r="C236">
            <v>255.8</v>
          </cell>
          <cell r="D236">
            <v>29.7</v>
          </cell>
          <cell r="E236">
            <v>102.1</v>
          </cell>
          <cell r="F236">
            <v>11.3</v>
          </cell>
          <cell r="G236">
            <v>96.4</v>
          </cell>
          <cell r="H236">
            <v>6.9</v>
          </cell>
          <cell r="I236">
            <v>102.5</v>
          </cell>
          <cell r="J236">
            <v>5.0999999999999996</v>
          </cell>
          <cell r="K236">
            <v>99.6</v>
          </cell>
          <cell r="L236">
            <v>0.4</v>
          </cell>
          <cell r="M236">
            <v>136.6</v>
          </cell>
          <cell r="N236">
            <v>77.2</v>
          </cell>
          <cell r="O236">
            <v>98.6</v>
          </cell>
          <cell r="P236">
            <v>-9</v>
          </cell>
          <cell r="Q236" t="str">
            <v>-</v>
          </cell>
          <cell r="R236" t="str">
            <v>-</v>
          </cell>
          <cell r="S236">
            <v>1.07</v>
          </cell>
          <cell r="T236">
            <v>1.07</v>
          </cell>
          <cell r="U236">
            <v>2.27</v>
          </cell>
          <cell r="V236">
            <v>2.27</v>
          </cell>
          <cell r="W236">
            <v>237.7</v>
          </cell>
          <cell r="X236">
            <v>25.6</v>
          </cell>
          <cell r="Y236">
            <v>94.9</v>
          </cell>
          <cell r="Z236">
            <v>7.8</v>
          </cell>
          <cell r="AA236">
            <v>163.9</v>
          </cell>
          <cell r="AB236">
            <v>51.5</v>
          </cell>
          <cell r="AC236">
            <v>950.7</v>
          </cell>
          <cell r="AD236">
            <v>41.4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230.9</v>
          </cell>
          <cell r="D239">
            <v>22.6</v>
          </cell>
          <cell r="E239">
            <v>110.3</v>
          </cell>
          <cell r="F239">
            <v>3.6</v>
          </cell>
          <cell r="G239">
            <v>109.5</v>
          </cell>
          <cell r="H239">
            <v>3.3</v>
          </cell>
          <cell r="I239">
            <v>101</v>
          </cell>
          <cell r="J239">
            <v>0.5</v>
          </cell>
          <cell r="K239">
            <v>98.6</v>
          </cell>
          <cell r="L239">
            <v>0.3</v>
          </cell>
          <cell r="M239">
            <v>150.6</v>
          </cell>
          <cell r="N239">
            <v>3.5</v>
          </cell>
          <cell r="O239">
            <v>92.7</v>
          </cell>
          <cell r="P239">
            <v>-14.2</v>
          </cell>
          <cell r="Q239" t="str">
            <v>-</v>
          </cell>
          <cell r="R239" t="str">
            <v>-</v>
          </cell>
          <cell r="S239">
            <v>1.06</v>
          </cell>
          <cell r="T239">
            <v>1.06</v>
          </cell>
          <cell r="U239">
            <v>1.29</v>
          </cell>
          <cell r="V239">
            <v>1.29</v>
          </cell>
          <cell r="W239">
            <v>214.6</v>
          </cell>
          <cell r="X239">
            <v>18.7</v>
          </cell>
          <cell r="Y239">
            <v>102.5</v>
          </cell>
          <cell r="Z239">
            <v>0.3</v>
          </cell>
          <cell r="AA239">
            <v>121.7</v>
          </cell>
          <cell r="AB239">
            <v>5.9</v>
          </cell>
          <cell r="AC239">
            <v>396.7</v>
          </cell>
          <cell r="AD239">
            <v>37.9</v>
          </cell>
        </row>
        <row r="240">
          <cell r="B240" t="str">
            <v>小売業</v>
          </cell>
          <cell r="C240">
            <v>108.2</v>
          </cell>
          <cell r="D240">
            <v>-6.2</v>
          </cell>
          <cell r="E240">
            <v>84.3</v>
          </cell>
          <cell r="F240">
            <v>-8.9</v>
          </cell>
          <cell r="G240">
            <v>82.6</v>
          </cell>
          <cell r="H240">
            <v>-6</v>
          </cell>
          <cell r="I240">
            <v>92.6</v>
          </cell>
          <cell r="J240">
            <v>-13.1</v>
          </cell>
          <cell r="K240">
            <v>88.1</v>
          </cell>
          <cell r="L240">
            <v>-11.9</v>
          </cell>
          <cell r="M240">
            <v>159.80000000000001</v>
          </cell>
          <cell r="N240">
            <v>-21.2</v>
          </cell>
          <cell r="O240">
            <v>73.099999999999994</v>
          </cell>
          <cell r="P240">
            <v>-1.1000000000000001</v>
          </cell>
          <cell r="Q240" t="str">
            <v>-</v>
          </cell>
          <cell r="R240" t="str">
            <v>-</v>
          </cell>
          <cell r="S240">
            <v>2.91</v>
          </cell>
          <cell r="T240">
            <v>2.39</v>
          </cell>
          <cell r="U240">
            <v>3.38</v>
          </cell>
          <cell r="V240">
            <v>2.86</v>
          </cell>
          <cell r="W240">
            <v>100.6</v>
          </cell>
          <cell r="X240">
            <v>-9.1</v>
          </cell>
          <cell r="Y240">
            <v>78.3</v>
          </cell>
          <cell r="Z240">
            <v>-11.8</v>
          </cell>
          <cell r="AA240">
            <v>106.2</v>
          </cell>
          <cell r="AB240">
            <v>-30.9</v>
          </cell>
          <cell r="AC240">
            <v>253.2</v>
          </cell>
          <cell r="AD240">
            <v>-0.3</v>
          </cell>
        </row>
        <row r="241">
          <cell r="B241" t="str">
            <v>宿泊業</v>
          </cell>
          <cell r="C241">
            <v>165.1</v>
          </cell>
          <cell r="D241">
            <v>19.5</v>
          </cell>
          <cell r="E241">
            <v>120.5</v>
          </cell>
          <cell r="F241">
            <v>-2.1</v>
          </cell>
          <cell r="G241">
            <v>122.1</v>
          </cell>
          <cell r="H241">
            <v>-2.2000000000000002</v>
          </cell>
          <cell r="I241">
            <v>115.3</v>
          </cell>
          <cell r="J241">
            <v>-3.3</v>
          </cell>
          <cell r="K241">
            <v>110.8</v>
          </cell>
          <cell r="L241">
            <v>-1.2</v>
          </cell>
          <cell r="M241">
            <v>187.6</v>
          </cell>
          <cell r="N241">
            <v>-19</v>
          </cell>
          <cell r="O241">
            <v>50.9</v>
          </cell>
          <cell r="P241">
            <v>10.7</v>
          </cell>
          <cell r="Q241" t="str">
            <v>-</v>
          </cell>
          <cell r="R241" t="str">
            <v>-</v>
          </cell>
          <cell r="S241">
            <v>5.64</v>
          </cell>
          <cell r="T241">
            <v>5.64</v>
          </cell>
          <cell r="U241">
            <v>0</v>
          </cell>
          <cell r="V241">
            <v>-1.26</v>
          </cell>
          <cell r="W241">
            <v>153.4</v>
          </cell>
          <cell r="X241">
            <v>15.7</v>
          </cell>
          <cell r="Y241">
            <v>112</v>
          </cell>
          <cell r="Z241">
            <v>-5.2</v>
          </cell>
          <cell r="AA241">
            <v>97.7</v>
          </cell>
          <cell r="AB241">
            <v>0.5</v>
          </cell>
          <cell r="AC241">
            <v>129.30000000000001</v>
          </cell>
          <cell r="AD241">
            <v>124.9</v>
          </cell>
        </row>
        <row r="242">
          <cell r="B242" t="str">
            <v>Ｍ一括分</v>
          </cell>
          <cell r="C242">
            <v>155</v>
          </cell>
          <cell r="D242">
            <v>5.2</v>
          </cell>
          <cell r="E242">
            <v>148.1</v>
          </cell>
          <cell r="F242">
            <v>-0.3</v>
          </cell>
          <cell r="G242">
            <v>149.30000000000001</v>
          </cell>
          <cell r="H242">
            <v>0.5</v>
          </cell>
          <cell r="I242">
            <v>106.7</v>
          </cell>
          <cell r="J242">
            <v>2.6</v>
          </cell>
          <cell r="K242">
            <v>104.1</v>
          </cell>
          <cell r="L242">
            <v>3.3</v>
          </cell>
          <cell r="M242">
            <v>128.30000000000001</v>
          </cell>
          <cell r="N242">
            <v>-2.2000000000000002</v>
          </cell>
          <cell r="O242">
            <v>105</v>
          </cell>
          <cell r="P242">
            <v>73.8</v>
          </cell>
          <cell r="Q242" t="str">
            <v>-</v>
          </cell>
          <cell r="R242" t="str">
            <v>-</v>
          </cell>
          <cell r="S242">
            <v>16</v>
          </cell>
          <cell r="T242">
            <v>16</v>
          </cell>
          <cell r="U242">
            <v>4</v>
          </cell>
          <cell r="V242">
            <v>-10.199999999999999</v>
          </cell>
          <cell r="W242">
            <v>144.1</v>
          </cell>
          <cell r="X242">
            <v>1.9</v>
          </cell>
          <cell r="Y242">
            <v>137.6</v>
          </cell>
          <cell r="Z242">
            <v>-3.5</v>
          </cell>
          <cell r="AA242">
            <v>141.80000000000001</v>
          </cell>
          <cell r="AB242">
            <v>-4.5999999999999996</v>
          </cell>
          <cell r="AC242">
            <v>118.6</v>
          </cell>
          <cell r="AD242">
            <v>79.099999999999994</v>
          </cell>
        </row>
        <row r="243">
          <cell r="B243" t="str">
            <v>医療業</v>
          </cell>
          <cell r="C243">
            <v>164.1</v>
          </cell>
          <cell r="D243">
            <v>3.3</v>
          </cell>
          <cell r="E243">
            <v>100.8</v>
          </cell>
          <cell r="F243">
            <v>-0.3</v>
          </cell>
          <cell r="G243">
            <v>98.3</v>
          </cell>
          <cell r="H243">
            <v>1.7</v>
          </cell>
          <cell r="I243">
            <v>99</v>
          </cell>
          <cell r="J243">
            <v>0.1</v>
          </cell>
          <cell r="K243">
            <v>98.2</v>
          </cell>
          <cell r="L243">
            <v>0.5</v>
          </cell>
          <cell r="M243">
            <v>121.2</v>
          </cell>
          <cell r="N243">
            <v>-10</v>
          </cell>
          <cell r="O243">
            <v>79.2</v>
          </cell>
          <cell r="P243">
            <v>5.5</v>
          </cell>
          <cell r="Q243" t="str">
            <v>-</v>
          </cell>
          <cell r="R243" t="str">
            <v>-</v>
          </cell>
          <cell r="S243">
            <v>1.54</v>
          </cell>
          <cell r="T243">
            <v>0.83</v>
          </cell>
          <cell r="U243">
            <v>1.1200000000000001</v>
          </cell>
          <cell r="V243">
            <v>0.45</v>
          </cell>
          <cell r="W243">
            <v>152.5</v>
          </cell>
          <cell r="X243">
            <v>0.1</v>
          </cell>
          <cell r="Y243">
            <v>93.7</v>
          </cell>
          <cell r="Z243">
            <v>-3.4</v>
          </cell>
          <cell r="AA243">
            <v>177.8</v>
          </cell>
          <cell r="AB243">
            <v>-23.5</v>
          </cell>
          <cell r="AC243">
            <v>190.9</v>
          </cell>
          <cell r="AD243">
            <v>7.3</v>
          </cell>
        </row>
        <row r="244">
          <cell r="B244" t="str">
            <v>Ｐ一括分</v>
          </cell>
          <cell r="C244">
            <v>202.3</v>
          </cell>
          <cell r="D244">
            <v>1.2</v>
          </cell>
          <cell r="E244">
            <v>104</v>
          </cell>
          <cell r="F244">
            <v>-4.7</v>
          </cell>
          <cell r="G244">
            <v>106.3</v>
          </cell>
          <cell r="H244">
            <v>-3.5</v>
          </cell>
          <cell r="I244">
            <v>97.2</v>
          </cell>
          <cell r="J244">
            <v>3.3</v>
          </cell>
          <cell r="K244">
            <v>98.9</v>
          </cell>
          <cell r="L244">
            <v>5.0999999999999996</v>
          </cell>
          <cell r="M244">
            <v>55.2</v>
          </cell>
          <cell r="N244">
            <v>-40.700000000000003</v>
          </cell>
          <cell r="O244">
            <v>96.6</v>
          </cell>
          <cell r="P244">
            <v>-7.1</v>
          </cell>
          <cell r="Q244" t="str">
            <v>-</v>
          </cell>
          <cell r="R244" t="str">
            <v>-</v>
          </cell>
          <cell r="S244">
            <v>0.5</v>
          </cell>
          <cell r="T244">
            <v>0.17</v>
          </cell>
          <cell r="U244">
            <v>1.74</v>
          </cell>
          <cell r="V244">
            <v>0.45</v>
          </cell>
          <cell r="W244">
            <v>188</v>
          </cell>
          <cell r="X244">
            <v>-2</v>
          </cell>
          <cell r="Y244">
            <v>96.7</v>
          </cell>
          <cell r="Z244">
            <v>-7.6</v>
          </cell>
          <cell r="AA244">
            <v>55.4</v>
          </cell>
          <cell r="AB244">
            <v>-36</v>
          </cell>
          <cell r="AC244">
            <v>565.4</v>
          </cell>
          <cell r="AD244">
            <v>5.5</v>
          </cell>
        </row>
        <row r="245">
          <cell r="B245" t="str">
            <v>職業紹介・派遣業</v>
          </cell>
          <cell r="C245">
            <v>116.8</v>
          </cell>
          <cell r="D245">
            <v>8</v>
          </cell>
          <cell r="E245">
            <v>110</v>
          </cell>
          <cell r="F245">
            <v>3.9</v>
          </cell>
          <cell r="G245">
            <v>109.5</v>
          </cell>
          <cell r="H245">
            <v>1.8</v>
          </cell>
          <cell r="I245">
            <v>109.5</v>
          </cell>
          <cell r="J245">
            <v>8.4</v>
          </cell>
          <cell r="K245">
            <v>109.9</v>
          </cell>
          <cell r="L245">
            <v>7.6</v>
          </cell>
          <cell r="M245">
            <v>102.1</v>
          </cell>
          <cell r="N245">
            <v>21.3</v>
          </cell>
          <cell r="O245">
            <v>123.4</v>
          </cell>
          <cell r="P245">
            <v>-1.5</v>
          </cell>
          <cell r="Q245" t="str">
            <v>-</v>
          </cell>
          <cell r="R245" t="str">
            <v>-</v>
          </cell>
          <cell r="S245">
            <v>5.5</v>
          </cell>
          <cell r="T245">
            <v>-1.47</v>
          </cell>
          <cell r="U245">
            <v>7.66</v>
          </cell>
          <cell r="V245">
            <v>0.03</v>
          </cell>
          <cell r="W245">
            <v>108.6</v>
          </cell>
          <cell r="X245">
            <v>4.7</v>
          </cell>
          <cell r="Y245">
            <v>102.2</v>
          </cell>
          <cell r="Z245">
            <v>0.6</v>
          </cell>
          <cell r="AA245">
            <v>115.1</v>
          </cell>
          <cell r="AB245">
            <v>29</v>
          </cell>
          <cell r="AC245">
            <v>334.2</v>
          </cell>
          <cell r="AD245">
            <v>86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109.1</v>
          </cell>
          <cell r="D247">
            <v>-27.1</v>
          </cell>
          <cell r="E247">
            <v>99.3</v>
          </cell>
          <cell r="F247">
            <v>-4.0999999999999996</v>
          </cell>
          <cell r="G247">
            <v>99.5</v>
          </cell>
          <cell r="H247">
            <v>-2.4</v>
          </cell>
          <cell r="I247">
            <v>99.6</v>
          </cell>
          <cell r="J247">
            <v>-4.0999999999999996</v>
          </cell>
          <cell r="K247">
            <v>98.6</v>
          </cell>
          <cell r="L247">
            <v>-3.3</v>
          </cell>
          <cell r="M247">
            <v>114.3</v>
          </cell>
          <cell r="N247">
            <v>-13.7</v>
          </cell>
          <cell r="O247">
            <v>90.1</v>
          </cell>
          <cell r="P247">
            <v>-8.6</v>
          </cell>
          <cell r="Q247" t="str">
            <v>-</v>
          </cell>
          <cell r="R247" t="str">
            <v>-</v>
          </cell>
          <cell r="S247">
            <v>1.3</v>
          </cell>
          <cell r="T247">
            <v>0.09</v>
          </cell>
          <cell r="U247">
            <v>1.59</v>
          </cell>
          <cell r="V247">
            <v>0.57999999999999996</v>
          </cell>
          <cell r="W247">
            <v>101.4</v>
          </cell>
          <cell r="X247">
            <v>-29.4</v>
          </cell>
          <cell r="Y247">
            <v>92.3</v>
          </cell>
          <cell r="Z247">
            <v>-7</v>
          </cell>
          <cell r="AA247">
            <v>96.9</v>
          </cell>
          <cell r="AB247">
            <v>-20.6</v>
          </cell>
          <cell r="AC247">
            <v>166.2</v>
          </cell>
          <cell r="AD247">
            <v>-60.5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117</v>
          </cell>
          <cell r="D262">
            <v>-3</v>
          </cell>
          <cell r="E262">
            <v>104.9</v>
          </cell>
          <cell r="F262">
            <v>1</v>
          </cell>
          <cell r="G262">
            <v>105.3</v>
          </cell>
          <cell r="H262">
            <v>3.1</v>
          </cell>
          <cell r="I262">
            <v>98.2</v>
          </cell>
          <cell r="J262">
            <v>-3.7</v>
          </cell>
          <cell r="K262">
            <v>98.6</v>
          </cell>
          <cell r="L262">
            <v>-2.9</v>
          </cell>
          <cell r="M262">
            <v>86.4</v>
          </cell>
          <cell r="N262">
            <v>-32.1</v>
          </cell>
          <cell r="O262">
            <v>99.3</v>
          </cell>
          <cell r="P262">
            <v>2.2000000000000002</v>
          </cell>
          <cell r="Q262" t="str">
            <v>-</v>
          </cell>
          <cell r="R262" t="str">
            <v>-</v>
          </cell>
          <cell r="S262">
            <v>1.5</v>
          </cell>
          <cell r="T262">
            <v>-0.47</v>
          </cell>
          <cell r="U262">
            <v>2.29</v>
          </cell>
          <cell r="V262">
            <v>0.49</v>
          </cell>
          <cell r="W262">
            <v>108.7</v>
          </cell>
          <cell r="X262">
            <v>-6.1</v>
          </cell>
          <cell r="Y262">
            <v>97.5</v>
          </cell>
          <cell r="Z262">
            <v>-2.2000000000000002</v>
          </cell>
          <cell r="AA262">
            <v>89</v>
          </cell>
          <cell r="AB262">
            <v>-49.9</v>
          </cell>
          <cell r="AC262">
            <v>439.2</v>
          </cell>
          <cell r="AD262">
            <v>-21.8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148.9</v>
          </cell>
          <cell r="D264">
            <v>-23.6</v>
          </cell>
          <cell r="E264">
            <v>123.7</v>
          </cell>
          <cell r="F264">
            <v>-11.8</v>
          </cell>
          <cell r="G264">
            <v>114.4</v>
          </cell>
          <cell r="H264">
            <v>-14</v>
          </cell>
          <cell r="I264">
            <v>116</v>
          </cell>
          <cell r="J264">
            <v>-4.5999999999999996</v>
          </cell>
          <cell r="K264">
            <v>111.4</v>
          </cell>
          <cell r="L264">
            <v>-4.3</v>
          </cell>
          <cell r="M264">
            <v>600</v>
          </cell>
          <cell r="N264">
            <v>-10</v>
          </cell>
          <cell r="O264">
            <v>25.3</v>
          </cell>
          <cell r="P264">
            <v>-58.5</v>
          </cell>
          <cell r="Q264" t="str">
            <v>-</v>
          </cell>
          <cell r="R264" t="str">
            <v>-</v>
          </cell>
          <cell r="S264">
            <v>0</v>
          </cell>
          <cell r="T264">
            <v>-2.58</v>
          </cell>
          <cell r="U264">
            <v>0</v>
          </cell>
          <cell r="V264">
            <v>0</v>
          </cell>
          <cell r="W264">
            <v>138.4</v>
          </cell>
          <cell r="X264">
            <v>-26</v>
          </cell>
          <cell r="Y264">
            <v>115</v>
          </cell>
          <cell r="Z264">
            <v>-14.6</v>
          </cell>
          <cell r="AA264">
            <v>1056.5</v>
          </cell>
          <cell r="AB264">
            <v>20.7</v>
          </cell>
          <cell r="AC264">
            <v>278.10000000000002</v>
          </cell>
          <cell r="AD264">
            <v>-52.1</v>
          </cell>
        </row>
        <row r="265">
          <cell r="B265" t="str">
            <v>製造業</v>
          </cell>
          <cell r="C265">
            <v>122.3</v>
          </cell>
          <cell r="D265">
            <v>-3.8</v>
          </cell>
          <cell r="E265">
            <v>114.8</v>
          </cell>
          <cell r="F265">
            <v>-2.2000000000000002</v>
          </cell>
          <cell r="G265">
            <v>114.3</v>
          </cell>
          <cell r="H265">
            <v>-0.3</v>
          </cell>
          <cell r="I265">
            <v>102.8</v>
          </cell>
          <cell r="J265">
            <v>-5.8</v>
          </cell>
          <cell r="K265">
            <v>103.5</v>
          </cell>
          <cell r="L265">
            <v>-4.0999999999999996</v>
          </cell>
          <cell r="M265">
            <v>86.5</v>
          </cell>
          <cell r="N265">
            <v>-34.799999999999997</v>
          </cell>
          <cell r="O265">
            <v>84.2</v>
          </cell>
          <cell r="P265">
            <v>6.7</v>
          </cell>
          <cell r="Q265" t="str">
            <v>-</v>
          </cell>
          <cell r="R265" t="str">
            <v>-</v>
          </cell>
          <cell r="S265">
            <v>1.91</v>
          </cell>
          <cell r="T265">
            <v>-1.25</v>
          </cell>
          <cell r="U265">
            <v>4.7300000000000004</v>
          </cell>
          <cell r="V265">
            <v>2.93</v>
          </cell>
          <cell r="W265">
            <v>113.7</v>
          </cell>
          <cell r="X265">
            <v>-6.8</v>
          </cell>
          <cell r="Y265">
            <v>106.7</v>
          </cell>
          <cell r="Z265">
            <v>-5.3</v>
          </cell>
          <cell r="AA265">
            <v>130.80000000000001</v>
          </cell>
          <cell r="AB265">
            <v>-35.799999999999997</v>
          </cell>
          <cell r="AC265">
            <v>322.2</v>
          </cell>
          <cell r="AD265">
            <v>-16.2</v>
          </cell>
        </row>
        <row r="266">
          <cell r="B266" t="str">
            <v>電気・ガス・熱供給・水道業</v>
          </cell>
          <cell r="C266">
            <v>173.5</v>
          </cell>
          <cell r="D266">
            <v>12.7</v>
          </cell>
          <cell r="E266">
            <v>94.1</v>
          </cell>
          <cell r="F266">
            <v>1.8</v>
          </cell>
          <cell r="G266">
            <v>94.1</v>
          </cell>
          <cell r="H266">
            <v>2.2000000000000002</v>
          </cell>
          <cell r="I266">
            <v>99.4</v>
          </cell>
          <cell r="J266">
            <v>10.8</v>
          </cell>
          <cell r="K266">
            <v>99.4</v>
          </cell>
          <cell r="L266">
            <v>10.8</v>
          </cell>
          <cell r="M266">
            <v>100</v>
          </cell>
          <cell r="N266">
            <v>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161.19999999999999</v>
          </cell>
          <cell r="X266">
            <v>9.1</v>
          </cell>
          <cell r="Y266">
            <v>87.5</v>
          </cell>
          <cell r="Z266">
            <v>-1.4</v>
          </cell>
          <cell r="AA266">
            <v>73.599999999999994</v>
          </cell>
          <cell r="AB266">
            <v>-50.7</v>
          </cell>
          <cell r="AC266">
            <v>231.7</v>
          </cell>
          <cell r="AD266">
            <v>25.5</v>
          </cell>
        </row>
        <row r="267">
          <cell r="B267" t="str">
            <v>情報通信業</v>
          </cell>
          <cell r="C267">
            <v>109.4</v>
          </cell>
          <cell r="D267">
            <v>-25.6</v>
          </cell>
          <cell r="E267">
            <v>92.6</v>
          </cell>
          <cell r="F267">
            <v>-11</v>
          </cell>
          <cell r="G267">
            <v>94.1</v>
          </cell>
          <cell r="H267">
            <v>-1.3</v>
          </cell>
          <cell r="I267">
            <v>84.5</v>
          </cell>
          <cell r="J267">
            <v>-8.1999999999999993</v>
          </cell>
          <cell r="K267">
            <v>85.3</v>
          </cell>
          <cell r="L267">
            <v>-1.6</v>
          </cell>
          <cell r="M267">
            <v>35.700000000000003</v>
          </cell>
          <cell r="N267">
            <v>-91.8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1.28</v>
          </cell>
          <cell r="T267">
            <v>1.28</v>
          </cell>
          <cell r="U267">
            <v>1.28</v>
          </cell>
          <cell r="V267">
            <v>1.28</v>
          </cell>
          <cell r="W267">
            <v>101.7</v>
          </cell>
          <cell r="X267">
            <v>-27.9</v>
          </cell>
          <cell r="Y267">
            <v>86.1</v>
          </cell>
          <cell r="Z267">
            <v>-13.7</v>
          </cell>
          <cell r="AA267">
            <v>30.8</v>
          </cell>
          <cell r="AB267">
            <v>-93.2</v>
          </cell>
          <cell r="AC267">
            <v>294.8</v>
          </cell>
          <cell r="AD267">
            <v>-58.4</v>
          </cell>
        </row>
        <row r="268">
          <cell r="B268" t="str">
            <v>運輸業，郵便業</v>
          </cell>
          <cell r="C268">
            <v>99.7</v>
          </cell>
          <cell r="D268">
            <v>17.3</v>
          </cell>
          <cell r="E268">
            <v>93.4</v>
          </cell>
          <cell r="F268">
            <v>20.5</v>
          </cell>
          <cell r="G268">
            <v>101.1</v>
          </cell>
          <cell r="H268">
            <v>20.9</v>
          </cell>
          <cell r="I268">
            <v>79.099999999999994</v>
          </cell>
          <cell r="J268">
            <v>5.5</v>
          </cell>
          <cell r="K268">
            <v>83.3</v>
          </cell>
          <cell r="L268">
            <v>5.8</v>
          </cell>
          <cell r="M268">
            <v>0</v>
          </cell>
          <cell r="N268">
            <v>-100</v>
          </cell>
          <cell r="O268">
            <v>40.4</v>
          </cell>
          <cell r="P268">
            <v>3.3</v>
          </cell>
          <cell r="Q268" t="str">
            <v>-</v>
          </cell>
          <cell r="R268" t="str">
            <v>-</v>
          </cell>
          <cell r="S268">
            <v>0</v>
          </cell>
          <cell r="T268">
            <v>-0.56000000000000005</v>
          </cell>
          <cell r="U268">
            <v>0</v>
          </cell>
          <cell r="V268">
            <v>-4.28</v>
          </cell>
          <cell r="W268">
            <v>92.7</v>
          </cell>
          <cell r="X268">
            <v>13.6</v>
          </cell>
          <cell r="Y268">
            <v>86.8</v>
          </cell>
          <cell r="Z268">
            <v>16.7</v>
          </cell>
          <cell r="AA268">
            <v>0</v>
          </cell>
          <cell r="AB268">
            <v>-100</v>
          </cell>
          <cell r="AC268">
            <v>160.6</v>
          </cell>
          <cell r="AD268">
            <v>-7.3</v>
          </cell>
        </row>
        <row r="269">
          <cell r="B269" t="str">
            <v>卸売業，小売業</v>
          </cell>
          <cell r="C269">
            <v>121.7</v>
          </cell>
          <cell r="D269">
            <v>11.4</v>
          </cell>
          <cell r="E269">
            <v>112.8</v>
          </cell>
          <cell r="F269">
            <v>13.8</v>
          </cell>
          <cell r="G269">
            <v>113</v>
          </cell>
          <cell r="H269">
            <v>13.7</v>
          </cell>
          <cell r="I269">
            <v>97.8</v>
          </cell>
          <cell r="J269">
            <v>5.7</v>
          </cell>
          <cell r="K269">
            <v>97.9</v>
          </cell>
          <cell r="L269">
            <v>5.7</v>
          </cell>
          <cell r="M269">
            <v>95</v>
          </cell>
          <cell r="N269">
            <v>0</v>
          </cell>
          <cell r="O269">
            <v>131.4</v>
          </cell>
          <cell r="P269">
            <v>3.2</v>
          </cell>
          <cell r="Q269" t="str">
            <v>-</v>
          </cell>
          <cell r="R269" t="str">
            <v>-</v>
          </cell>
          <cell r="S269">
            <v>0.26</v>
          </cell>
          <cell r="T269">
            <v>-1.01</v>
          </cell>
          <cell r="U269">
            <v>2.0499999999999998</v>
          </cell>
          <cell r="V269">
            <v>0.99</v>
          </cell>
          <cell r="W269">
            <v>113.1</v>
          </cell>
          <cell r="X269">
            <v>7.9</v>
          </cell>
          <cell r="Y269">
            <v>104.8</v>
          </cell>
          <cell r="Z269">
            <v>10.199999999999999</v>
          </cell>
          <cell r="AA269">
            <v>97.6</v>
          </cell>
          <cell r="AB269">
            <v>30.7</v>
          </cell>
          <cell r="AC269">
            <v>637.79999999999995</v>
          </cell>
          <cell r="AD269">
            <v>-8.4</v>
          </cell>
        </row>
        <row r="270">
          <cell r="B270" t="str">
            <v>金融業，保険業</v>
          </cell>
          <cell r="C270">
            <v>121.6</v>
          </cell>
          <cell r="D270">
            <v>-13.1</v>
          </cell>
          <cell r="E270">
            <v>75.099999999999994</v>
          </cell>
          <cell r="F270">
            <v>-32.299999999999997</v>
          </cell>
          <cell r="G270">
            <v>79.099999999999994</v>
          </cell>
          <cell r="H270">
            <v>-26.6</v>
          </cell>
          <cell r="I270">
            <v>63.6</v>
          </cell>
          <cell r="J270">
            <v>-26.1</v>
          </cell>
          <cell r="K270">
            <v>62.8</v>
          </cell>
          <cell r="L270">
            <v>-23.4</v>
          </cell>
          <cell r="M270">
            <v>69.900000000000006</v>
          </cell>
          <cell r="N270">
            <v>-48.6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113</v>
          </cell>
          <cell r="X270">
            <v>-15.9</v>
          </cell>
          <cell r="Y270">
            <v>69.8</v>
          </cell>
          <cell r="Z270">
            <v>-34.4</v>
          </cell>
          <cell r="AA270">
            <v>0</v>
          </cell>
          <cell r="AB270">
            <v>-100</v>
          </cell>
          <cell r="AC270">
            <v>269.2</v>
          </cell>
          <cell r="AD270">
            <v>50.4</v>
          </cell>
        </row>
        <row r="271">
          <cell r="B271" t="str">
            <v>不動産業，物品賃貸業</v>
          </cell>
          <cell r="C271">
            <v>172.5</v>
          </cell>
          <cell r="D271">
            <v>12.2</v>
          </cell>
          <cell r="E271">
            <v>118.9</v>
          </cell>
          <cell r="F271">
            <v>3.5</v>
          </cell>
          <cell r="G271">
            <v>122.9</v>
          </cell>
          <cell r="H271">
            <v>5.4</v>
          </cell>
          <cell r="I271">
            <v>85.2</v>
          </cell>
          <cell r="J271">
            <v>-11.1</v>
          </cell>
          <cell r="K271">
            <v>87.4</v>
          </cell>
          <cell r="L271">
            <v>-9.6999999999999993</v>
          </cell>
          <cell r="M271">
            <v>0</v>
          </cell>
          <cell r="N271">
            <v>-100</v>
          </cell>
          <cell r="O271">
            <v>90.4</v>
          </cell>
          <cell r="P271">
            <v>-25.7</v>
          </cell>
          <cell r="Q271" t="str">
            <v>-</v>
          </cell>
          <cell r="R271" t="str">
            <v>-</v>
          </cell>
          <cell r="S271">
            <v>1.04</v>
          </cell>
          <cell r="T271">
            <v>0.6</v>
          </cell>
          <cell r="U271">
            <v>12.5</v>
          </cell>
          <cell r="V271">
            <v>11.62</v>
          </cell>
          <cell r="W271">
            <v>160.30000000000001</v>
          </cell>
          <cell r="X271">
            <v>8.6</v>
          </cell>
          <cell r="Y271">
            <v>110.5</v>
          </cell>
          <cell r="Z271">
            <v>0.2</v>
          </cell>
          <cell r="AA271">
            <v>0</v>
          </cell>
          <cell r="AB271">
            <v>-100</v>
          </cell>
          <cell r="AC271">
            <v>1984.6</v>
          </cell>
          <cell r="AD271">
            <v>37.1</v>
          </cell>
        </row>
        <row r="272">
          <cell r="B272" t="str">
            <v>学術研究，専門・技術サービス業</v>
          </cell>
          <cell r="C272">
            <v>157.80000000000001</v>
          </cell>
          <cell r="D272">
            <v>15.4</v>
          </cell>
          <cell r="E272">
            <v>77.8</v>
          </cell>
          <cell r="F272">
            <v>-32.200000000000003</v>
          </cell>
          <cell r="G272">
            <v>80.400000000000006</v>
          </cell>
          <cell r="H272">
            <v>-30.2</v>
          </cell>
          <cell r="I272">
            <v>74.099999999999994</v>
          </cell>
          <cell r="J272">
            <v>-29.1</v>
          </cell>
          <cell r="K272">
            <v>78.400000000000006</v>
          </cell>
          <cell r="L272">
            <v>-23.4</v>
          </cell>
          <cell r="M272">
            <v>0</v>
          </cell>
          <cell r="N272">
            <v>-100</v>
          </cell>
          <cell r="O272">
            <v>34.4</v>
          </cell>
          <cell r="P272">
            <v>-42.8</v>
          </cell>
          <cell r="Q272" t="str">
            <v>-</v>
          </cell>
          <cell r="R272" t="str">
            <v>-</v>
          </cell>
          <cell r="S272">
            <v>0.79</v>
          </cell>
          <cell r="T272">
            <v>-0.13</v>
          </cell>
          <cell r="U272">
            <v>1.59</v>
          </cell>
          <cell r="V272">
            <v>1.59</v>
          </cell>
          <cell r="W272">
            <v>146.69999999999999</v>
          </cell>
          <cell r="X272">
            <v>11.7</v>
          </cell>
          <cell r="Y272">
            <v>72.3</v>
          </cell>
          <cell r="Z272">
            <v>-34.299999999999997</v>
          </cell>
          <cell r="AA272">
            <v>16</v>
          </cell>
          <cell r="AB272">
            <v>-84.6</v>
          </cell>
          <cell r="AC272">
            <v>301.8</v>
          </cell>
          <cell r="AD272">
            <v>182.8</v>
          </cell>
        </row>
        <row r="273">
          <cell r="B273" t="str">
            <v>宿泊業，飲食サービス業</v>
          </cell>
          <cell r="C273">
            <v>109.6</v>
          </cell>
          <cell r="D273">
            <v>-3.9</v>
          </cell>
          <cell r="E273">
            <v>103.4</v>
          </cell>
          <cell r="F273">
            <v>-6.6</v>
          </cell>
          <cell r="G273">
            <v>102.4</v>
          </cell>
          <cell r="H273">
            <v>-6.1</v>
          </cell>
          <cell r="I273">
            <v>95.3</v>
          </cell>
          <cell r="J273">
            <v>-11.9</v>
          </cell>
          <cell r="K273">
            <v>94.1</v>
          </cell>
          <cell r="L273">
            <v>-10.8</v>
          </cell>
          <cell r="M273">
            <v>169.2</v>
          </cell>
          <cell r="N273">
            <v>-35.299999999999997</v>
          </cell>
          <cell r="O273">
            <v>111.3</v>
          </cell>
          <cell r="P273">
            <v>8.1999999999999993</v>
          </cell>
          <cell r="Q273" t="str">
            <v>-</v>
          </cell>
          <cell r="R273" t="str">
            <v>-</v>
          </cell>
          <cell r="S273">
            <v>2.75</v>
          </cell>
          <cell r="T273">
            <v>0.37</v>
          </cell>
          <cell r="U273">
            <v>1.65</v>
          </cell>
          <cell r="V273">
            <v>-2.37</v>
          </cell>
          <cell r="W273">
            <v>101.9</v>
          </cell>
          <cell r="X273">
            <v>-6.9</v>
          </cell>
          <cell r="Y273">
            <v>96.1</v>
          </cell>
          <cell r="Z273">
            <v>-9.5</v>
          </cell>
          <cell r="AA273">
            <v>162.30000000000001</v>
          </cell>
          <cell r="AB273">
            <v>-20.399999999999999</v>
          </cell>
          <cell r="AC273">
            <v>643.79999999999995</v>
          </cell>
          <cell r="AD273">
            <v>83.2</v>
          </cell>
        </row>
        <row r="274">
          <cell r="B274" t="str">
            <v>生活関連サービス業，娯楽業</v>
          </cell>
          <cell r="C274" t="str">
            <v>-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 t="str">
            <v>-</v>
          </cell>
          <cell r="S274" t="str">
            <v>-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Y274" t="str">
            <v>-</v>
          </cell>
          <cell r="Z274" t="str">
            <v>-</v>
          </cell>
          <cell r="AA274" t="str">
            <v>-</v>
          </cell>
          <cell r="AB274" t="str">
            <v>-</v>
          </cell>
          <cell r="AC274" t="str">
            <v>-</v>
          </cell>
          <cell r="AD274" t="str">
            <v>-</v>
          </cell>
        </row>
        <row r="275">
          <cell r="B275" t="str">
            <v>教育，学習支援業</v>
          </cell>
          <cell r="C275">
            <v>172</v>
          </cell>
          <cell r="D275">
            <v>-17.8</v>
          </cell>
          <cell r="E275">
            <v>138.5</v>
          </cell>
          <cell r="F275">
            <v>-2</v>
          </cell>
          <cell r="G275">
            <v>139.1</v>
          </cell>
          <cell r="H275">
            <v>-1.8</v>
          </cell>
          <cell r="I275">
            <v>151.30000000000001</v>
          </cell>
          <cell r="J275">
            <v>-9.3000000000000007</v>
          </cell>
          <cell r="K275">
            <v>152.6</v>
          </cell>
          <cell r="L275">
            <v>-9.3000000000000007</v>
          </cell>
          <cell r="M275">
            <v>60</v>
          </cell>
          <cell r="N275">
            <v>-25</v>
          </cell>
          <cell r="O275">
            <v>101.2</v>
          </cell>
          <cell r="P275">
            <v>15.1</v>
          </cell>
          <cell r="Q275" t="str">
            <v>-</v>
          </cell>
          <cell r="R275" t="str">
            <v>-</v>
          </cell>
          <cell r="S275">
            <v>0.23</v>
          </cell>
          <cell r="T275">
            <v>-0.31</v>
          </cell>
          <cell r="U275">
            <v>0.67</v>
          </cell>
          <cell r="V275">
            <v>0.25</v>
          </cell>
          <cell r="W275">
            <v>159.9</v>
          </cell>
          <cell r="X275">
            <v>-20.399999999999999</v>
          </cell>
          <cell r="Y275">
            <v>128.69999999999999</v>
          </cell>
          <cell r="Z275">
            <v>-5.0999999999999996</v>
          </cell>
          <cell r="AA275">
            <v>62.4</v>
          </cell>
          <cell r="AB275">
            <v>-31.1</v>
          </cell>
          <cell r="AC275">
            <v>516.9</v>
          </cell>
          <cell r="AD275">
            <v>-48.4</v>
          </cell>
        </row>
        <row r="276">
          <cell r="B276" t="str">
            <v>医療，福祉</v>
          </cell>
          <cell r="C276">
            <v>104.9</v>
          </cell>
          <cell r="D276">
            <v>-7.1</v>
          </cell>
          <cell r="E276">
            <v>88</v>
          </cell>
          <cell r="F276">
            <v>-2.9</v>
          </cell>
          <cell r="G276">
            <v>87.1</v>
          </cell>
          <cell r="H276">
            <v>3</v>
          </cell>
          <cell r="I276">
            <v>92.4</v>
          </cell>
          <cell r="J276">
            <v>-6.8</v>
          </cell>
          <cell r="K276">
            <v>92.2</v>
          </cell>
          <cell r="L276">
            <v>-6.1</v>
          </cell>
          <cell r="M276">
            <v>110</v>
          </cell>
          <cell r="N276">
            <v>-42.1</v>
          </cell>
          <cell r="O276">
            <v>94.1</v>
          </cell>
          <cell r="P276">
            <v>-3.9</v>
          </cell>
          <cell r="Q276" t="str">
            <v>-</v>
          </cell>
          <cell r="R276" t="str">
            <v>-</v>
          </cell>
          <cell r="S276">
            <v>0.71</v>
          </cell>
          <cell r="T276">
            <v>-0.69</v>
          </cell>
          <cell r="U276">
            <v>1.49</v>
          </cell>
          <cell r="V276">
            <v>0.84</v>
          </cell>
          <cell r="W276">
            <v>97.5</v>
          </cell>
          <cell r="X276">
            <v>-10</v>
          </cell>
          <cell r="Y276">
            <v>81.8</v>
          </cell>
          <cell r="Z276">
            <v>-5.9</v>
          </cell>
          <cell r="AA276">
            <v>140.4</v>
          </cell>
          <cell r="AB276">
            <v>-68.2</v>
          </cell>
          <cell r="AC276">
            <v>289.10000000000002</v>
          </cell>
          <cell r="AD276">
            <v>-18.899999999999999</v>
          </cell>
        </row>
        <row r="277">
          <cell r="B277" t="str">
            <v>複合サービス事業</v>
          </cell>
          <cell r="C277">
            <v>85.2</v>
          </cell>
          <cell r="D277">
            <v>-32.6</v>
          </cell>
          <cell r="E277">
            <v>86.1</v>
          </cell>
          <cell r="F277">
            <v>-15.3</v>
          </cell>
          <cell r="G277">
            <v>90.3</v>
          </cell>
          <cell r="H277">
            <v>-13.1</v>
          </cell>
          <cell r="I277">
            <v>90.2</v>
          </cell>
          <cell r="J277">
            <v>-12.6</v>
          </cell>
          <cell r="K277">
            <v>93.9</v>
          </cell>
          <cell r="L277">
            <v>-10.7</v>
          </cell>
          <cell r="M277">
            <v>2.1</v>
          </cell>
          <cell r="N277">
            <v>-96.5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79.2</v>
          </cell>
          <cell r="X277">
            <v>-34.700000000000003</v>
          </cell>
          <cell r="Y277">
            <v>80</v>
          </cell>
          <cell r="Z277">
            <v>-18</v>
          </cell>
          <cell r="AA277">
            <v>0.7</v>
          </cell>
          <cell r="AB277">
            <v>-98.7</v>
          </cell>
          <cell r="AC277">
            <v>36.799999999999997</v>
          </cell>
          <cell r="AD277">
            <v>-83.1</v>
          </cell>
        </row>
        <row r="278">
          <cell r="B278" t="str">
            <v>サービス業（他に分類されないもの）</v>
          </cell>
          <cell r="C278">
            <v>104.3</v>
          </cell>
          <cell r="D278">
            <v>-6.4</v>
          </cell>
          <cell r="E278">
            <v>105.3</v>
          </cell>
          <cell r="F278">
            <v>-4</v>
          </cell>
          <cell r="G278">
            <v>106.3</v>
          </cell>
          <cell r="H278">
            <v>-2.2000000000000002</v>
          </cell>
          <cell r="I278">
            <v>94.7</v>
          </cell>
          <cell r="J278">
            <v>-6.1</v>
          </cell>
          <cell r="K278">
            <v>95.5</v>
          </cell>
          <cell r="L278">
            <v>-4.5999999999999996</v>
          </cell>
          <cell r="M278">
            <v>67.7</v>
          </cell>
          <cell r="N278">
            <v>-43.3</v>
          </cell>
          <cell r="O278">
            <v>98.8</v>
          </cell>
          <cell r="P278">
            <v>8.6</v>
          </cell>
          <cell r="Q278" t="str">
            <v>-</v>
          </cell>
          <cell r="R278" t="str">
            <v>-</v>
          </cell>
          <cell r="S278">
            <v>4.21</v>
          </cell>
          <cell r="T278">
            <v>-0.18</v>
          </cell>
          <cell r="U278">
            <v>3.21</v>
          </cell>
          <cell r="V278">
            <v>-0.94</v>
          </cell>
          <cell r="W278">
            <v>96.9</v>
          </cell>
          <cell r="X278">
            <v>-9.4</v>
          </cell>
          <cell r="Y278">
            <v>97.9</v>
          </cell>
          <cell r="Z278">
            <v>-7</v>
          </cell>
          <cell r="AA278">
            <v>77.2</v>
          </cell>
          <cell r="AB278">
            <v>-44.3</v>
          </cell>
          <cell r="AC278">
            <v>57</v>
          </cell>
          <cell r="AD278">
            <v>-70.3</v>
          </cell>
        </row>
        <row r="279">
          <cell r="B279" t="str">
            <v>食料品・たばこ</v>
          </cell>
          <cell r="C279">
            <v>114.4</v>
          </cell>
          <cell r="D279">
            <v>-3.7</v>
          </cell>
          <cell r="E279">
            <v>109.2</v>
          </cell>
          <cell r="F279">
            <v>-2.6</v>
          </cell>
          <cell r="G279">
            <v>109.8</v>
          </cell>
          <cell r="H279">
            <v>0.1</v>
          </cell>
          <cell r="I279">
            <v>94.7</v>
          </cell>
          <cell r="J279">
            <v>-9.1</v>
          </cell>
          <cell r="K279">
            <v>95.7</v>
          </cell>
          <cell r="L279">
            <v>-7.9</v>
          </cell>
          <cell r="M279">
            <v>80.5</v>
          </cell>
          <cell r="N279">
            <v>-27.1</v>
          </cell>
          <cell r="O279">
            <v>69.7</v>
          </cell>
          <cell r="P279">
            <v>-28</v>
          </cell>
          <cell r="Q279" t="str">
            <v>-</v>
          </cell>
          <cell r="R279" t="str">
            <v>-</v>
          </cell>
          <cell r="S279">
            <v>1.54</v>
          </cell>
          <cell r="T279">
            <v>-1.95</v>
          </cell>
          <cell r="U279">
            <v>6.22</v>
          </cell>
          <cell r="V279">
            <v>4.72</v>
          </cell>
          <cell r="W279">
            <v>106.3</v>
          </cell>
          <cell r="X279">
            <v>-6.8</v>
          </cell>
          <cell r="Y279">
            <v>101.5</v>
          </cell>
          <cell r="Z279">
            <v>-5.7</v>
          </cell>
          <cell r="AA279">
            <v>96.2</v>
          </cell>
          <cell r="AB279">
            <v>-44.4</v>
          </cell>
          <cell r="AC279">
            <v>150.4</v>
          </cell>
          <cell r="AD279">
            <v>-15.2</v>
          </cell>
        </row>
        <row r="280">
          <cell r="B280" t="str">
            <v>繊維工業</v>
          </cell>
          <cell r="C280">
            <v>165.8</v>
          </cell>
          <cell r="D280">
            <v>53.7</v>
          </cell>
          <cell r="E280">
            <v>165.3</v>
          </cell>
          <cell r="F280">
            <v>64.5</v>
          </cell>
          <cell r="G280">
            <v>164</v>
          </cell>
          <cell r="H280">
            <v>62.5</v>
          </cell>
          <cell r="I280">
            <v>132.80000000000001</v>
          </cell>
          <cell r="J280">
            <v>37.299999999999997</v>
          </cell>
          <cell r="K280">
            <v>130.30000000000001</v>
          </cell>
          <cell r="L280">
            <v>33.6</v>
          </cell>
          <cell r="M280">
            <v>390</v>
          </cell>
          <cell r="N280">
            <v>3800</v>
          </cell>
          <cell r="O280">
            <v>219.3</v>
          </cell>
          <cell r="P280">
            <v>330</v>
          </cell>
          <cell r="Q280" t="str">
            <v>-</v>
          </cell>
          <cell r="R280" t="str">
            <v>-</v>
          </cell>
          <cell r="S280">
            <v>5.78</v>
          </cell>
          <cell r="T280">
            <v>-0.74</v>
          </cell>
          <cell r="U280">
            <v>0</v>
          </cell>
          <cell r="V280">
            <v>0</v>
          </cell>
          <cell r="W280">
            <v>154.1</v>
          </cell>
          <cell r="X280">
            <v>48.7</v>
          </cell>
          <cell r="Y280">
            <v>153.6</v>
          </cell>
          <cell r="Z280">
            <v>59.3</v>
          </cell>
          <cell r="AA280">
            <v>245</v>
          </cell>
          <cell r="AB280">
            <v>275.10000000000002</v>
          </cell>
          <cell r="AC280">
            <v>59.9</v>
          </cell>
          <cell r="AD280">
            <v>-39.799999999999997</v>
          </cell>
        </row>
        <row r="281">
          <cell r="B281" t="str">
            <v>木材・木製品</v>
          </cell>
          <cell r="C281">
            <v>156.80000000000001</v>
          </cell>
          <cell r="D281">
            <v>-12.4</v>
          </cell>
          <cell r="E281">
            <v>162.5</v>
          </cell>
          <cell r="F281">
            <v>0.7</v>
          </cell>
          <cell r="G281">
            <v>155.69999999999999</v>
          </cell>
          <cell r="H281">
            <v>-6</v>
          </cell>
          <cell r="I281">
            <v>135.19999999999999</v>
          </cell>
          <cell r="J281">
            <v>10.1</v>
          </cell>
          <cell r="K281">
            <v>137.80000000000001</v>
          </cell>
          <cell r="L281">
            <v>10.199999999999999</v>
          </cell>
          <cell r="M281">
            <v>7.1</v>
          </cell>
          <cell r="N281">
            <v>-50.3</v>
          </cell>
          <cell r="O281">
            <v>111</v>
          </cell>
          <cell r="P281">
            <v>111</v>
          </cell>
          <cell r="Q281" t="str">
            <v>-</v>
          </cell>
          <cell r="R281" t="str">
            <v>-</v>
          </cell>
          <cell r="S281">
            <v>10.56</v>
          </cell>
          <cell r="T281">
            <v>4.75</v>
          </cell>
          <cell r="U281">
            <v>15.56</v>
          </cell>
          <cell r="V281">
            <v>3.93</v>
          </cell>
          <cell r="W281">
            <v>145.69999999999999</v>
          </cell>
          <cell r="X281">
            <v>-15.1</v>
          </cell>
          <cell r="Y281">
            <v>151</v>
          </cell>
          <cell r="Z281">
            <v>-2.5</v>
          </cell>
          <cell r="AA281">
            <v>413.6</v>
          </cell>
          <cell r="AB281">
            <v>53841.7</v>
          </cell>
          <cell r="AC281">
            <v>6.3</v>
          </cell>
          <cell r="AD281">
            <v>-96.9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141</v>
          </cell>
          <cell r="D285">
            <v>125.6</v>
          </cell>
          <cell r="E285">
            <v>118.5</v>
          </cell>
          <cell r="F285">
            <v>110.1</v>
          </cell>
          <cell r="G285">
            <v>124.3</v>
          </cell>
          <cell r="H285">
            <v>114.3</v>
          </cell>
          <cell r="I285">
            <v>144.1</v>
          </cell>
          <cell r="J285">
            <v>61.4</v>
          </cell>
          <cell r="K285">
            <v>145.69999999999999</v>
          </cell>
          <cell r="L285">
            <v>63</v>
          </cell>
          <cell r="M285">
            <v>13.3</v>
          </cell>
          <cell r="N285">
            <v>-80.099999999999994</v>
          </cell>
          <cell r="O285">
            <v>56.4</v>
          </cell>
          <cell r="P285">
            <v>-31.3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55.77</v>
          </cell>
          <cell r="V285">
            <v>52.74</v>
          </cell>
          <cell r="W285">
            <v>131</v>
          </cell>
          <cell r="X285">
            <v>118.3</v>
          </cell>
          <cell r="Y285">
            <v>110.1</v>
          </cell>
          <cell r="Z285">
            <v>103.5</v>
          </cell>
          <cell r="AA285">
            <v>2.4</v>
          </cell>
          <cell r="AB285">
            <v>-89.8</v>
          </cell>
          <cell r="AC285">
            <v>63.1</v>
          </cell>
          <cell r="AD285">
            <v>186.9</v>
          </cell>
        </row>
        <row r="286">
          <cell r="B286" t="str">
            <v>プラスチック製品</v>
          </cell>
          <cell r="C286">
            <v>137.6</v>
          </cell>
          <cell r="D286">
            <v>-42.5</v>
          </cell>
          <cell r="E286">
            <v>137.9</v>
          </cell>
          <cell r="F286">
            <v>-32</v>
          </cell>
          <cell r="G286">
            <v>136.1</v>
          </cell>
          <cell r="H286">
            <v>-26.5</v>
          </cell>
          <cell r="I286">
            <v>160.1</v>
          </cell>
          <cell r="J286">
            <v>-20.7</v>
          </cell>
          <cell r="K286">
            <v>159.6</v>
          </cell>
          <cell r="L286">
            <v>-16.7</v>
          </cell>
          <cell r="M286">
            <v>200</v>
          </cell>
          <cell r="N286">
            <v>-86.2</v>
          </cell>
          <cell r="O286">
            <v>640.20000000000005</v>
          </cell>
          <cell r="P286">
            <v>741.3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127.9</v>
          </cell>
          <cell r="X286">
            <v>-44.3</v>
          </cell>
          <cell r="Y286">
            <v>128.19999999999999</v>
          </cell>
          <cell r="Z286">
            <v>-34.1</v>
          </cell>
          <cell r="AA286">
            <v>340</v>
          </cell>
          <cell r="AB286">
            <v>-86.1</v>
          </cell>
          <cell r="AC286">
            <v>33.5</v>
          </cell>
          <cell r="AD286">
            <v>-83.4</v>
          </cell>
        </row>
        <row r="287">
          <cell r="B287" t="str">
            <v>ゴム製品</v>
          </cell>
          <cell r="C287">
            <v>121.3</v>
          </cell>
          <cell r="D287">
            <v>-0.7</v>
          </cell>
          <cell r="E287">
            <v>125.8</v>
          </cell>
          <cell r="F287">
            <v>-1.6</v>
          </cell>
          <cell r="G287">
            <v>123.2</v>
          </cell>
          <cell r="H287">
            <v>-3.9</v>
          </cell>
          <cell r="I287">
            <v>142.19999999999999</v>
          </cell>
          <cell r="J287">
            <v>24</v>
          </cell>
          <cell r="K287">
            <v>140</v>
          </cell>
          <cell r="L287">
            <v>22</v>
          </cell>
          <cell r="M287">
            <v>375</v>
          </cell>
          <cell r="N287">
            <v>400</v>
          </cell>
          <cell r="O287">
            <v>50</v>
          </cell>
          <cell r="P287">
            <v>-3.3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112.7</v>
          </cell>
          <cell r="X287">
            <v>-3.8</v>
          </cell>
          <cell r="Y287">
            <v>116.9</v>
          </cell>
          <cell r="Z287">
            <v>-4.7</v>
          </cell>
          <cell r="AA287">
            <v>361.7</v>
          </cell>
          <cell r="AB287">
            <v>493.2</v>
          </cell>
          <cell r="AC287">
            <v>41</v>
          </cell>
          <cell r="AD287">
            <v>13.5</v>
          </cell>
        </row>
        <row r="288">
          <cell r="B288" t="str">
            <v>窯業・土石製品</v>
          </cell>
          <cell r="C288">
            <v>191.8</v>
          </cell>
          <cell r="D288">
            <v>40.799999999999997</v>
          </cell>
          <cell r="E288">
            <v>130.19999999999999</v>
          </cell>
          <cell r="F288">
            <v>19.8</v>
          </cell>
          <cell r="G288">
            <v>129.69999999999999</v>
          </cell>
          <cell r="H288">
            <v>18.100000000000001</v>
          </cell>
          <cell r="I288">
            <v>119</v>
          </cell>
          <cell r="J288">
            <v>12.6</v>
          </cell>
          <cell r="K288">
            <v>118.3</v>
          </cell>
          <cell r="L288">
            <v>11</v>
          </cell>
          <cell r="M288">
            <v>152.19999999999999</v>
          </cell>
          <cell r="N288">
            <v>106</v>
          </cell>
          <cell r="O288">
            <v>200</v>
          </cell>
          <cell r="P288">
            <v>-5.9</v>
          </cell>
          <cell r="Q288" t="str">
            <v>-</v>
          </cell>
          <cell r="R288" t="str">
            <v>-</v>
          </cell>
          <cell r="S288">
            <v>4.3499999999999996</v>
          </cell>
          <cell r="T288">
            <v>4.3499999999999996</v>
          </cell>
          <cell r="U288">
            <v>0</v>
          </cell>
          <cell r="V288">
            <v>0</v>
          </cell>
          <cell r="W288">
            <v>178.3</v>
          </cell>
          <cell r="X288">
            <v>36.4</v>
          </cell>
          <cell r="Y288">
            <v>121</v>
          </cell>
          <cell r="Z288">
            <v>16</v>
          </cell>
          <cell r="AA288">
            <v>147.19999999999999</v>
          </cell>
          <cell r="AB288">
            <v>111.2</v>
          </cell>
          <cell r="AC288">
            <v>817.6</v>
          </cell>
          <cell r="AD288">
            <v>109.3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181.6</v>
          </cell>
          <cell r="D291">
            <v>-6.1</v>
          </cell>
          <cell r="E291">
            <v>153.30000000000001</v>
          </cell>
          <cell r="F291">
            <v>6.5</v>
          </cell>
          <cell r="G291">
            <v>144.1</v>
          </cell>
          <cell r="H291">
            <v>6.1</v>
          </cell>
          <cell r="I291">
            <v>141</v>
          </cell>
          <cell r="J291">
            <v>0.1</v>
          </cell>
          <cell r="K291">
            <v>131.19999999999999</v>
          </cell>
          <cell r="L291">
            <v>-0.9</v>
          </cell>
          <cell r="M291">
            <v>3600</v>
          </cell>
          <cell r="N291">
            <v>14.9</v>
          </cell>
          <cell r="O291">
            <v>169.5</v>
          </cell>
          <cell r="P291">
            <v>11.3</v>
          </cell>
          <cell r="Q291" t="str">
            <v>-</v>
          </cell>
          <cell r="R291" t="str">
            <v>-</v>
          </cell>
          <cell r="S291">
            <v>1.4</v>
          </cell>
          <cell r="T291">
            <v>-5.78</v>
          </cell>
          <cell r="U291">
            <v>0</v>
          </cell>
          <cell r="V291">
            <v>-7.18</v>
          </cell>
          <cell r="W291">
            <v>168.8</v>
          </cell>
          <cell r="X291">
            <v>-9.1</v>
          </cell>
          <cell r="Y291">
            <v>142.5</v>
          </cell>
          <cell r="Z291">
            <v>3.1</v>
          </cell>
          <cell r="AA291">
            <v>724.1</v>
          </cell>
          <cell r="AB291">
            <v>11.7</v>
          </cell>
          <cell r="AC291">
            <v>203.3</v>
          </cell>
          <cell r="AD291">
            <v>-39.200000000000003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157.9</v>
          </cell>
          <cell r="D294">
            <v>22.1</v>
          </cell>
          <cell r="E294">
            <v>110.4</v>
          </cell>
          <cell r="F294">
            <v>-20.9</v>
          </cell>
          <cell r="G294">
            <v>110.4</v>
          </cell>
          <cell r="H294">
            <v>-19.600000000000001</v>
          </cell>
          <cell r="I294">
            <v>108</v>
          </cell>
          <cell r="J294">
            <v>-7.1</v>
          </cell>
          <cell r="K294">
            <v>108</v>
          </cell>
          <cell r="L294">
            <v>-5.5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146.69999999999999</v>
          </cell>
          <cell r="X294">
            <v>18.2</v>
          </cell>
          <cell r="Y294">
            <v>102.6</v>
          </cell>
          <cell r="Z294">
            <v>-23.4</v>
          </cell>
          <cell r="AA294">
            <v>0</v>
          </cell>
          <cell r="AB294">
            <v>-100</v>
          </cell>
          <cell r="AC294">
            <v>113.6</v>
          </cell>
          <cell r="AD294">
            <v>4356.3999999999996</v>
          </cell>
        </row>
        <row r="295">
          <cell r="B295" t="str">
            <v>電子・デバイス</v>
          </cell>
          <cell r="C295">
            <v>92.5</v>
          </cell>
          <cell r="D295">
            <v>-7.6</v>
          </cell>
          <cell r="E295">
            <v>96.6</v>
          </cell>
          <cell r="F295">
            <v>-5.7</v>
          </cell>
          <cell r="G295">
            <v>98.6</v>
          </cell>
          <cell r="H295">
            <v>-5.3</v>
          </cell>
          <cell r="I295">
            <v>84.9</v>
          </cell>
          <cell r="J295">
            <v>-9.8000000000000007</v>
          </cell>
          <cell r="K295">
            <v>86.4</v>
          </cell>
          <cell r="L295">
            <v>-9.4</v>
          </cell>
          <cell r="M295">
            <v>10.5</v>
          </cell>
          <cell r="N295">
            <v>-66.8</v>
          </cell>
          <cell r="O295">
            <v>292.60000000000002</v>
          </cell>
          <cell r="P295">
            <v>49.6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1.48</v>
          </cell>
          <cell r="V295">
            <v>0.75</v>
          </cell>
          <cell r="W295">
            <v>86</v>
          </cell>
          <cell r="X295">
            <v>-10.5</v>
          </cell>
          <cell r="Y295">
            <v>89.8</v>
          </cell>
          <cell r="Z295">
            <v>-8.6</v>
          </cell>
          <cell r="AA295">
            <v>10.3</v>
          </cell>
          <cell r="AB295">
            <v>-66</v>
          </cell>
          <cell r="AC295">
            <v>0.1</v>
          </cell>
          <cell r="AD295">
            <v>-99.2</v>
          </cell>
        </row>
        <row r="296">
          <cell r="B296" t="str">
            <v>電気機械器具</v>
          </cell>
          <cell r="C296">
            <v>100.9</v>
          </cell>
          <cell r="D296">
            <v>22.7</v>
          </cell>
          <cell r="E296">
            <v>98.5</v>
          </cell>
          <cell r="F296">
            <v>19.7</v>
          </cell>
          <cell r="G296">
            <v>98.8</v>
          </cell>
          <cell r="H296">
            <v>20.2</v>
          </cell>
          <cell r="I296">
            <v>87.3</v>
          </cell>
          <cell r="J296">
            <v>6.6</v>
          </cell>
          <cell r="K296">
            <v>87.5</v>
          </cell>
          <cell r="L296">
            <v>7</v>
          </cell>
          <cell r="M296">
            <v>0</v>
          </cell>
          <cell r="N296">
            <v>-100</v>
          </cell>
          <cell r="O296">
            <v>6.6</v>
          </cell>
          <cell r="P296">
            <v>13.8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-2.7</v>
          </cell>
          <cell r="W296">
            <v>93.8</v>
          </cell>
          <cell r="X296">
            <v>18.899999999999999</v>
          </cell>
          <cell r="Y296">
            <v>91.5</v>
          </cell>
          <cell r="Z296">
            <v>15.8</v>
          </cell>
          <cell r="AA296">
            <v>0</v>
          </cell>
          <cell r="AB296">
            <v>-100</v>
          </cell>
          <cell r="AC296">
            <v>237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100.5</v>
          </cell>
          <cell r="D298">
            <v>15.5</v>
          </cell>
          <cell r="E298">
            <v>104.6</v>
          </cell>
          <cell r="F298">
            <v>18.3</v>
          </cell>
          <cell r="G298">
            <v>101.2</v>
          </cell>
          <cell r="H298">
            <v>12.4</v>
          </cell>
          <cell r="I298">
            <v>108.3</v>
          </cell>
          <cell r="J298">
            <v>6.9</v>
          </cell>
          <cell r="K298">
            <v>105.9</v>
          </cell>
          <cell r="L298">
            <v>2.6</v>
          </cell>
          <cell r="M298">
            <v>191.7</v>
          </cell>
          <cell r="N298">
            <v>4464.3</v>
          </cell>
          <cell r="O298">
            <v>7.2</v>
          </cell>
          <cell r="P298">
            <v>-14.3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93.4</v>
          </cell>
          <cell r="X298">
            <v>11.9</v>
          </cell>
          <cell r="Y298">
            <v>97.2</v>
          </cell>
          <cell r="Z298">
            <v>14.6</v>
          </cell>
          <cell r="AA298">
            <v>253.5</v>
          </cell>
          <cell r="AB298">
            <v>3983.9</v>
          </cell>
          <cell r="AC298">
            <v>0</v>
          </cell>
          <cell r="AD298">
            <v>-100</v>
          </cell>
        </row>
        <row r="299">
          <cell r="B299" t="str">
            <v>その他の製造業</v>
          </cell>
          <cell r="C299">
            <v>114.8</v>
          </cell>
          <cell r="D299">
            <v>-10.5</v>
          </cell>
          <cell r="E299">
            <v>117.2</v>
          </cell>
          <cell r="F299">
            <v>-1.8</v>
          </cell>
          <cell r="G299">
            <v>119.9</v>
          </cell>
          <cell r="H299">
            <v>0.6</v>
          </cell>
          <cell r="I299">
            <v>106.2</v>
          </cell>
          <cell r="J299">
            <v>-7.4</v>
          </cell>
          <cell r="K299">
            <v>107.6</v>
          </cell>
          <cell r="L299">
            <v>-5.4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-63.9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-13.3</v>
          </cell>
          <cell r="Y299">
            <v>108.9</v>
          </cell>
          <cell r="Z299">
            <v>-5</v>
          </cell>
          <cell r="AA299">
            <v>0</v>
          </cell>
          <cell r="AB299">
            <v>-100</v>
          </cell>
          <cell r="AC299">
            <v>0</v>
          </cell>
          <cell r="AD299">
            <v>-100</v>
          </cell>
        </row>
        <row r="300">
          <cell r="B300" t="str">
            <v>Ｅ一括分１</v>
          </cell>
          <cell r="C300">
            <v>148</v>
          </cell>
          <cell r="D300">
            <v>41.4</v>
          </cell>
          <cell r="E300">
            <v>119</v>
          </cell>
          <cell r="F300">
            <v>4.5</v>
          </cell>
          <cell r="G300">
            <v>106.9</v>
          </cell>
          <cell r="H300">
            <v>-6.2</v>
          </cell>
          <cell r="I300">
            <v>111.5</v>
          </cell>
          <cell r="J300">
            <v>-27.6</v>
          </cell>
          <cell r="K300">
            <v>105.7</v>
          </cell>
          <cell r="L300">
            <v>-31.5</v>
          </cell>
          <cell r="M300">
            <v>590</v>
          </cell>
          <cell r="N300">
            <v>0</v>
          </cell>
          <cell r="O300">
            <v>191</v>
          </cell>
          <cell r="P300">
            <v>466.8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4.49</v>
          </cell>
          <cell r="V300">
            <v>4.49</v>
          </cell>
          <cell r="W300">
            <v>137.5</v>
          </cell>
          <cell r="X300">
            <v>36.799999999999997</v>
          </cell>
          <cell r="Y300">
            <v>110.6</v>
          </cell>
          <cell r="Z300">
            <v>1.2</v>
          </cell>
          <cell r="AA300">
            <v>1005</v>
          </cell>
          <cell r="AB300">
            <v>0</v>
          </cell>
          <cell r="AC300">
            <v>159.80000000000001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359.7</v>
          </cell>
          <cell r="D303">
            <v>68.7</v>
          </cell>
          <cell r="E303">
            <v>236</v>
          </cell>
          <cell r="F303">
            <v>86.1</v>
          </cell>
          <cell r="G303">
            <v>241.5</v>
          </cell>
          <cell r="H303">
            <v>91.5</v>
          </cell>
          <cell r="I303">
            <v>166.8</v>
          </cell>
          <cell r="J303">
            <v>42.4</v>
          </cell>
          <cell r="K303">
            <v>169.6</v>
          </cell>
          <cell r="L303">
            <v>45.8</v>
          </cell>
          <cell r="M303">
            <v>22.2</v>
          </cell>
          <cell r="N303">
            <v>-86.2</v>
          </cell>
          <cell r="O303">
            <v>158.69999999999999</v>
          </cell>
          <cell r="P303">
            <v>95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2.63</v>
          </cell>
          <cell r="V303">
            <v>-0.18</v>
          </cell>
          <cell r="W303">
            <v>334.3</v>
          </cell>
          <cell r="X303">
            <v>63.4</v>
          </cell>
          <cell r="Y303">
            <v>219.3</v>
          </cell>
          <cell r="Z303">
            <v>80.2</v>
          </cell>
          <cell r="AA303">
            <v>22.7</v>
          </cell>
          <cell r="AB303">
            <v>-85.5</v>
          </cell>
          <cell r="AC303">
            <v>1163.5</v>
          </cell>
          <cell r="AD303">
            <v>45.5</v>
          </cell>
        </row>
        <row r="304">
          <cell r="B304" t="str">
            <v>小売業</v>
          </cell>
          <cell r="C304">
            <v>103.9</v>
          </cell>
          <cell r="D304">
            <v>-0.8</v>
          </cell>
          <cell r="E304">
            <v>104</v>
          </cell>
          <cell r="F304">
            <v>6.7</v>
          </cell>
          <cell r="G304">
            <v>103.9</v>
          </cell>
          <cell r="H304">
            <v>6.1</v>
          </cell>
          <cell r="I304">
            <v>92.4</v>
          </cell>
          <cell r="J304">
            <v>1.2</v>
          </cell>
          <cell r="K304">
            <v>92.2</v>
          </cell>
          <cell r="L304">
            <v>1</v>
          </cell>
          <cell r="M304">
            <v>100</v>
          </cell>
          <cell r="N304">
            <v>5.3</v>
          </cell>
          <cell r="O304">
            <v>130.6</v>
          </cell>
          <cell r="P304">
            <v>-1</v>
          </cell>
          <cell r="Q304" t="str">
            <v>-</v>
          </cell>
          <cell r="R304" t="str">
            <v>-</v>
          </cell>
          <cell r="S304">
            <v>0.28000000000000003</v>
          </cell>
          <cell r="T304">
            <v>-1.05</v>
          </cell>
          <cell r="U304">
            <v>1.99</v>
          </cell>
          <cell r="V304">
            <v>1.01</v>
          </cell>
          <cell r="W304">
            <v>96.6</v>
          </cell>
          <cell r="X304">
            <v>-3.9</v>
          </cell>
          <cell r="Y304">
            <v>96.7</v>
          </cell>
          <cell r="Z304">
            <v>3.3</v>
          </cell>
          <cell r="AA304">
            <v>107.4</v>
          </cell>
          <cell r="AB304">
            <v>54.2</v>
          </cell>
          <cell r="AC304">
            <v>102.3</v>
          </cell>
          <cell r="AD304">
            <v>-81.400000000000006</v>
          </cell>
        </row>
        <row r="305">
          <cell r="B305" t="str">
            <v>宿泊業</v>
          </cell>
          <cell r="C305">
            <v>185.1</v>
          </cell>
          <cell r="D305">
            <v>10.5</v>
          </cell>
          <cell r="E305">
            <v>158.69999999999999</v>
          </cell>
          <cell r="F305">
            <v>3.1</v>
          </cell>
          <cell r="G305">
            <v>156</v>
          </cell>
          <cell r="H305">
            <v>3.6</v>
          </cell>
          <cell r="I305">
            <v>151.1</v>
          </cell>
          <cell r="J305">
            <v>-5.2</v>
          </cell>
          <cell r="K305">
            <v>146</v>
          </cell>
          <cell r="L305">
            <v>-5.4</v>
          </cell>
          <cell r="M305">
            <v>383.3</v>
          </cell>
          <cell r="N305">
            <v>0</v>
          </cell>
          <cell r="O305">
            <v>108.4</v>
          </cell>
          <cell r="P305">
            <v>4.7</v>
          </cell>
          <cell r="Q305" t="str">
            <v>-</v>
          </cell>
          <cell r="R305" t="str">
            <v>-</v>
          </cell>
          <cell r="S305">
            <v>6.15</v>
          </cell>
          <cell r="T305">
            <v>6.15</v>
          </cell>
          <cell r="U305">
            <v>4.9800000000000004</v>
          </cell>
          <cell r="V305">
            <v>2.0299999999999998</v>
          </cell>
          <cell r="W305">
            <v>172</v>
          </cell>
          <cell r="X305">
            <v>7</v>
          </cell>
          <cell r="Y305">
            <v>147.5</v>
          </cell>
          <cell r="Z305">
            <v>-0.2</v>
          </cell>
          <cell r="AA305">
            <v>286.2</v>
          </cell>
          <cell r="AB305">
            <v>-9.1999999999999993</v>
          </cell>
          <cell r="AC305">
            <v>659.4</v>
          </cell>
          <cell r="AD305">
            <v>88.8</v>
          </cell>
        </row>
        <row r="306">
          <cell r="B306" t="str">
            <v>Ｍ一括分</v>
          </cell>
          <cell r="C306">
            <v>87.5</v>
          </cell>
          <cell r="D306">
            <v>-10.5</v>
          </cell>
          <cell r="E306">
            <v>87.5</v>
          </cell>
          <cell r="F306">
            <v>-10.5</v>
          </cell>
          <cell r="G306">
            <v>86.9</v>
          </cell>
          <cell r="H306">
            <v>-10.1</v>
          </cell>
          <cell r="I306">
            <v>80.3</v>
          </cell>
          <cell r="J306">
            <v>-14.7</v>
          </cell>
          <cell r="K306">
            <v>80</v>
          </cell>
          <cell r="L306">
            <v>-13</v>
          </cell>
          <cell r="M306">
            <v>100</v>
          </cell>
          <cell r="N306">
            <v>-53.3</v>
          </cell>
          <cell r="O306">
            <v>112.5</v>
          </cell>
          <cell r="P306">
            <v>9.3000000000000007</v>
          </cell>
          <cell r="Q306" t="str">
            <v>-</v>
          </cell>
          <cell r="R306" t="str">
            <v>-</v>
          </cell>
          <cell r="S306">
            <v>1.6</v>
          </cell>
          <cell r="T306">
            <v>-1.63</v>
          </cell>
          <cell r="U306">
            <v>0.53</v>
          </cell>
          <cell r="V306">
            <v>-3.88</v>
          </cell>
          <cell r="W306">
            <v>81.3</v>
          </cell>
          <cell r="X306">
            <v>-13.4</v>
          </cell>
          <cell r="Y306">
            <v>81.3</v>
          </cell>
          <cell r="Z306">
            <v>-13.4</v>
          </cell>
          <cell r="AA306">
            <v>118.5</v>
          </cell>
          <cell r="AB306">
            <v>-27.1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101.6</v>
          </cell>
          <cell r="D307">
            <v>6.5</v>
          </cell>
          <cell r="E307">
            <v>78.900000000000006</v>
          </cell>
          <cell r="F307">
            <v>2.5</v>
          </cell>
          <cell r="G307">
            <v>78</v>
          </cell>
          <cell r="H307">
            <v>10.3</v>
          </cell>
          <cell r="I307">
            <v>92.7</v>
          </cell>
          <cell r="J307">
            <v>-7.8</v>
          </cell>
          <cell r="K307">
            <v>92.8</v>
          </cell>
          <cell r="L307">
            <v>-6.9</v>
          </cell>
          <cell r="M307">
            <v>88.9</v>
          </cell>
          <cell r="N307">
            <v>-38.4</v>
          </cell>
          <cell r="O307">
            <v>73</v>
          </cell>
          <cell r="P307">
            <v>-17.399999999999999</v>
          </cell>
          <cell r="Q307" t="str">
            <v>-</v>
          </cell>
          <cell r="R307" t="str">
            <v>-</v>
          </cell>
          <cell r="S307">
            <v>0.89</v>
          </cell>
          <cell r="T307">
            <v>-1.1000000000000001</v>
          </cell>
          <cell r="U307">
            <v>1.55</v>
          </cell>
          <cell r="V307">
            <v>0.95</v>
          </cell>
          <cell r="W307">
            <v>94.4</v>
          </cell>
          <cell r="X307">
            <v>3.1</v>
          </cell>
          <cell r="Y307">
            <v>73.3</v>
          </cell>
          <cell r="Z307">
            <v>-0.8</v>
          </cell>
          <cell r="AA307">
            <v>113.4</v>
          </cell>
          <cell r="AB307">
            <v>-65</v>
          </cell>
          <cell r="AC307">
            <v>107.7</v>
          </cell>
          <cell r="AD307">
            <v>17.7</v>
          </cell>
        </row>
        <row r="308">
          <cell r="B308" t="str">
            <v>Ｐ一括分</v>
          </cell>
          <cell r="C308">
            <v>100.1</v>
          </cell>
          <cell r="D308">
            <v>-24.6</v>
          </cell>
          <cell r="E308">
            <v>99.2</v>
          </cell>
          <cell r="F308">
            <v>-6</v>
          </cell>
          <cell r="G308">
            <v>98.5</v>
          </cell>
          <cell r="H308">
            <v>-4.5999999999999996</v>
          </cell>
          <cell r="I308">
            <v>90.1</v>
          </cell>
          <cell r="J308">
            <v>-0.2</v>
          </cell>
          <cell r="K308">
            <v>89.7</v>
          </cell>
          <cell r="L308">
            <v>0</v>
          </cell>
          <cell r="M308">
            <v>250</v>
          </cell>
          <cell r="N308">
            <v>-28.6</v>
          </cell>
          <cell r="O308">
            <v>117.7</v>
          </cell>
          <cell r="P308">
            <v>22.5</v>
          </cell>
          <cell r="Q308" t="str">
            <v>-</v>
          </cell>
          <cell r="R308" t="str">
            <v>-</v>
          </cell>
          <cell r="S308">
            <v>0.48</v>
          </cell>
          <cell r="T308">
            <v>0.2</v>
          </cell>
          <cell r="U308">
            <v>1.4</v>
          </cell>
          <cell r="V308">
            <v>0.67</v>
          </cell>
          <cell r="W308">
            <v>93</v>
          </cell>
          <cell r="X308">
            <v>-27</v>
          </cell>
          <cell r="Y308">
            <v>92.2</v>
          </cell>
          <cell r="Z308">
            <v>-8.9</v>
          </cell>
          <cell r="AA308">
            <v>619.6</v>
          </cell>
          <cell r="AB308">
            <v>-59.8</v>
          </cell>
          <cell r="AC308">
            <v>112</v>
          </cell>
          <cell r="AD308">
            <v>-78.2</v>
          </cell>
        </row>
        <row r="309">
          <cell r="B309" t="str">
            <v>職業紹介・派遣業</v>
          </cell>
          <cell r="C309">
            <v>115.3</v>
          </cell>
          <cell r="D309">
            <v>10.1</v>
          </cell>
          <cell r="E309">
            <v>115.2</v>
          </cell>
          <cell r="F309">
            <v>10.3</v>
          </cell>
          <cell r="G309">
            <v>115.9</v>
          </cell>
          <cell r="H309">
            <v>12</v>
          </cell>
          <cell r="I309">
            <v>100.6</v>
          </cell>
          <cell r="J309">
            <v>6.2</v>
          </cell>
          <cell r="K309">
            <v>100.4</v>
          </cell>
          <cell r="L309">
            <v>7</v>
          </cell>
          <cell r="M309">
            <v>103.7</v>
          </cell>
          <cell r="N309">
            <v>-15.1</v>
          </cell>
          <cell r="O309">
            <v>96</v>
          </cell>
          <cell r="P309">
            <v>-29.3</v>
          </cell>
          <cell r="Q309" t="str">
            <v>-</v>
          </cell>
          <cell r="R309" t="str">
            <v>-</v>
          </cell>
          <cell r="S309">
            <v>7.52</v>
          </cell>
          <cell r="T309">
            <v>-2.74</v>
          </cell>
          <cell r="U309">
            <v>9.6300000000000008</v>
          </cell>
          <cell r="V309">
            <v>3.95</v>
          </cell>
          <cell r="W309">
            <v>107.2</v>
          </cell>
          <cell r="X309">
            <v>6.7</v>
          </cell>
          <cell r="Y309">
            <v>107.1</v>
          </cell>
          <cell r="Z309">
            <v>6.9</v>
          </cell>
          <cell r="AA309">
            <v>94.9</v>
          </cell>
          <cell r="AB309">
            <v>-26.3</v>
          </cell>
          <cell r="AC309">
            <v>158.4</v>
          </cell>
          <cell r="AD309">
            <v>-28.6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102.3</v>
          </cell>
          <cell r="D311">
            <v>-8.1999999999999993</v>
          </cell>
          <cell r="E311">
            <v>103.4</v>
          </cell>
          <cell r="F311">
            <v>-5.3</v>
          </cell>
          <cell r="G311">
            <v>104.5</v>
          </cell>
          <cell r="H311">
            <v>-3.4</v>
          </cell>
          <cell r="I311">
            <v>93.7</v>
          </cell>
          <cell r="J311">
            <v>-7.3</v>
          </cell>
          <cell r="K311">
            <v>94.8</v>
          </cell>
          <cell r="L311">
            <v>-5.6</v>
          </cell>
          <cell r="M311">
            <v>64.5</v>
          </cell>
          <cell r="N311">
            <v>-47.4</v>
          </cell>
          <cell r="O311">
            <v>99.1</v>
          </cell>
          <cell r="P311">
            <v>18.5</v>
          </cell>
          <cell r="Q311" t="str">
            <v>-</v>
          </cell>
          <cell r="R311" t="str">
            <v>-</v>
          </cell>
          <cell r="S311">
            <v>3.67</v>
          </cell>
          <cell r="T311">
            <v>0.74</v>
          </cell>
          <cell r="U311">
            <v>2.17</v>
          </cell>
          <cell r="V311">
            <v>-1.6</v>
          </cell>
          <cell r="W311">
            <v>95.1</v>
          </cell>
          <cell r="X311">
            <v>-11</v>
          </cell>
          <cell r="Y311">
            <v>96.1</v>
          </cell>
          <cell r="Z311">
            <v>-8.3000000000000007</v>
          </cell>
          <cell r="AA311">
            <v>73.599999999999994</v>
          </cell>
          <cell r="AB311">
            <v>-46.9</v>
          </cell>
          <cell r="AC311">
            <v>31.5</v>
          </cell>
          <cell r="AD311">
            <v>-73.3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518">
          <cell r="B518" t="str">
            <v>調査産業計</v>
          </cell>
          <cell r="C518">
            <v>187.7</v>
          </cell>
          <cell r="D518">
            <v>3.9</v>
          </cell>
          <cell r="E518">
            <v>105.7</v>
          </cell>
          <cell r="F518">
            <v>4</v>
          </cell>
          <cell r="G518">
            <v>105.6</v>
          </cell>
          <cell r="H518">
            <v>3.9</v>
          </cell>
          <cell r="I518">
            <v>100.4</v>
          </cell>
          <cell r="J518">
            <v>1.3</v>
          </cell>
          <cell r="K518">
            <v>99.3</v>
          </cell>
          <cell r="L518">
            <v>0.7</v>
          </cell>
          <cell r="M518">
            <v>115.3</v>
          </cell>
          <cell r="N518">
            <v>8.5</v>
          </cell>
          <cell r="O518">
            <v>97.2</v>
          </cell>
          <cell r="P518">
            <v>-0.6</v>
          </cell>
          <cell r="Q518" t="str">
            <v>-</v>
          </cell>
          <cell r="R518" t="str">
            <v>-</v>
          </cell>
          <cell r="S518">
            <v>1.0900000000000001</v>
          </cell>
          <cell r="T518">
            <v>0.47</v>
          </cell>
          <cell r="U518">
            <v>1.07</v>
          </cell>
          <cell r="V518">
            <v>-0.04</v>
          </cell>
          <cell r="W518">
            <v>174.4</v>
          </cell>
          <cell r="X518">
            <v>0.6</v>
          </cell>
          <cell r="Y518">
            <v>98.2</v>
          </cell>
          <cell r="Z518">
            <v>0.7</v>
          </cell>
          <cell r="AA518">
            <v>107.2</v>
          </cell>
          <cell r="AB518">
            <v>6.2</v>
          </cell>
          <cell r="AC518">
            <v>614.20000000000005</v>
          </cell>
          <cell r="AD518">
            <v>3.7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132.30000000000001</v>
          </cell>
          <cell r="D520">
            <v>-5</v>
          </cell>
          <cell r="E520">
            <v>94.7</v>
          </cell>
          <cell r="F520">
            <v>3.5</v>
          </cell>
          <cell r="G520">
            <v>95.1</v>
          </cell>
          <cell r="H520">
            <v>2.7</v>
          </cell>
          <cell r="I520">
            <v>98.9</v>
          </cell>
          <cell r="J520">
            <v>-0.8</v>
          </cell>
          <cell r="K520">
            <v>97.9</v>
          </cell>
          <cell r="L520">
            <v>-1.7</v>
          </cell>
          <cell r="M520">
            <v>115.7</v>
          </cell>
          <cell r="N520">
            <v>13.2</v>
          </cell>
          <cell r="O520">
            <v>93.3</v>
          </cell>
          <cell r="P520">
            <v>0.6</v>
          </cell>
          <cell r="Q520" t="str">
            <v>-</v>
          </cell>
          <cell r="R520" t="str">
            <v>-</v>
          </cell>
          <cell r="S520">
            <v>0.56000000000000005</v>
          </cell>
          <cell r="T520">
            <v>-0.01</v>
          </cell>
          <cell r="U520">
            <v>0.15</v>
          </cell>
          <cell r="V520">
            <v>-0.91</v>
          </cell>
          <cell r="W520">
            <v>123</v>
          </cell>
          <cell r="X520">
            <v>-7.9</v>
          </cell>
          <cell r="Y520">
            <v>88</v>
          </cell>
          <cell r="Z520">
            <v>0.2</v>
          </cell>
          <cell r="AA520">
            <v>88.7</v>
          </cell>
          <cell r="AB520">
            <v>22.9</v>
          </cell>
          <cell r="AC520">
            <v>257.60000000000002</v>
          </cell>
          <cell r="AD520">
            <v>-14.9</v>
          </cell>
        </row>
        <row r="521">
          <cell r="B521" t="str">
            <v>製造業</v>
          </cell>
          <cell r="C521">
            <v>208.7</v>
          </cell>
          <cell r="D521">
            <v>2.8</v>
          </cell>
          <cell r="E521">
            <v>111.5</v>
          </cell>
          <cell r="F521">
            <v>-0.3</v>
          </cell>
          <cell r="G521">
            <v>108.9</v>
          </cell>
          <cell r="H521">
            <v>-1.3</v>
          </cell>
          <cell r="I521">
            <v>103</v>
          </cell>
          <cell r="J521">
            <v>2.1</v>
          </cell>
          <cell r="K521">
            <v>101.4</v>
          </cell>
          <cell r="L521">
            <v>1.6</v>
          </cell>
          <cell r="M521">
            <v>122.8</v>
          </cell>
          <cell r="N521">
            <v>7.2</v>
          </cell>
          <cell r="O521">
            <v>95.1</v>
          </cell>
          <cell r="P521">
            <v>0.6</v>
          </cell>
          <cell r="Q521" t="str">
            <v>-</v>
          </cell>
          <cell r="R521" t="str">
            <v>-</v>
          </cell>
          <cell r="S521">
            <v>0.54</v>
          </cell>
          <cell r="T521">
            <v>0.04</v>
          </cell>
          <cell r="U521">
            <v>0.86</v>
          </cell>
          <cell r="V521">
            <v>0.28000000000000003</v>
          </cell>
          <cell r="W521">
            <v>194</v>
          </cell>
          <cell r="X521">
            <v>-0.5</v>
          </cell>
          <cell r="Y521">
            <v>103.6</v>
          </cell>
          <cell r="Z521">
            <v>-3.4</v>
          </cell>
          <cell r="AA521">
            <v>139.69999999999999</v>
          </cell>
          <cell r="AB521">
            <v>9.5</v>
          </cell>
          <cell r="AC521">
            <v>689.4</v>
          </cell>
          <cell r="AD521">
            <v>5.2</v>
          </cell>
        </row>
        <row r="522">
          <cell r="B522" t="str">
            <v>電気・ガス・熱供給・水道業</v>
          </cell>
          <cell r="C522">
            <v>263</v>
          </cell>
          <cell r="D522">
            <v>-1.2</v>
          </cell>
          <cell r="E522">
            <v>122.1</v>
          </cell>
          <cell r="F522">
            <v>7.3</v>
          </cell>
          <cell r="G522">
            <v>113.4</v>
          </cell>
          <cell r="H522">
            <v>-0.4</v>
          </cell>
          <cell r="I522">
            <v>101.6</v>
          </cell>
          <cell r="J522">
            <v>11.3</v>
          </cell>
          <cell r="K522">
            <v>100.1</v>
          </cell>
          <cell r="L522">
            <v>7.9</v>
          </cell>
          <cell r="M522">
            <v>121.1</v>
          </cell>
          <cell r="N522">
            <v>67</v>
          </cell>
          <cell r="O522">
            <v>147.1</v>
          </cell>
          <cell r="P522">
            <v>-27.1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1.52</v>
          </cell>
          <cell r="V522">
            <v>1.41</v>
          </cell>
          <cell r="W522">
            <v>244.4</v>
          </cell>
          <cell r="X522">
            <v>-4.3</v>
          </cell>
          <cell r="Y522">
            <v>113.5</v>
          </cell>
          <cell r="Z522">
            <v>3.9</v>
          </cell>
          <cell r="AA522">
            <v>228.2</v>
          </cell>
          <cell r="AB522">
            <v>102.9</v>
          </cell>
          <cell r="AC522">
            <v>657.4</v>
          </cell>
          <cell r="AD522">
            <v>-5.6</v>
          </cell>
        </row>
        <row r="523">
          <cell r="B523" t="str">
            <v>情報通信業</v>
          </cell>
          <cell r="C523">
            <v>282.60000000000002</v>
          </cell>
          <cell r="D523">
            <v>-0.3</v>
          </cell>
          <cell r="E523">
            <v>133.80000000000001</v>
          </cell>
          <cell r="F523">
            <v>-2.7</v>
          </cell>
          <cell r="G523">
            <v>132.30000000000001</v>
          </cell>
          <cell r="H523">
            <v>-1.2</v>
          </cell>
          <cell r="I523">
            <v>102.2</v>
          </cell>
          <cell r="J523">
            <v>0.9</v>
          </cell>
          <cell r="K523">
            <v>103.6</v>
          </cell>
          <cell r="L523">
            <v>0.6</v>
          </cell>
          <cell r="M523">
            <v>87.1</v>
          </cell>
          <cell r="N523">
            <v>4.5999999999999996</v>
          </cell>
          <cell r="O523">
            <v>103.3</v>
          </cell>
          <cell r="P523">
            <v>-5.0999999999999996</v>
          </cell>
          <cell r="Q523" t="str">
            <v>-</v>
          </cell>
          <cell r="R523" t="str">
            <v>-</v>
          </cell>
          <cell r="S523">
            <v>0.13</v>
          </cell>
          <cell r="T523">
            <v>7.0000000000000007E-2</v>
          </cell>
          <cell r="U523">
            <v>0.71</v>
          </cell>
          <cell r="V523">
            <v>0.06</v>
          </cell>
          <cell r="W523">
            <v>262.60000000000002</v>
          </cell>
          <cell r="X523">
            <v>-3.5</v>
          </cell>
          <cell r="Y523">
            <v>124.3</v>
          </cell>
          <cell r="Z523">
            <v>-5.8</v>
          </cell>
          <cell r="AA523">
            <v>153.69999999999999</v>
          </cell>
          <cell r="AB523">
            <v>-17.3</v>
          </cell>
          <cell r="AC523">
            <v>943.7</v>
          </cell>
          <cell r="AD523">
            <v>1.3</v>
          </cell>
        </row>
        <row r="524">
          <cell r="B524" t="str">
            <v>運輸業，郵便業</v>
          </cell>
          <cell r="C524">
            <v>134.69999999999999</v>
          </cell>
          <cell r="D524">
            <v>-6.8</v>
          </cell>
          <cell r="E524">
            <v>97.7</v>
          </cell>
          <cell r="F524">
            <v>7.1</v>
          </cell>
          <cell r="G524">
            <v>101</v>
          </cell>
          <cell r="H524">
            <v>5.4</v>
          </cell>
          <cell r="I524">
            <v>101</v>
          </cell>
          <cell r="J524">
            <v>7.1</v>
          </cell>
          <cell r="K524">
            <v>104.5</v>
          </cell>
          <cell r="L524">
            <v>5.6</v>
          </cell>
          <cell r="M524">
            <v>87.8</v>
          </cell>
          <cell r="N524">
            <v>15.2</v>
          </cell>
          <cell r="O524">
            <v>114.4</v>
          </cell>
          <cell r="P524">
            <v>3.1</v>
          </cell>
          <cell r="Q524" t="str">
            <v>-</v>
          </cell>
          <cell r="R524" t="str">
            <v>-</v>
          </cell>
          <cell r="S524">
            <v>0.37</v>
          </cell>
          <cell r="T524">
            <v>-7.0000000000000007E-2</v>
          </cell>
          <cell r="U524">
            <v>0.43</v>
          </cell>
          <cell r="V524">
            <v>-0.06</v>
          </cell>
          <cell r="W524">
            <v>125.2</v>
          </cell>
          <cell r="X524">
            <v>-9.6999999999999993</v>
          </cell>
          <cell r="Y524">
            <v>90.8</v>
          </cell>
          <cell r="Z524">
            <v>3.8</v>
          </cell>
          <cell r="AA524">
            <v>83.7</v>
          </cell>
          <cell r="AB524">
            <v>16.5</v>
          </cell>
          <cell r="AC524">
            <v>375.9</v>
          </cell>
          <cell r="AD524">
            <v>-24.2</v>
          </cell>
        </row>
        <row r="525">
          <cell r="B525" t="str">
            <v>卸売業，小売業</v>
          </cell>
          <cell r="C525">
            <v>194.3</v>
          </cell>
          <cell r="D525">
            <v>18</v>
          </cell>
          <cell r="E525">
            <v>105.5</v>
          </cell>
          <cell r="F525">
            <v>3.9</v>
          </cell>
          <cell r="G525">
            <v>103.9</v>
          </cell>
          <cell r="H525">
            <v>2.7</v>
          </cell>
          <cell r="I525">
            <v>98.1</v>
          </cell>
          <cell r="J525">
            <v>2</v>
          </cell>
          <cell r="K525">
            <v>96.7</v>
          </cell>
          <cell r="L525">
            <v>0.7</v>
          </cell>
          <cell r="M525">
            <v>119.1</v>
          </cell>
          <cell r="N525">
            <v>20.2</v>
          </cell>
          <cell r="O525">
            <v>89.7</v>
          </cell>
          <cell r="P525">
            <v>-4.4000000000000004</v>
          </cell>
          <cell r="Q525" t="str">
            <v>-</v>
          </cell>
          <cell r="R525" t="str">
            <v>-</v>
          </cell>
          <cell r="S525">
            <v>2.11</v>
          </cell>
          <cell r="T525">
            <v>1.62</v>
          </cell>
          <cell r="U525">
            <v>1.66</v>
          </cell>
          <cell r="V525">
            <v>0.75</v>
          </cell>
          <cell r="W525">
            <v>180.6</v>
          </cell>
          <cell r="X525">
            <v>14.2</v>
          </cell>
          <cell r="Y525">
            <v>98</v>
          </cell>
          <cell r="Z525">
            <v>0.6</v>
          </cell>
          <cell r="AA525">
            <v>132.5</v>
          </cell>
          <cell r="AB525">
            <v>25.1</v>
          </cell>
          <cell r="AC525">
            <v>822.4</v>
          </cell>
          <cell r="AD525">
            <v>34.4</v>
          </cell>
        </row>
        <row r="526">
          <cell r="B526" t="str">
            <v>金融業，保険業</v>
          </cell>
          <cell r="C526">
            <v>225.5</v>
          </cell>
          <cell r="D526">
            <v>12.3</v>
          </cell>
          <cell r="E526">
            <v>116.1</v>
          </cell>
          <cell r="F526">
            <v>8.1</v>
          </cell>
          <cell r="G526">
            <v>117.6</v>
          </cell>
          <cell r="H526">
            <v>9</v>
          </cell>
          <cell r="I526">
            <v>98.9</v>
          </cell>
          <cell r="J526">
            <v>1.4</v>
          </cell>
          <cell r="K526">
            <v>97.9</v>
          </cell>
          <cell r="L526">
            <v>1.1000000000000001</v>
          </cell>
          <cell r="M526">
            <v>125.5</v>
          </cell>
          <cell r="N526">
            <v>9.6</v>
          </cell>
          <cell r="O526">
            <v>89</v>
          </cell>
          <cell r="P526">
            <v>-2.2999999999999998</v>
          </cell>
          <cell r="Q526" t="str">
            <v>-</v>
          </cell>
          <cell r="R526" t="str">
            <v>-</v>
          </cell>
          <cell r="S526">
            <v>0</v>
          </cell>
          <cell r="T526">
            <v>-0.97</v>
          </cell>
          <cell r="U526">
            <v>1.33</v>
          </cell>
          <cell r="V526">
            <v>0.69</v>
          </cell>
          <cell r="W526">
            <v>209.6</v>
          </cell>
          <cell r="X526">
            <v>8.8000000000000007</v>
          </cell>
          <cell r="Y526">
            <v>107.9</v>
          </cell>
          <cell r="Z526">
            <v>4.7</v>
          </cell>
          <cell r="AA526">
            <v>83.3</v>
          </cell>
          <cell r="AB526">
            <v>-14.9</v>
          </cell>
          <cell r="AC526">
            <v>608.9</v>
          </cell>
          <cell r="AD526">
            <v>15.5</v>
          </cell>
        </row>
        <row r="527">
          <cell r="B527" t="str">
            <v>不動産業，物品賃貸業</v>
          </cell>
          <cell r="C527">
            <v>178</v>
          </cell>
          <cell r="D527">
            <v>-29.9</v>
          </cell>
          <cell r="E527">
            <v>93.6</v>
          </cell>
          <cell r="F527">
            <v>-21.5</v>
          </cell>
          <cell r="G527">
            <v>98.1</v>
          </cell>
          <cell r="H527">
            <v>-19</v>
          </cell>
          <cell r="I527">
            <v>95.1</v>
          </cell>
          <cell r="J527">
            <v>-8.5</v>
          </cell>
          <cell r="K527">
            <v>98.8</v>
          </cell>
          <cell r="L527">
            <v>-4.0999999999999996</v>
          </cell>
          <cell r="M527">
            <v>31.1</v>
          </cell>
          <cell r="N527">
            <v>-73.8</v>
          </cell>
          <cell r="O527">
            <v>78.2</v>
          </cell>
          <cell r="P527">
            <v>46.7</v>
          </cell>
          <cell r="Q527" t="str">
            <v>-</v>
          </cell>
          <cell r="R527" t="str">
            <v>-</v>
          </cell>
          <cell r="S527">
            <v>0</v>
          </cell>
          <cell r="T527">
            <v>-0.77</v>
          </cell>
          <cell r="U527">
            <v>0</v>
          </cell>
          <cell r="V527">
            <v>-0.77</v>
          </cell>
          <cell r="W527">
            <v>165.4</v>
          </cell>
          <cell r="X527">
            <v>-32.200000000000003</v>
          </cell>
          <cell r="Y527">
            <v>87</v>
          </cell>
          <cell r="Z527">
            <v>-24</v>
          </cell>
          <cell r="AA527">
            <v>18.7</v>
          </cell>
          <cell r="AB527">
            <v>-78.900000000000006</v>
          </cell>
          <cell r="AC527">
            <v>614.29999999999995</v>
          </cell>
          <cell r="AD527">
            <v>-35.4</v>
          </cell>
        </row>
        <row r="528">
          <cell r="B528" t="str">
            <v>学術研究，専門・技術サービス業</v>
          </cell>
          <cell r="C528">
            <v>178.3</v>
          </cell>
          <cell r="D528">
            <v>1.5</v>
          </cell>
          <cell r="E528">
            <v>102.7</v>
          </cell>
          <cell r="F528">
            <v>-0.1</v>
          </cell>
          <cell r="G528">
            <v>102.2</v>
          </cell>
          <cell r="H528">
            <v>-2.5</v>
          </cell>
          <cell r="I528">
            <v>96.7</v>
          </cell>
          <cell r="J528">
            <v>-1.2</v>
          </cell>
          <cell r="K528">
            <v>96.8</v>
          </cell>
          <cell r="L528">
            <v>-1.8</v>
          </cell>
          <cell r="M528">
            <v>95.8</v>
          </cell>
          <cell r="N528">
            <v>9.5</v>
          </cell>
          <cell r="O528">
            <v>113.1</v>
          </cell>
          <cell r="P528">
            <v>13.6</v>
          </cell>
          <cell r="Q528" t="str">
            <v>-</v>
          </cell>
          <cell r="R528" t="str">
            <v>-</v>
          </cell>
          <cell r="S528">
            <v>0.04</v>
          </cell>
          <cell r="T528">
            <v>-0.02</v>
          </cell>
          <cell r="U528">
            <v>0.02</v>
          </cell>
          <cell r="V528">
            <v>0.02</v>
          </cell>
          <cell r="W528">
            <v>165.7</v>
          </cell>
          <cell r="X528">
            <v>-1.7</v>
          </cell>
          <cell r="Y528">
            <v>95.4</v>
          </cell>
          <cell r="Z528">
            <v>-3.3</v>
          </cell>
          <cell r="AA528">
            <v>112.8</v>
          </cell>
          <cell r="AB528">
            <v>88.1</v>
          </cell>
          <cell r="AC528">
            <v>378.9</v>
          </cell>
          <cell r="AD528">
            <v>2.8</v>
          </cell>
        </row>
        <row r="529">
          <cell r="B529" t="str">
            <v>宿泊業，飲食サービス業</v>
          </cell>
          <cell r="C529">
            <v>132.30000000000001</v>
          </cell>
          <cell r="D529">
            <v>20.3</v>
          </cell>
          <cell r="E529">
            <v>104.8</v>
          </cell>
          <cell r="F529">
            <v>4.9000000000000004</v>
          </cell>
          <cell r="G529">
            <v>100.6</v>
          </cell>
          <cell r="H529">
            <v>-0.8</v>
          </cell>
          <cell r="I529">
            <v>110.9</v>
          </cell>
          <cell r="J529">
            <v>0.5</v>
          </cell>
          <cell r="K529">
            <v>110.4</v>
          </cell>
          <cell r="L529">
            <v>-3.7</v>
          </cell>
          <cell r="M529">
            <v>117.6</v>
          </cell>
          <cell r="N529">
            <v>139.5</v>
          </cell>
          <cell r="O529">
            <v>77.400000000000006</v>
          </cell>
          <cell r="P529">
            <v>-19</v>
          </cell>
          <cell r="Q529" t="str">
            <v>-</v>
          </cell>
          <cell r="R529" t="str">
            <v>-</v>
          </cell>
          <cell r="S529">
            <v>3.25</v>
          </cell>
          <cell r="T529">
            <v>3.27</v>
          </cell>
          <cell r="U529">
            <v>0.23</v>
          </cell>
          <cell r="V529">
            <v>-9.4700000000000006</v>
          </cell>
          <cell r="W529">
            <v>123</v>
          </cell>
          <cell r="X529">
            <v>16.5</v>
          </cell>
          <cell r="Y529">
            <v>97.4</v>
          </cell>
          <cell r="Z529">
            <v>1.6</v>
          </cell>
          <cell r="AA529">
            <v>165.6</v>
          </cell>
          <cell r="AB529">
            <v>110.7</v>
          </cell>
          <cell r="AC529">
            <v>384.1</v>
          </cell>
          <cell r="AD529">
            <v>110.9</v>
          </cell>
        </row>
        <row r="530">
          <cell r="B530" t="str">
            <v>生活関連サービス業，娯楽業</v>
          </cell>
          <cell r="C530">
            <v>153.9</v>
          </cell>
          <cell r="D530">
            <v>22.1</v>
          </cell>
          <cell r="E530">
            <v>92.8</v>
          </cell>
          <cell r="F530">
            <v>4.4000000000000004</v>
          </cell>
          <cell r="G530">
            <v>93.6</v>
          </cell>
          <cell r="H530">
            <v>1.7</v>
          </cell>
          <cell r="I530">
            <v>93.2</v>
          </cell>
          <cell r="J530">
            <v>-2.7</v>
          </cell>
          <cell r="K530">
            <v>96.6</v>
          </cell>
          <cell r="L530">
            <v>-0.7</v>
          </cell>
          <cell r="M530">
            <v>59.5</v>
          </cell>
          <cell r="N530">
            <v>-26</v>
          </cell>
          <cell r="O530">
            <v>120.9</v>
          </cell>
          <cell r="P530">
            <v>9.5</v>
          </cell>
          <cell r="Q530" t="str">
            <v>-</v>
          </cell>
          <cell r="R530" t="str">
            <v>-</v>
          </cell>
          <cell r="S530">
            <v>-0.02</v>
          </cell>
          <cell r="T530">
            <v>-0.83</v>
          </cell>
          <cell r="U530">
            <v>0.91</v>
          </cell>
          <cell r="V530">
            <v>-0.67</v>
          </cell>
          <cell r="W530">
            <v>143</v>
          </cell>
          <cell r="X530">
            <v>18.3</v>
          </cell>
          <cell r="Y530">
            <v>86.2</v>
          </cell>
          <cell r="Z530">
            <v>1.1000000000000001</v>
          </cell>
          <cell r="AA530">
            <v>83.1</v>
          </cell>
          <cell r="AB530">
            <v>63.9</v>
          </cell>
          <cell r="AC530">
            <v>536.20000000000005</v>
          </cell>
          <cell r="AD530">
            <v>55.7</v>
          </cell>
        </row>
        <row r="531">
          <cell r="B531" t="str">
            <v>教育，学習支援業</v>
          </cell>
          <cell r="C531">
            <v>250.7</v>
          </cell>
          <cell r="D531">
            <v>6.1</v>
          </cell>
          <cell r="E531">
            <v>115.3</v>
          </cell>
          <cell r="F531">
            <v>17.7</v>
          </cell>
          <cell r="G531">
            <v>116.8</v>
          </cell>
          <cell r="H531">
            <v>18.899999999999999</v>
          </cell>
          <cell r="I531">
            <v>100.5</v>
          </cell>
          <cell r="J531">
            <v>-1.2</v>
          </cell>
          <cell r="K531">
            <v>91.5</v>
          </cell>
          <cell r="L531">
            <v>-1</v>
          </cell>
          <cell r="M531">
            <v>253.4</v>
          </cell>
          <cell r="N531">
            <v>-1.8</v>
          </cell>
          <cell r="O531">
            <v>109.7</v>
          </cell>
          <cell r="P531">
            <v>-3.3</v>
          </cell>
          <cell r="Q531" t="str">
            <v>-</v>
          </cell>
          <cell r="R531" t="str">
            <v>-</v>
          </cell>
          <cell r="S531">
            <v>1.61</v>
          </cell>
          <cell r="T531">
            <v>1.56</v>
          </cell>
          <cell r="U531">
            <v>1.64</v>
          </cell>
          <cell r="V531">
            <v>1.1399999999999999</v>
          </cell>
          <cell r="W531">
            <v>233</v>
          </cell>
          <cell r="X531">
            <v>2.7</v>
          </cell>
          <cell r="Y531">
            <v>107.2</v>
          </cell>
          <cell r="Z531">
            <v>14</v>
          </cell>
          <cell r="AA531">
            <v>35.200000000000003</v>
          </cell>
          <cell r="AB531">
            <v>-60.5</v>
          </cell>
          <cell r="AC531">
            <v>681.3</v>
          </cell>
          <cell r="AD531">
            <v>0.2</v>
          </cell>
        </row>
        <row r="532">
          <cell r="B532" t="str">
            <v>医療，福祉</v>
          </cell>
          <cell r="C532">
            <v>171.8</v>
          </cell>
          <cell r="D532">
            <v>0.5</v>
          </cell>
          <cell r="E532">
            <v>101.4</v>
          </cell>
          <cell r="F532">
            <v>0.7</v>
          </cell>
          <cell r="G532">
            <v>101</v>
          </cell>
          <cell r="H532">
            <v>1.6</v>
          </cell>
          <cell r="I532">
            <v>101.1</v>
          </cell>
          <cell r="J532">
            <v>1.6</v>
          </cell>
          <cell r="K532">
            <v>100.9</v>
          </cell>
          <cell r="L532">
            <v>1.4</v>
          </cell>
          <cell r="M532">
            <v>105.9</v>
          </cell>
          <cell r="N532">
            <v>8.1</v>
          </cell>
          <cell r="O532">
            <v>97.9</v>
          </cell>
          <cell r="P532">
            <v>2.8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0.5</v>
          </cell>
          <cell r="U532">
            <v>1.05</v>
          </cell>
          <cell r="V532">
            <v>0.04</v>
          </cell>
          <cell r="W532">
            <v>159.69999999999999</v>
          </cell>
          <cell r="X532">
            <v>-2.6</v>
          </cell>
          <cell r="Y532">
            <v>94.2</v>
          </cell>
          <cell r="Z532">
            <v>-2.5</v>
          </cell>
          <cell r="AA532">
            <v>112.4</v>
          </cell>
          <cell r="AB532">
            <v>-17.399999999999999</v>
          </cell>
          <cell r="AC532">
            <v>500.1</v>
          </cell>
          <cell r="AD532">
            <v>0.2</v>
          </cell>
        </row>
        <row r="533">
          <cell r="B533" t="str">
            <v>複合サービス事業</v>
          </cell>
          <cell r="C533">
            <v>219.5</v>
          </cell>
          <cell r="D533">
            <v>-2.1</v>
          </cell>
          <cell r="E533">
            <v>97.8</v>
          </cell>
          <cell r="F533">
            <v>-1</v>
          </cell>
          <cell r="G533">
            <v>100.1</v>
          </cell>
          <cell r="H533">
            <v>-0.5</v>
          </cell>
          <cell r="I533">
            <v>100.4</v>
          </cell>
          <cell r="J533">
            <v>-3.6</v>
          </cell>
          <cell r="K533">
            <v>102.5</v>
          </cell>
          <cell r="L533">
            <v>-2.2999999999999998</v>
          </cell>
          <cell r="M533">
            <v>63.2</v>
          </cell>
          <cell r="N533">
            <v>-29.5</v>
          </cell>
          <cell r="O533">
            <v>101.2</v>
          </cell>
          <cell r="P533">
            <v>10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-0.45</v>
          </cell>
          <cell r="U533">
            <v>0.39</v>
          </cell>
          <cell r="V533">
            <v>-7.0000000000000007E-2</v>
          </cell>
          <cell r="W533">
            <v>204</v>
          </cell>
          <cell r="X533">
            <v>-5.2</v>
          </cell>
          <cell r="Y533">
            <v>90.9</v>
          </cell>
          <cell r="Z533">
            <v>-4.0999999999999996</v>
          </cell>
          <cell r="AA533">
            <v>60</v>
          </cell>
          <cell r="AB533">
            <v>-13.8</v>
          </cell>
          <cell r="AC533">
            <v>788</v>
          </cell>
          <cell r="AD533">
            <v>-2.6</v>
          </cell>
        </row>
        <row r="534">
          <cell r="B534" t="str">
            <v>サービス業（他に分類されないもの）</v>
          </cell>
          <cell r="C534">
            <v>138.30000000000001</v>
          </cell>
          <cell r="D534">
            <v>6.1</v>
          </cell>
          <cell r="E534">
            <v>97.4</v>
          </cell>
          <cell r="F534">
            <v>7.3</v>
          </cell>
          <cell r="G534">
            <v>100.4</v>
          </cell>
          <cell r="H534">
            <v>9.4</v>
          </cell>
          <cell r="I534">
            <v>98.5</v>
          </cell>
          <cell r="J534">
            <v>0</v>
          </cell>
          <cell r="K534">
            <v>99.5</v>
          </cell>
          <cell r="L534">
            <v>0.4</v>
          </cell>
          <cell r="M534">
            <v>84.5</v>
          </cell>
          <cell r="N534">
            <v>-5.8</v>
          </cell>
          <cell r="O534">
            <v>90.8</v>
          </cell>
          <cell r="P534">
            <v>-8.6999999999999993</v>
          </cell>
          <cell r="Q534" t="str">
            <v>-</v>
          </cell>
          <cell r="R534" t="str">
            <v>-</v>
          </cell>
          <cell r="S534">
            <v>1.74</v>
          </cell>
          <cell r="T534">
            <v>-0.28000000000000003</v>
          </cell>
          <cell r="U534">
            <v>2.02</v>
          </cell>
          <cell r="V534">
            <v>-0.4</v>
          </cell>
          <cell r="W534">
            <v>128.5</v>
          </cell>
          <cell r="X534">
            <v>2.7</v>
          </cell>
          <cell r="Y534">
            <v>90.5</v>
          </cell>
          <cell r="Z534">
            <v>3.9</v>
          </cell>
          <cell r="AA534">
            <v>66.900000000000006</v>
          </cell>
          <cell r="AB534">
            <v>-16.399999999999999</v>
          </cell>
          <cell r="AC534">
            <v>402.4</v>
          </cell>
          <cell r="AD534">
            <v>4.0999999999999996</v>
          </cell>
        </row>
        <row r="535">
          <cell r="B535" t="str">
            <v>食料品・たばこ</v>
          </cell>
          <cell r="C535">
            <v>169.9</v>
          </cell>
          <cell r="D535">
            <v>-15.9</v>
          </cell>
          <cell r="E535">
            <v>101.8</v>
          </cell>
          <cell r="F535">
            <v>-11.6</v>
          </cell>
          <cell r="G535">
            <v>99.4</v>
          </cell>
          <cell r="H535">
            <v>-13.5</v>
          </cell>
          <cell r="I535">
            <v>103.5</v>
          </cell>
          <cell r="J535">
            <v>3.9</v>
          </cell>
          <cell r="K535">
            <v>103</v>
          </cell>
          <cell r="L535">
            <v>5.0999999999999996</v>
          </cell>
          <cell r="M535">
            <v>110</v>
          </cell>
          <cell r="N535">
            <v>-7.2</v>
          </cell>
          <cell r="O535">
            <v>97.9</v>
          </cell>
          <cell r="P535">
            <v>-1.1000000000000001</v>
          </cell>
          <cell r="Q535" t="str">
            <v>-</v>
          </cell>
          <cell r="R535" t="str">
            <v>-</v>
          </cell>
          <cell r="S535">
            <v>0.64</v>
          </cell>
          <cell r="T535">
            <v>0.27</v>
          </cell>
          <cell r="U535">
            <v>0.82</v>
          </cell>
          <cell r="V535">
            <v>0.17</v>
          </cell>
          <cell r="W535">
            <v>157.9</v>
          </cell>
          <cell r="X535">
            <v>-18.600000000000001</v>
          </cell>
          <cell r="Y535">
            <v>94.6</v>
          </cell>
          <cell r="Z535">
            <v>-14.5</v>
          </cell>
          <cell r="AA535">
            <v>130.80000000000001</v>
          </cell>
          <cell r="AB535">
            <v>10.1</v>
          </cell>
          <cell r="AC535">
            <v>364.4</v>
          </cell>
          <cell r="AD535">
            <v>-19.7</v>
          </cell>
        </row>
        <row r="536">
          <cell r="B536" t="str">
            <v>繊維工業</v>
          </cell>
          <cell r="C536">
            <v>279.2</v>
          </cell>
          <cell r="D536">
            <v>13</v>
          </cell>
          <cell r="E536">
            <v>144.9</v>
          </cell>
          <cell r="F536">
            <v>9.5</v>
          </cell>
          <cell r="G536">
            <v>132.80000000000001</v>
          </cell>
          <cell r="H536">
            <v>7</v>
          </cell>
          <cell r="I536">
            <v>95.9</v>
          </cell>
          <cell r="J536">
            <v>-1.3</v>
          </cell>
          <cell r="K536">
            <v>92.5</v>
          </cell>
          <cell r="L536">
            <v>-1.8</v>
          </cell>
          <cell r="M536">
            <v>161.19999999999999</v>
          </cell>
          <cell r="N536">
            <v>4.5999999999999996</v>
          </cell>
          <cell r="O536">
            <v>90.4</v>
          </cell>
          <cell r="P536">
            <v>4.5999999999999996</v>
          </cell>
          <cell r="Q536" t="str">
            <v>-</v>
          </cell>
          <cell r="R536" t="str">
            <v>-</v>
          </cell>
          <cell r="S536">
            <v>0.77</v>
          </cell>
          <cell r="T536">
            <v>-1.1599999999999999</v>
          </cell>
          <cell r="U536">
            <v>0.45</v>
          </cell>
          <cell r="V536">
            <v>-0.83</v>
          </cell>
          <cell r="W536">
            <v>259.5</v>
          </cell>
          <cell r="X536">
            <v>9.4</v>
          </cell>
          <cell r="Y536">
            <v>134.69999999999999</v>
          </cell>
          <cell r="Z536">
            <v>6.1</v>
          </cell>
          <cell r="AA536">
            <v>384.2</v>
          </cell>
          <cell r="AB536">
            <v>30.7</v>
          </cell>
          <cell r="AC536">
            <v>1001.1</v>
          </cell>
          <cell r="AD536">
            <v>16.2</v>
          </cell>
        </row>
        <row r="537">
          <cell r="B537" t="str">
            <v>木材・木製品</v>
          </cell>
          <cell r="C537">
            <v>209.3</v>
          </cell>
          <cell r="D537">
            <v>13.8</v>
          </cell>
          <cell r="E537">
            <v>119.8</v>
          </cell>
          <cell r="F537">
            <v>11.4</v>
          </cell>
          <cell r="G537">
            <v>124.9</v>
          </cell>
          <cell r="H537">
            <v>11.8</v>
          </cell>
          <cell r="I537">
            <v>95.6</v>
          </cell>
          <cell r="J537">
            <v>-5.2</v>
          </cell>
          <cell r="K537">
            <v>98.1</v>
          </cell>
          <cell r="L537">
            <v>-5.0999999999999996</v>
          </cell>
          <cell r="M537">
            <v>69.7</v>
          </cell>
          <cell r="N537">
            <v>-6.8</v>
          </cell>
          <cell r="O537">
            <v>82.8</v>
          </cell>
          <cell r="P537">
            <v>-11.5</v>
          </cell>
          <cell r="Q537" t="str">
            <v>-</v>
          </cell>
          <cell r="R537" t="str">
            <v>-</v>
          </cell>
          <cell r="S537">
            <v>-0.05</v>
          </cell>
          <cell r="T537">
            <v>-0.57999999999999996</v>
          </cell>
          <cell r="U537">
            <v>1.99</v>
          </cell>
          <cell r="V537">
            <v>1.77</v>
          </cell>
          <cell r="W537">
            <v>194.5</v>
          </cell>
          <cell r="X537">
            <v>10.1</v>
          </cell>
          <cell r="Y537">
            <v>111.3</v>
          </cell>
          <cell r="Z537">
            <v>7.8</v>
          </cell>
          <cell r="AA537">
            <v>72.2</v>
          </cell>
          <cell r="AB537">
            <v>4.4000000000000004</v>
          </cell>
          <cell r="AC537">
            <v>551.9</v>
          </cell>
          <cell r="AD537">
            <v>16.100000000000001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149</v>
          </cell>
          <cell r="D539">
            <v>21.4</v>
          </cell>
          <cell r="E539">
            <v>94.5</v>
          </cell>
          <cell r="F539">
            <v>4.3</v>
          </cell>
          <cell r="G539">
            <v>99.5</v>
          </cell>
          <cell r="H539">
            <v>11.4</v>
          </cell>
          <cell r="I539">
            <v>127.1</v>
          </cell>
          <cell r="J539">
            <v>5</v>
          </cell>
          <cell r="K539">
            <v>133.6</v>
          </cell>
          <cell r="L539">
            <v>7.5</v>
          </cell>
          <cell r="M539">
            <v>73.3</v>
          </cell>
          <cell r="N539">
            <v>-22.8</v>
          </cell>
          <cell r="O539">
            <v>116.3</v>
          </cell>
          <cell r="P539">
            <v>1.5</v>
          </cell>
          <cell r="Q539" t="str">
            <v>-</v>
          </cell>
          <cell r="R539" t="str">
            <v>-</v>
          </cell>
          <cell r="S539">
            <v>2.52</v>
          </cell>
          <cell r="T539">
            <v>2.52</v>
          </cell>
          <cell r="U539">
            <v>1.1299999999999999</v>
          </cell>
          <cell r="V539">
            <v>0.5</v>
          </cell>
          <cell r="W539">
            <v>138.5</v>
          </cell>
          <cell r="X539">
            <v>17.600000000000001</v>
          </cell>
          <cell r="Y539">
            <v>87.8</v>
          </cell>
          <cell r="Z539">
            <v>1</v>
          </cell>
          <cell r="AA539">
            <v>62</v>
          </cell>
          <cell r="AB539">
            <v>-37.299999999999997</v>
          </cell>
          <cell r="AC539">
            <v>132.19999999999999</v>
          </cell>
          <cell r="AD539">
            <v>43</v>
          </cell>
        </row>
        <row r="540">
          <cell r="B540" t="str">
            <v>印刷・同関連業</v>
          </cell>
          <cell r="C540">
            <v>208.2</v>
          </cell>
          <cell r="D540">
            <v>-16.3</v>
          </cell>
          <cell r="E540">
            <v>120.2</v>
          </cell>
          <cell r="F540">
            <v>-14.3</v>
          </cell>
          <cell r="G540">
            <v>114.8</v>
          </cell>
          <cell r="H540">
            <v>-13.4</v>
          </cell>
          <cell r="I540">
            <v>108</v>
          </cell>
          <cell r="J540">
            <v>23.1</v>
          </cell>
          <cell r="K540">
            <v>107.6</v>
          </cell>
          <cell r="L540">
            <v>22.8</v>
          </cell>
          <cell r="M540">
            <v>115.1</v>
          </cell>
          <cell r="N540">
            <v>27.3</v>
          </cell>
          <cell r="O540">
            <v>83.7</v>
          </cell>
          <cell r="P540">
            <v>-13.4</v>
          </cell>
          <cell r="Q540" t="str">
            <v>-</v>
          </cell>
          <cell r="R540" t="str">
            <v>-</v>
          </cell>
          <cell r="S540">
            <v>0</v>
          </cell>
          <cell r="T540">
            <v>-2.83</v>
          </cell>
          <cell r="U540">
            <v>0.6</v>
          </cell>
          <cell r="V540">
            <v>0.33</v>
          </cell>
          <cell r="W540">
            <v>193.5</v>
          </cell>
          <cell r="X540">
            <v>-19</v>
          </cell>
          <cell r="Y540">
            <v>111.7</v>
          </cell>
          <cell r="Z540">
            <v>-17</v>
          </cell>
          <cell r="AA540">
            <v>231.8</v>
          </cell>
          <cell r="AB540">
            <v>-22</v>
          </cell>
          <cell r="AC540">
            <v>378.2</v>
          </cell>
          <cell r="AD540">
            <v>-18.600000000000001</v>
          </cell>
        </row>
        <row r="541">
          <cell r="B541" t="str">
            <v>化学、石油・石炭</v>
          </cell>
          <cell r="C541">
            <v>251.5</v>
          </cell>
          <cell r="D541">
            <v>-3.2</v>
          </cell>
          <cell r="E541">
            <v>118.7</v>
          </cell>
          <cell r="F541">
            <v>3</v>
          </cell>
          <cell r="G541">
            <v>120.3</v>
          </cell>
          <cell r="H541">
            <v>8.6</v>
          </cell>
          <cell r="I541">
            <v>102.4</v>
          </cell>
          <cell r="J541">
            <v>-0.4</v>
          </cell>
          <cell r="K541">
            <v>100.6</v>
          </cell>
          <cell r="L541">
            <v>1.3</v>
          </cell>
          <cell r="M541">
            <v>118.9</v>
          </cell>
          <cell r="N541">
            <v>-12.1</v>
          </cell>
          <cell r="O541">
            <v>104.7</v>
          </cell>
          <cell r="P541">
            <v>4.7</v>
          </cell>
          <cell r="Q541" t="str">
            <v>-</v>
          </cell>
          <cell r="R541" t="str">
            <v>-</v>
          </cell>
          <cell r="S541">
            <v>0.45</v>
          </cell>
          <cell r="T541">
            <v>0.45</v>
          </cell>
          <cell r="U541">
            <v>1.1599999999999999</v>
          </cell>
          <cell r="V541">
            <v>0.92</v>
          </cell>
          <cell r="W541">
            <v>233.7</v>
          </cell>
          <cell r="X541">
            <v>-6.3</v>
          </cell>
          <cell r="Y541">
            <v>110.3</v>
          </cell>
          <cell r="Z541">
            <v>-0.3</v>
          </cell>
          <cell r="AA541">
            <v>108.3</v>
          </cell>
          <cell r="AB541">
            <v>-24.3</v>
          </cell>
          <cell r="AC541">
            <v>337.9</v>
          </cell>
          <cell r="AD541">
            <v>-6.4</v>
          </cell>
        </row>
        <row r="542">
          <cell r="B542" t="str">
            <v>プラスチック製品</v>
          </cell>
          <cell r="C542">
            <v>247.1</v>
          </cell>
          <cell r="D542">
            <v>-15.5</v>
          </cell>
          <cell r="E542">
            <v>121.5</v>
          </cell>
          <cell r="F542">
            <v>-6.1</v>
          </cell>
          <cell r="G542">
            <v>114.2</v>
          </cell>
          <cell r="H542">
            <v>-5.5</v>
          </cell>
          <cell r="I542">
            <v>102.5</v>
          </cell>
          <cell r="J542">
            <v>-3.5</v>
          </cell>
          <cell r="K542">
            <v>100.3</v>
          </cell>
          <cell r="L542">
            <v>-2.4</v>
          </cell>
          <cell r="M542">
            <v>134.6</v>
          </cell>
          <cell r="N542">
            <v>-13.6</v>
          </cell>
          <cell r="O542">
            <v>118.6</v>
          </cell>
          <cell r="P542">
            <v>-24.9</v>
          </cell>
          <cell r="Q542" t="str">
            <v>-</v>
          </cell>
          <cell r="R542" t="str">
            <v>-</v>
          </cell>
          <cell r="S542">
            <v>0</v>
          </cell>
          <cell r="T542">
            <v>0</v>
          </cell>
          <cell r="U542">
            <v>0.7</v>
          </cell>
          <cell r="V542">
            <v>0.7</v>
          </cell>
          <cell r="W542">
            <v>229.6</v>
          </cell>
          <cell r="X542">
            <v>-18.2</v>
          </cell>
          <cell r="Y542">
            <v>112.9</v>
          </cell>
          <cell r="Z542">
            <v>-9.1</v>
          </cell>
          <cell r="AA542">
            <v>210.5</v>
          </cell>
          <cell r="AB542">
            <v>-10</v>
          </cell>
          <cell r="AC542">
            <v>499.5</v>
          </cell>
          <cell r="AD542">
            <v>-21.8</v>
          </cell>
        </row>
        <row r="543">
          <cell r="B543" t="str">
            <v>ゴム製品</v>
          </cell>
          <cell r="C543">
            <v>240.9</v>
          </cell>
          <cell r="D543">
            <v>-6.6</v>
          </cell>
          <cell r="E543">
            <v>117.3</v>
          </cell>
          <cell r="F543">
            <v>-0.3</v>
          </cell>
          <cell r="G543">
            <v>111.8</v>
          </cell>
          <cell r="H543">
            <v>-1</v>
          </cell>
          <cell r="I543">
            <v>100.3</v>
          </cell>
          <cell r="J543">
            <v>1.9</v>
          </cell>
          <cell r="K543">
            <v>96.3</v>
          </cell>
          <cell r="L543">
            <v>0.8</v>
          </cell>
          <cell r="M543">
            <v>143.19999999999999</v>
          </cell>
          <cell r="N543">
            <v>11.2</v>
          </cell>
          <cell r="O543">
            <v>98.5</v>
          </cell>
          <cell r="P543">
            <v>19.7</v>
          </cell>
          <cell r="Q543" t="str">
            <v>-</v>
          </cell>
          <cell r="R543" t="str">
            <v>-</v>
          </cell>
          <cell r="S543">
            <v>0.1</v>
          </cell>
          <cell r="T543">
            <v>-0.2</v>
          </cell>
          <cell r="U543">
            <v>0.55000000000000004</v>
          </cell>
          <cell r="V543">
            <v>0.25</v>
          </cell>
          <cell r="W543">
            <v>223.9</v>
          </cell>
          <cell r="X543">
            <v>-9.5</v>
          </cell>
          <cell r="Y543">
            <v>109</v>
          </cell>
          <cell r="Z543">
            <v>-3.5</v>
          </cell>
          <cell r="AA543">
            <v>148.30000000000001</v>
          </cell>
          <cell r="AB543">
            <v>1.9</v>
          </cell>
          <cell r="AC543">
            <v>446.3</v>
          </cell>
          <cell r="AD543">
            <v>-10</v>
          </cell>
        </row>
        <row r="544">
          <cell r="B544" t="str">
            <v>窯業・土石製品</v>
          </cell>
          <cell r="C544">
            <v>209.8</v>
          </cell>
          <cell r="D544">
            <v>-1.9</v>
          </cell>
          <cell r="E544">
            <v>121.1</v>
          </cell>
          <cell r="F544">
            <v>-1.3</v>
          </cell>
          <cell r="G544">
            <v>125.5</v>
          </cell>
          <cell r="H544">
            <v>1</v>
          </cell>
          <cell r="I544">
            <v>105.3</v>
          </cell>
          <cell r="J544">
            <v>4.8</v>
          </cell>
          <cell r="K544">
            <v>101.3</v>
          </cell>
          <cell r="L544">
            <v>0.1</v>
          </cell>
          <cell r="M544">
            <v>195.8</v>
          </cell>
          <cell r="N544">
            <v>127.9</v>
          </cell>
          <cell r="O544">
            <v>111</v>
          </cell>
          <cell r="P544">
            <v>-0.1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0</v>
          </cell>
          <cell r="V544">
            <v>0</v>
          </cell>
          <cell r="W544">
            <v>195</v>
          </cell>
          <cell r="X544">
            <v>-5</v>
          </cell>
          <cell r="Y544">
            <v>112.5</v>
          </cell>
          <cell r="Z544">
            <v>-4.5</v>
          </cell>
          <cell r="AA544">
            <v>35.1</v>
          </cell>
          <cell r="AB544">
            <v>-60.9</v>
          </cell>
          <cell r="AC544">
            <v>526.4</v>
          </cell>
          <cell r="AD544">
            <v>-2.5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182.3</v>
          </cell>
          <cell r="D547">
            <v>8.1999999999999993</v>
          </cell>
          <cell r="E547">
            <v>96.1</v>
          </cell>
          <cell r="F547">
            <v>-0.1</v>
          </cell>
          <cell r="G547">
            <v>97.8</v>
          </cell>
          <cell r="H547">
            <v>-0.6</v>
          </cell>
          <cell r="I547">
            <v>96.5</v>
          </cell>
          <cell r="J547">
            <v>-5.8</v>
          </cell>
          <cell r="K547">
            <v>96.8</v>
          </cell>
          <cell r="L547">
            <v>-6.9</v>
          </cell>
          <cell r="M547">
            <v>93.8</v>
          </cell>
          <cell r="N547">
            <v>15.1</v>
          </cell>
          <cell r="O547">
            <v>241.6</v>
          </cell>
          <cell r="P547">
            <v>-1.9</v>
          </cell>
          <cell r="Q547" t="str">
            <v>-</v>
          </cell>
          <cell r="R547" t="str">
            <v>-</v>
          </cell>
          <cell r="S547">
            <v>0.71</v>
          </cell>
          <cell r="T547">
            <v>0.46</v>
          </cell>
          <cell r="U547">
            <v>0.77</v>
          </cell>
          <cell r="V547">
            <v>-0.85</v>
          </cell>
          <cell r="W547">
            <v>169.4</v>
          </cell>
          <cell r="X547">
            <v>4.8</v>
          </cell>
          <cell r="Y547">
            <v>89.3</v>
          </cell>
          <cell r="Z547">
            <v>-3.3</v>
          </cell>
          <cell r="AA547">
            <v>65.099999999999994</v>
          </cell>
          <cell r="AB547">
            <v>14.3</v>
          </cell>
          <cell r="AC547">
            <v>233</v>
          </cell>
          <cell r="AD547">
            <v>16.899999999999999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255.9</v>
          </cell>
          <cell r="D550">
            <v>108.7</v>
          </cell>
          <cell r="E550">
            <v>121.6</v>
          </cell>
          <cell r="F550">
            <v>25.9</v>
          </cell>
          <cell r="G550">
            <v>121.4</v>
          </cell>
          <cell r="H550">
            <v>26.3</v>
          </cell>
          <cell r="I550">
            <v>105.9</v>
          </cell>
          <cell r="J550">
            <v>8.6999999999999993</v>
          </cell>
          <cell r="K550">
            <v>104.7</v>
          </cell>
          <cell r="L550">
            <v>9.1999999999999993</v>
          </cell>
          <cell r="M550">
            <v>125</v>
          </cell>
          <cell r="N550">
            <v>1.9</v>
          </cell>
          <cell r="O550">
            <v>106.9</v>
          </cell>
          <cell r="P550">
            <v>6.5</v>
          </cell>
          <cell r="Q550" t="str">
            <v>-</v>
          </cell>
          <cell r="R550" t="str">
            <v>-</v>
          </cell>
          <cell r="S550">
            <v>0.62</v>
          </cell>
          <cell r="T550">
            <v>-0.35</v>
          </cell>
          <cell r="U550">
            <v>0.62</v>
          </cell>
          <cell r="V550">
            <v>-0.05</v>
          </cell>
          <cell r="W550">
            <v>237.8</v>
          </cell>
          <cell r="X550">
            <v>102</v>
          </cell>
          <cell r="Y550">
            <v>113</v>
          </cell>
          <cell r="Z550">
            <v>21.9</v>
          </cell>
          <cell r="AA550">
            <v>123.5</v>
          </cell>
          <cell r="AB550">
            <v>21.8</v>
          </cell>
          <cell r="AC550">
            <v>215.6</v>
          </cell>
          <cell r="AD550">
            <v>258.89999999999998</v>
          </cell>
        </row>
        <row r="551">
          <cell r="B551" t="str">
            <v>電子・デバイス</v>
          </cell>
          <cell r="C551">
            <v>118.2</v>
          </cell>
          <cell r="D551">
            <v>-13.3</v>
          </cell>
          <cell r="E551">
            <v>86.6</v>
          </cell>
          <cell r="F551">
            <v>2.1</v>
          </cell>
          <cell r="G551">
            <v>86.1</v>
          </cell>
          <cell r="H551">
            <v>3.2</v>
          </cell>
          <cell r="I551">
            <v>94.7</v>
          </cell>
          <cell r="J551">
            <v>-3.1</v>
          </cell>
          <cell r="K551">
            <v>95.6</v>
          </cell>
          <cell r="L551">
            <v>-2.4</v>
          </cell>
          <cell r="M551">
            <v>85.9</v>
          </cell>
          <cell r="N551">
            <v>-9.1999999999999993</v>
          </cell>
          <cell r="O551">
            <v>69.8</v>
          </cell>
          <cell r="P551">
            <v>-7.2</v>
          </cell>
          <cell r="Q551" t="str">
            <v>-</v>
          </cell>
          <cell r="R551" t="str">
            <v>-</v>
          </cell>
          <cell r="S551">
            <v>0.42</v>
          </cell>
          <cell r="T551">
            <v>-0.06</v>
          </cell>
          <cell r="U551">
            <v>0.45</v>
          </cell>
          <cell r="V551">
            <v>-0.15</v>
          </cell>
          <cell r="W551">
            <v>109.9</v>
          </cell>
          <cell r="X551">
            <v>-16</v>
          </cell>
          <cell r="Y551">
            <v>80.5</v>
          </cell>
          <cell r="Z551">
            <v>-1.1000000000000001</v>
          </cell>
          <cell r="AA551">
            <v>90.4</v>
          </cell>
          <cell r="AB551">
            <v>-5.9</v>
          </cell>
          <cell r="AC551">
            <v>224.6</v>
          </cell>
          <cell r="AD551">
            <v>-31.7</v>
          </cell>
        </row>
        <row r="552">
          <cell r="B552" t="str">
            <v>電気機械器具</v>
          </cell>
          <cell r="C552">
            <v>282</v>
          </cell>
          <cell r="D552">
            <v>19.899999999999999</v>
          </cell>
          <cell r="E552">
            <v>135.80000000000001</v>
          </cell>
          <cell r="F552">
            <v>5.4</v>
          </cell>
          <cell r="G552">
            <v>134.19999999999999</v>
          </cell>
          <cell r="H552">
            <v>8.6999999999999993</v>
          </cell>
          <cell r="I552">
            <v>110.6</v>
          </cell>
          <cell r="J552">
            <v>0.1</v>
          </cell>
          <cell r="K552">
            <v>110.9</v>
          </cell>
          <cell r="L552">
            <v>7.4</v>
          </cell>
          <cell r="M552">
            <v>105.6</v>
          </cell>
          <cell r="N552">
            <v>-54.1</v>
          </cell>
          <cell r="O552">
            <v>148.80000000000001</v>
          </cell>
          <cell r="P552">
            <v>25</v>
          </cell>
          <cell r="Q552" t="str">
            <v>-</v>
          </cell>
          <cell r="R552" t="str">
            <v>-</v>
          </cell>
          <cell r="S552">
            <v>1.22</v>
          </cell>
          <cell r="T552">
            <v>0.92</v>
          </cell>
          <cell r="U552">
            <v>0.81</v>
          </cell>
          <cell r="V552">
            <v>-0.39</v>
          </cell>
          <cell r="W552">
            <v>262.10000000000002</v>
          </cell>
          <cell r="X552">
            <v>16.100000000000001</v>
          </cell>
          <cell r="Y552">
            <v>126.2</v>
          </cell>
          <cell r="Z552">
            <v>2</v>
          </cell>
          <cell r="AA552">
            <v>179.9</v>
          </cell>
          <cell r="AB552">
            <v>-35.9</v>
          </cell>
          <cell r="AC552">
            <v>458</v>
          </cell>
          <cell r="AD552">
            <v>33.6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250.2</v>
          </cell>
          <cell r="D554">
            <v>10.3</v>
          </cell>
          <cell r="E554">
            <v>116.9</v>
          </cell>
          <cell r="F554">
            <v>4.0999999999999996</v>
          </cell>
          <cell r="G554">
            <v>107.9</v>
          </cell>
          <cell r="H554">
            <v>1.4</v>
          </cell>
          <cell r="I554">
            <v>102.9</v>
          </cell>
          <cell r="J554">
            <v>1.1000000000000001</v>
          </cell>
          <cell r="K554">
            <v>97.5</v>
          </cell>
          <cell r="L554">
            <v>-1.5</v>
          </cell>
          <cell r="M554">
            <v>167.2</v>
          </cell>
          <cell r="N554">
            <v>24.4</v>
          </cell>
          <cell r="O554">
            <v>83.4</v>
          </cell>
          <cell r="P554">
            <v>4.0999999999999996</v>
          </cell>
          <cell r="Q554" t="str">
            <v>-</v>
          </cell>
          <cell r="R554" t="str">
            <v>-</v>
          </cell>
          <cell r="S554">
            <v>0.45</v>
          </cell>
          <cell r="T554">
            <v>-0.03</v>
          </cell>
          <cell r="U554">
            <v>2.0299999999999998</v>
          </cell>
          <cell r="V554">
            <v>1.36</v>
          </cell>
          <cell r="W554">
            <v>232.5</v>
          </cell>
          <cell r="X554">
            <v>6.7</v>
          </cell>
          <cell r="Y554">
            <v>108.6</v>
          </cell>
          <cell r="Z554">
            <v>0.7</v>
          </cell>
          <cell r="AA554">
            <v>250.8</v>
          </cell>
          <cell r="AB554">
            <v>25.1</v>
          </cell>
          <cell r="AC554">
            <v>229.1</v>
          </cell>
          <cell r="AD554">
            <v>14.1</v>
          </cell>
        </row>
        <row r="555">
          <cell r="B555" t="str">
            <v>その他の製造業</v>
          </cell>
          <cell r="C555">
            <v>148.30000000000001</v>
          </cell>
          <cell r="D555">
            <v>-15.5</v>
          </cell>
          <cell r="E555">
            <v>125.8</v>
          </cell>
          <cell r="F555">
            <v>5.8</v>
          </cell>
          <cell r="G555">
            <v>122.3</v>
          </cell>
          <cell r="H555">
            <v>4.4000000000000004</v>
          </cell>
          <cell r="I555">
            <v>111.8</v>
          </cell>
          <cell r="J555">
            <v>-0.2</v>
          </cell>
          <cell r="K555">
            <v>105.4</v>
          </cell>
          <cell r="L555">
            <v>-2</v>
          </cell>
          <cell r="M555">
            <v>193.9</v>
          </cell>
          <cell r="N555">
            <v>13.8</v>
          </cell>
          <cell r="O555">
            <v>82.5</v>
          </cell>
          <cell r="P555">
            <v>9.6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137.80000000000001</v>
          </cell>
          <cell r="X555">
            <v>-18.2</v>
          </cell>
          <cell r="Y555">
            <v>116.9</v>
          </cell>
          <cell r="Z555">
            <v>2.5</v>
          </cell>
          <cell r="AA555">
            <v>172.5</v>
          </cell>
          <cell r="AB555">
            <v>20.100000000000001</v>
          </cell>
          <cell r="AC555">
            <v>142</v>
          </cell>
          <cell r="AD555">
            <v>-45</v>
          </cell>
        </row>
        <row r="556">
          <cell r="B556" t="str">
            <v>Ｅ一括分１</v>
          </cell>
          <cell r="C556">
            <v>284.7</v>
          </cell>
          <cell r="D556">
            <v>53.5</v>
          </cell>
          <cell r="E556">
            <v>124</v>
          </cell>
          <cell r="F556">
            <v>13.9</v>
          </cell>
          <cell r="G556">
            <v>106.1</v>
          </cell>
          <cell r="H556">
            <v>-2</v>
          </cell>
          <cell r="I556">
            <v>116.3</v>
          </cell>
          <cell r="J556">
            <v>14.8</v>
          </cell>
          <cell r="K556">
            <v>103.7</v>
          </cell>
          <cell r="L556">
            <v>1.3</v>
          </cell>
          <cell r="M556">
            <v>343.5</v>
          </cell>
          <cell r="N556">
            <v>323</v>
          </cell>
          <cell r="O556">
            <v>114</v>
          </cell>
          <cell r="P556">
            <v>-9.8000000000000007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0.74</v>
          </cell>
          <cell r="U556">
            <v>1.57</v>
          </cell>
          <cell r="V556">
            <v>1.57</v>
          </cell>
          <cell r="W556">
            <v>264.60000000000002</v>
          </cell>
          <cell r="X556">
            <v>48.7</v>
          </cell>
          <cell r="Y556">
            <v>115.2</v>
          </cell>
          <cell r="Z556">
            <v>10.199999999999999</v>
          </cell>
          <cell r="AA556">
            <v>436.9</v>
          </cell>
          <cell r="AB556">
            <v>264.39999999999998</v>
          </cell>
          <cell r="AC556">
            <v>1283</v>
          </cell>
          <cell r="AD556">
            <v>95.2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215.3</v>
          </cell>
          <cell r="D559">
            <v>7.6</v>
          </cell>
          <cell r="E559">
            <v>105.2</v>
          </cell>
          <cell r="F559">
            <v>-3.5</v>
          </cell>
          <cell r="G559">
            <v>102.6</v>
          </cell>
          <cell r="H559">
            <v>-4.2</v>
          </cell>
          <cell r="I559">
            <v>97.7</v>
          </cell>
          <cell r="J559">
            <v>-3.3</v>
          </cell>
          <cell r="K559">
            <v>95.8</v>
          </cell>
          <cell r="L559">
            <v>-4.3</v>
          </cell>
          <cell r="M559">
            <v>132.30000000000001</v>
          </cell>
          <cell r="N559">
            <v>14</v>
          </cell>
          <cell r="O559">
            <v>105.2</v>
          </cell>
          <cell r="P559">
            <v>3.6</v>
          </cell>
          <cell r="Q559" t="str">
            <v>-</v>
          </cell>
          <cell r="R559" t="str">
            <v>-</v>
          </cell>
          <cell r="S559">
            <v>3.93</v>
          </cell>
          <cell r="T559">
            <v>3.93</v>
          </cell>
          <cell r="U559">
            <v>2.72</v>
          </cell>
          <cell r="V559">
            <v>2.72</v>
          </cell>
          <cell r="W559">
            <v>200.1</v>
          </cell>
          <cell r="X559">
            <v>4.2</v>
          </cell>
          <cell r="Y559">
            <v>97.8</v>
          </cell>
          <cell r="Z559">
            <v>-6.5</v>
          </cell>
          <cell r="AA559">
            <v>179.5</v>
          </cell>
          <cell r="AB559">
            <v>9.1999999999999993</v>
          </cell>
          <cell r="AC559">
            <v>620.4</v>
          </cell>
          <cell r="AD559">
            <v>17.600000000000001</v>
          </cell>
        </row>
        <row r="560">
          <cell r="B560" t="str">
            <v>小売業</v>
          </cell>
          <cell r="C560">
            <v>177.1</v>
          </cell>
          <cell r="D560">
            <v>26.6</v>
          </cell>
          <cell r="E560">
            <v>106.1</v>
          </cell>
          <cell r="F560">
            <v>9.6999999999999993</v>
          </cell>
          <cell r="G560">
            <v>105.3</v>
          </cell>
          <cell r="H560">
            <v>7.8</v>
          </cell>
          <cell r="I560">
            <v>98.3</v>
          </cell>
          <cell r="J560">
            <v>5.9</v>
          </cell>
          <cell r="K560">
            <v>97.3</v>
          </cell>
          <cell r="L560">
            <v>4.4000000000000004</v>
          </cell>
          <cell r="M560">
            <v>110.5</v>
          </cell>
          <cell r="N560">
            <v>25.7</v>
          </cell>
          <cell r="O560">
            <v>79.7</v>
          </cell>
          <cell r="P560">
            <v>-9.6999999999999993</v>
          </cell>
          <cell r="Q560" t="str">
            <v>-</v>
          </cell>
          <cell r="R560" t="str">
            <v>-</v>
          </cell>
          <cell r="S560">
            <v>0.73</v>
          </cell>
          <cell r="T560">
            <v>-0.09</v>
          </cell>
          <cell r="U560">
            <v>0.85</v>
          </cell>
          <cell r="V560">
            <v>-0.67</v>
          </cell>
          <cell r="W560">
            <v>164.6</v>
          </cell>
          <cell r="X560">
            <v>22.6</v>
          </cell>
          <cell r="Y560">
            <v>98.6</v>
          </cell>
          <cell r="Z560">
            <v>6.3</v>
          </cell>
          <cell r="AA560">
            <v>116</v>
          </cell>
          <cell r="AB560">
            <v>37.1</v>
          </cell>
          <cell r="AC560">
            <v>723.8</v>
          </cell>
          <cell r="AD560">
            <v>53.2</v>
          </cell>
        </row>
        <row r="561">
          <cell r="B561" t="str">
            <v>宿泊業</v>
          </cell>
          <cell r="C561">
            <v>155.5</v>
          </cell>
          <cell r="D561">
            <v>6.6</v>
          </cell>
          <cell r="E561">
            <v>115.5</v>
          </cell>
          <cell r="F561">
            <v>-2.5</v>
          </cell>
          <cell r="G561">
            <v>116.8</v>
          </cell>
          <cell r="H561">
            <v>-3.1</v>
          </cell>
          <cell r="I561">
            <v>108.4</v>
          </cell>
          <cell r="J561">
            <v>-1.8</v>
          </cell>
          <cell r="K561">
            <v>105.3</v>
          </cell>
          <cell r="L561">
            <v>-2.1</v>
          </cell>
          <cell r="M561">
            <v>171.2</v>
          </cell>
          <cell r="N561">
            <v>2.5</v>
          </cell>
          <cell r="O561">
            <v>60.2</v>
          </cell>
          <cell r="P561">
            <v>-20.6</v>
          </cell>
          <cell r="Q561" t="str">
            <v>-</v>
          </cell>
          <cell r="R561" t="str">
            <v>-</v>
          </cell>
          <cell r="S561">
            <v>6.45</v>
          </cell>
          <cell r="T561">
            <v>6.45</v>
          </cell>
          <cell r="U561">
            <v>0</v>
          </cell>
          <cell r="V561">
            <v>-0.67</v>
          </cell>
          <cell r="W561">
            <v>144.5</v>
          </cell>
          <cell r="X561">
            <v>3.2</v>
          </cell>
          <cell r="Y561">
            <v>107.3</v>
          </cell>
          <cell r="Z561">
            <v>-5.6</v>
          </cell>
          <cell r="AA561">
            <v>91.8</v>
          </cell>
          <cell r="AB561">
            <v>10.5</v>
          </cell>
          <cell r="AC561">
            <v>116.1</v>
          </cell>
          <cell r="AD561">
            <v>34.9</v>
          </cell>
        </row>
        <row r="562">
          <cell r="B562" t="str">
            <v>Ｍ一括分</v>
          </cell>
          <cell r="C562">
            <v>115.8</v>
          </cell>
          <cell r="D562">
            <v>31.6</v>
          </cell>
          <cell r="E562">
            <v>95.3</v>
          </cell>
          <cell r="F562">
            <v>9.9</v>
          </cell>
          <cell r="G562">
            <v>89</v>
          </cell>
          <cell r="H562">
            <v>0.7</v>
          </cell>
          <cell r="I562">
            <v>110.2</v>
          </cell>
          <cell r="J562">
            <v>1.8</v>
          </cell>
          <cell r="K562">
            <v>112.5</v>
          </cell>
          <cell r="L562">
            <v>-4.3</v>
          </cell>
          <cell r="M562">
            <v>86.5</v>
          </cell>
          <cell r="N562">
            <v>883</v>
          </cell>
          <cell r="O562">
            <v>98.9</v>
          </cell>
          <cell r="P562">
            <v>-17.8</v>
          </cell>
          <cell r="Q562" t="str">
            <v>-</v>
          </cell>
          <cell r="R562" t="str">
            <v>-</v>
          </cell>
          <cell r="S562">
            <v>1.42</v>
          </cell>
          <cell r="T562">
            <v>1.45</v>
          </cell>
          <cell r="U562">
            <v>0.36</v>
          </cell>
          <cell r="V562">
            <v>-14.18</v>
          </cell>
          <cell r="W562">
            <v>107.6</v>
          </cell>
          <cell r="X562">
            <v>27.3</v>
          </cell>
          <cell r="Y562">
            <v>88.6</v>
          </cell>
          <cell r="Z562">
            <v>6.5</v>
          </cell>
          <cell r="AA562">
            <v>169.2</v>
          </cell>
          <cell r="AB562">
            <v>152.30000000000001</v>
          </cell>
          <cell r="AC562">
            <v>342.5</v>
          </cell>
          <cell r="AD562">
            <v>351.1</v>
          </cell>
        </row>
        <row r="563">
          <cell r="B563" t="str">
            <v>医療業</v>
          </cell>
          <cell r="C563">
            <v>163.1</v>
          </cell>
          <cell r="D563">
            <v>5.5</v>
          </cell>
          <cell r="E563">
            <v>101.4</v>
          </cell>
          <cell r="F563">
            <v>3.7</v>
          </cell>
          <cell r="G563">
            <v>99.6</v>
          </cell>
          <cell r="H563">
            <v>5.5</v>
          </cell>
          <cell r="I563">
            <v>100.4</v>
          </cell>
          <cell r="J563">
            <v>0.5</v>
          </cell>
          <cell r="K563">
            <v>99.7</v>
          </cell>
          <cell r="L563">
            <v>0.6</v>
          </cell>
          <cell r="M563">
            <v>121.2</v>
          </cell>
          <cell r="N563">
            <v>-1.5</v>
          </cell>
          <cell r="O563">
            <v>84.9</v>
          </cell>
          <cell r="P563">
            <v>7.2</v>
          </cell>
          <cell r="Q563" t="str">
            <v>-</v>
          </cell>
          <cell r="R563" t="str">
            <v>-</v>
          </cell>
          <cell r="S563">
            <v>1.1399999999999999</v>
          </cell>
          <cell r="T563">
            <v>0.61</v>
          </cell>
          <cell r="U563">
            <v>0.83</v>
          </cell>
          <cell r="V563">
            <v>-0.2</v>
          </cell>
          <cell r="W563">
            <v>151.6</v>
          </cell>
          <cell r="X563">
            <v>2.2000000000000002</v>
          </cell>
          <cell r="Y563">
            <v>94.2</v>
          </cell>
          <cell r="Z563">
            <v>0.3</v>
          </cell>
          <cell r="AA563">
            <v>155.19999999999999</v>
          </cell>
          <cell r="AB563">
            <v>-22.9</v>
          </cell>
          <cell r="AC563">
            <v>457</v>
          </cell>
          <cell r="AD563">
            <v>7.5</v>
          </cell>
        </row>
        <row r="564">
          <cell r="B564" t="str">
            <v>Ｐ一括分</v>
          </cell>
          <cell r="C564">
            <v>190.5</v>
          </cell>
          <cell r="D564">
            <v>-4</v>
          </cell>
          <cell r="E564">
            <v>106.8</v>
          </cell>
          <cell r="F564">
            <v>-2.7</v>
          </cell>
          <cell r="G564">
            <v>108.2</v>
          </cell>
          <cell r="H564">
            <v>-2.5</v>
          </cell>
          <cell r="I564">
            <v>102.4</v>
          </cell>
          <cell r="J564">
            <v>2.5</v>
          </cell>
          <cell r="K564">
            <v>102.6</v>
          </cell>
          <cell r="L564">
            <v>2</v>
          </cell>
          <cell r="M564">
            <v>94</v>
          </cell>
          <cell r="N564">
            <v>20.5</v>
          </cell>
          <cell r="O564">
            <v>114.6</v>
          </cell>
          <cell r="P564">
            <v>-0.7</v>
          </cell>
          <cell r="Q564" t="str">
            <v>-</v>
          </cell>
          <cell r="R564" t="str">
            <v>-</v>
          </cell>
          <cell r="S564">
            <v>1.29</v>
          </cell>
          <cell r="T564">
            <v>0.42</v>
          </cell>
          <cell r="U564">
            <v>1.25</v>
          </cell>
          <cell r="V564">
            <v>0.25</v>
          </cell>
          <cell r="W564">
            <v>177</v>
          </cell>
          <cell r="X564">
            <v>-7.1</v>
          </cell>
          <cell r="Y564">
            <v>99.3</v>
          </cell>
          <cell r="Z564">
            <v>-5.8</v>
          </cell>
          <cell r="AA564">
            <v>72.900000000000006</v>
          </cell>
          <cell r="AB564">
            <v>-9.1</v>
          </cell>
          <cell r="AC564">
            <v>570.70000000000005</v>
          </cell>
          <cell r="AD564">
            <v>-5</v>
          </cell>
        </row>
        <row r="565">
          <cell r="B565" t="str">
            <v>職業紹介・派遣業</v>
          </cell>
          <cell r="C565">
            <v>115.2</v>
          </cell>
          <cell r="D565">
            <v>2</v>
          </cell>
          <cell r="E565">
            <v>108.4</v>
          </cell>
          <cell r="F565">
            <v>3</v>
          </cell>
          <cell r="G565">
            <v>107</v>
          </cell>
          <cell r="H565">
            <v>2.5</v>
          </cell>
          <cell r="I565">
            <v>110</v>
          </cell>
          <cell r="J565">
            <v>8.6999999999999993</v>
          </cell>
          <cell r="K565">
            <v>110</v>
          </cell>
          <cell r="L565">
            <v>8.1</v>
          </cell>
          <cell r="M565">
            <v>109</v>
          </cell>
          <cell r="N565">
            <v>19.8</v>
          </cell>
          <cell r="O565">
            <v>113.7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5.5</v>
          </cell>
          <cell r="T565">
            <v>-0.85</v>
          </cell>
          <cell r="U565">
            <v>7.66</v>
          </cell>
          <cell r="V565">
            <v>0.71</v>
          </cell>
          <cell r="W565">
            <v>107.1</v>
          </cell>
          <cell r="X565">
            <v>-1.1000000000000001</v>
          </cell>
          <cell r="Y565">
            <v>100.7</v>
          </cell>
          <cell r="Z565">
            <v>-0.3</v>
          </cell>
          <cell r="AA565">
            <v>123</v>
          </cell>
          <cell r="AB565">
            <v>9</v>
          </cell>
          <cell r="AC565">
            <v>350.2</v>
          </cell>
          <cell r="AD565">
            <v>-8.1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142.9</v>
          </cell>
          <cell r="D567">
            <v>6.4</v>
          </cell>
          <cell r="E567">
            <v>96.5</v>
          </cell>
          <cell r="F567">
            <v>8.1</v>
          </cell>
          <cell r="G567">
            <v>100.1</v>
          </cell>
          <cell r="H567">
            <v>10.5</v>
          </cell>
          <cell r="I567">
            <v>96.8</v>
          </cell>
          <cell r="J567">
            <v>-1.5</v>
          </cell>
          <cell r="K567">
            <v>98</v>
          </cell>
          <cell r="L567">
            <v>-0.9</v>
          </cell>
          <cell r="M567">
            <v>81.7</v>
          </cell>
          <cell r="N567">
            <v>-9.1999999999999993</v>
          </cell>
          <cell r="O567">
            <v>87.4</v>
          </cell>
          <cell r="P567">
            <v>-8.4</v>
          </cell>
          <cell r="Q567" t="str">
            <v>-</v>
          </cell>
          <cell r="R567" t="str">
            <v>-</v>
          </cell>
          <cell r="S567">
            <v>1.02</v>
          </cell>
          <cell r="T567">
            <v>-0.17</v>
          </cell>
          <cell r="U567">
            <v>0.94</v>
          </cell>
          <cell r="V567">
            <v>-0.61</v>
          </cell>
          <cell r="W567">
            <v>132.80000000000001</v>
          </cell>
          <cell r="X567">
            <v>3</v>
          </cell>
          <cell r="Y567">
            <v>89.7</v>
          </cell>
          <cell r="Z567">
            <v>4.7</v>
          </cell>
          <cell r="AA567">
            <v>59.3</v>
          </cell>
          <cell r="AB567">
            <v>-21.9</v>
          </cell>
          <cell r="AC567">
            <v>417.3</v>
          </cell>
          <cell r="AD567">
            <v>4.3</v>
          </cell>
        </row>
        <row r="568">
          <cell r="B568" t="str">
            <v>特掲産業１</v>
          </cell>
          <cell r="C568">
            <v>105.8</v>
          </cell>
          <cell r="D568">
            <v>-12.1</v>
          </cell>
          <cell r="E568">
            <v>77</v>
          </cell>
          <cell r="F568">
            <v>1.6</v>
          </cell>
          <cell r="G568">
            <v>80.900000000000006</v>
          </cell>
          <cell r="H568">
            <v>5.6</v>
          </cell>
          <cell r="I568">
            <v>104.2</v>
          </cell>
          <cell r="J568">
            <v>2.7</v>
          </cell>
          <cell r="K568">
            <v>106</v>
          </cell>
          <cell r="L568">
            <v>5.5</v>
          </cell>
          <cell r="M568">
            <v>54.7</v>
          </cell>
          <cell r="N568">
            <v>-58</v>
          </cell>
          <cell r="O568">
            <v>155.6</v>
          </cell>
          <cell r="P568">
            <v>9.6999999999999993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</v>
          </cell>
          <cell r="V568">
            <v>-3.34</v>
          </cell>
          <cell r="W568">
            <v>98.3</v>
          </cell>
          <cell r="X568">
            <v>-14.9</v>
          </cell>
          <cell r="Y568">
            <v>71.599999999999994</v>
          </cell>
          <cell r="Z568">
            <v>-1.5</v>
          </cell>
          <cell r="AA568">
            <v>24.8</v>
          </cell>
          <cell r="AB568">
            <v>-61.9</v>
          </cell>
          <cell r="AC568">
            <v>239.5</v>
          </cell>
          <cell r="AD568">
            <v>-30.5</v>
          </cell>
        </row>
        <row r="569">
          <cell r="B569" t="str">
            <v>特掲産業２</v>
          </cell>
          <cell r="C569">
            <v>197.4</v>
          </cell>
          <cell r="D569">
            <v>49.3</v>
          </cell>
          <cell r="E569">
            <v>119.1</v>
          </cell>
          <cell r="F569">
            <v>13.4</v>
          </cell>
          <cell r="G569">
            <v>142.1</v>
          </cell>
          <cell r="H569">
            <v>9.6</v>
          </cell>
          <cell r="I569">
            <v>90.4</v>
          </cell>
          <cell r="J569">
            <v>3.4</v>
          </cell>
          <cell r="K569">
            <v>96.2</v>
          </cell>
          <cell r="L569">
            <v>-3.3</v>
          </cell>
          <cell r="M569">
            <v>50.6</v>
          </cell>
          <cell r="N569">
            <v>932.7</v>
          </cell>
          <cell r="O569">
            <v>80.900000000000006</v>
          </cell>
          <cell r="P569">
            <v>-23.8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0.15</v>
          </cell>
          <cell r="V569">
            <v>0.15</v>
          </cell>
          <cell r="W569">
            <v>183.5</v>
          </cell>
          <cell r="X569">
            <v>44.6</v>
          </cell>
          <cell r="Y569">
            <v>110.7</v>
          </cell>
          <cell r="Z569">
            <v>9.8000000000000007</v>
          </cell>
          <cell r="AA569">
            <v>25.2</v>
          </cell>
          <cell r="AB569">
            <v>482.2</v>
          </cell>
          <cell r="AC569">
            <v>136.5</v>
          </cell>
          <cell r="AD569">
            <v>115.6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115.4</v>
          </cell>
          <cell r="D582">
            <v>-8.3000000000000007</v>
          </cell>
          <cell r="E582">
            <v>101.5</v>
          </cell>
          <cell r="F582">
            <v>-7.4</v>
          </cell>
          <cell r="G582">
            <v>101.5</v>
          </cell>
          <cell r="H582">
            <v>-6.4</v>
          </cell>
          <cell r="I582">
            <v>94.3</v>
          </cell>
          <cell r="J582">
            <v>-8.8000000000000007</v>
          </cell>
          <cell r="K582">
            <v>93.9</v>
          </cell>
          <cell r="L582">
            <v>-8.1999999999999993</v>
          </cell>
          <cell r="M582">
            <v>117.6</v>
          </cell>
          <cell r="N582">
            <v>-25.9</v>
          </cell>
          <cell r="O582">
            <v>109.6</v>
          </cell>
          <cell r="P582">
            <v>12</v>
          </cell>
          <cell r="Q582" t="str">
            <v>-</v>
          </cell>
          <cell r="R582" t="str">
            <v>-</v>
          </cell>
          <cell r="S582">
            <v>4.0199999999999996</v>
          </cell>
          <cell r="T582">
            <v>0.11</v>
          </cell>
          <cell r="U582">
            <v>3.87</v>
          </cell>
          <cell r="V582">
            <v>1.34</v>
          </cell>
          <cell r="W582">
            <v>107.2</v>
          </cell>
          <cell r="X582">
            <v>-11.3</v>
          </cell>
          <cell r="Y582">
            <v>94.3</v>
          </cell>
          <cell r="Z582">
            <v>-10.4</v>
          </cell>
          <cell r="AA582">
            <v>102.2</v>
          </cell>
          <cell r="AB582">
            <v>-39.299999999999997</v>
          </cell>
          <cell r="AC582">
            <v>537.79999999999995</v>
          </cell>
          <cell r="AD582">
            <v>-13.3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242.1</v>
          </cell>
          <cell r="D584">
            <v>19.100000000000001</v>
          </cell>
          <cell r="E584">
            <v>151.9</v>
          </cell>
          <cell r="F584">
            <v>11</v>
          </cell>
          <cell r="G584">
            <v>149.4</v>
          </cell>
          <cell r="H584">
            <v>10.3</v>
          </cell>
          <cell r="I584">
            <v>134.19999999999999</v>
          </cell>
          <cell r="J584">
            <v>8.1</v>
          </cell>
          <cell r="K584">
            <v>133</v>
          </cell>
          <cell r="L584">
            <v>8</v>
          </cell>
          <cell r="M584">
            <v>466.7</v>
          </cell>
          <cell r="N584">
            <v>16.7</v>
          </cell>
          <cell r="O584">
            <v>52.7</v>
          </cell>
          <cell r="P584">
            <v>24.9</v>
          </cell>
          <cell r="Q584" t="str">
            <v>-</v>
          </cell>
          <cell r="R584" t="str">
            <v>-</v>
          </cell>
          <cell r="S584">
            <v>0</v>
          </cell>
          <cell r="T584">
            <v>-0.51</v>
          </cell>
          <cell r="U584">
            <v>0</v>
          </cell>
          <cell r="V584">
            <v>0</v>
          </cell>
          <cell r="W584">
            <v>225</v>
          </cell>
          <cell r="X584">
            <v>15.4</v>
          </cell>
          <cell r="Y584">
            <v>141.19999999999999</v>
          </cell>
          <cell r="Z584">
            <v>7.5</v>
          </cell>
          <cell r="AA584">
            <v>522.70000000000005</v>
          </cell>
          <cell r="AB584">
            <v>51.2</v>
          </cell>
          <cell r="AC584">
            <v>1873.3</v>
          </cell>
          <cell r="AD584">
            <v>35.4</v>
          </cell>
        </row>
        <row r="585">
          <cell r="B585" t="str">
            <v>製造業</v>
          </cell>
          <cell r="C585">
            <v>116.8</v>
          </cell>
          <cell r="D585">
            <v>-9.4</v>
          </cell>
          <cell r="E585">
            <v>113.7</v>
          </cell>
          <cell r="F585">
            <v>-7</v>
          </cell>
          <cell r="G585">
            <v>113.9</v>
          </cell>
          <cell r="H585">
            <v>-5.6</v>
          </cell>
          <cell r="I585">
            <v>104.4</v>
          </cell>
          <cell r="J585">
            <v>-7.5</v>
          </cell>
          <cell r="K585">
            <v>104.8</v>
          </cell>
          <cell r="L585">
            <v>-6.8</v>
          </cell>
          <cell r="M585">
            <v>91.2</v>
          </cell>
          <cell r="N585">
            <v>-26.2</v>
          </cell>
          <cell r="O585">
            <v>105.8</v>
          </cell>
          <cell r="P585">
            <v>28.2</v>
          </cell>
          <cell r="Q585" t="str">
            <v>-</v>
          </cell>
          <cell r="R585" t="str">
            <v>-</v>
          </cell>
          <cell r="S585">
            <v>0.9</v>
          </cell>
          <cell r="T585">
            <v>-2.5</v>
          </cell>
          <cell r="U585">
            <v>2.2400000000000002</v>
          </cell>
          <cell r="V585">
            <v>-1.96</v>
          </cell>
          <cell r="W585">
            <v>108.6</v>
          </cell>
          <cell r="X585">
            <v>-12.2</v>
          </cell>
          <cell r="Y585">
            <v>105.7</v>
          </cell>
          <cell r="Z585">
            <v>-9.9</v>
          </cell>
          <cell r="AA585">
            <v>108.1</v>
          </cell>
          <cell r="AB585">
            <v>-43</v>
          </cell>
          <cell r="AC585">
            <v>192.2</v>
          </cell>
          <cell r="AD585">
            <v>-34.5</v>
          </cell>
        </row>
        <row r="586">
          <cell r="B586" t="str">
            <v>電気・ガス・熱供給・水道業</v>
          </cell>
          <cell r="C586">
            <v>173.5</v>
          </cell>
          <cell r="D586">
            <v>12.7</v>
          </cell>
          <cell r="E586">
            <v>94.1</v>
          </cell>
          <cell r="F586">
            <v>1.8</v>
          </cell>
          <cell r="G586">
            <v>94.1</v>
          </cell>
          <cell r="H586">
            <v>2.2000000000000002</v>
          </cell>
          <cell r="I586">
            <v>99.4</v>
          </cell>
          <cell r="J586">
            <v>10.8</v>
          </cell>
          <cell r="K586">
            <v>99.4</v>
          </cell>
          <cell r="L586">
            <v>10.8</v>
          </cell>
          <cell r="M586">
            <v>100</v>
          </cell>
          <cell r="N586">
            <v>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161.19999999999999</v>
          </cell>
          <cell r="X586">
            <v>9.1</v>
          </cell>
          <cell r="Y586">
            <v>87.5</v>
          </cell>
          <cell r="Z586">
            <v>-1.4</v>
          </cell>
          <cell r="AA586">
            <v>73.599999999999994</v>
          </cell>
          <cell r="AB586">
            <v>-50.7</v>
          </cell>
          <cell r="AC586">
            <v>231.7</v>
          </cell>
          <cell r="AD586">
            <v>25.5</v>
          </cell>
        </row>
        <row r="587">
          <cell r="B587" t="str">
            <v>情報通信業</v>
          </cell>
          <cell r="C587">
            <v>88.6</v>
          </cell>
          <cell r="D587">
            <v>-36.799999999999997</v>
          </cell>
          <cell r="E587">
            <v>79.400000000000006</v>
          </cell>
          <cell r="F587">
            <v>-20.7</v>
          </cell>
          <cell r="G587">
            <v>80.7</v>
          </cell>
          <cell r="H587">
            <v>-11.8</v>
          </cell>
          <cell r="I587">
            <v>76.599999999999994</v>
          </cell>
          <cell r="J587">
            <v>-14.2</v>
          </cell>
          <cell r="K587">
            <v>77.400000000000006</v>
          </cell>
          <cell r="L587">
            <v>-7.9</v>
          </cell>
          <cell r="M587">
            <v>23.1</v>
          </cell>
          <cell r="N587">
            <v>-95.1</v>
          </cell>
          <cell r="O587">
            <v>20</v>
          </cell>
          <cell r="P587">
            <v>47.1</v>
          </cell>
          <cell r="Q587" t="str">
            <v>-</v>
          </cell>
          <cell r="R587" t="str">
            <v>-</v>
          </cell>
          <cell r="S587">
            <v>0.82</v>
          </cell>
          <cell r="T587">
            <v>0.82</v>
          </cell>
          <cell r="U587">
            <v>0.82</v>
          </cell>
          <cell r="V587">
            <v>0.82</v>
          </cell>
          <cell r="W587">
            <v>82.3</v>
          </cell>
          <cell r="X587">
            <v>-38.9</v>
          </cell>
          <cell r="Y587">
            <v>73.8</v>
          </cell>
          <cell r="Z587">
            <v>-23.2</v>
          </cell>
          <cell r="AA587">
            <v>20.9</v>
          </cell>
          <cell r="AB587">
            <v>-95.6</v>
          </cell>
          <cell r="AC587">
            <v>131.1</v>
          </cell>
          <cell r="AD587">
            <v>-73.3</v>
          </cell>
        </row>
        <row r="588">
          <cell r="B588" t="str">
            <v>運輸業，郵便業</v>
          </cell>
          <cell r="C588">
            <v>99.6</v>
          </cell>
          <cell r="D588">
            <v>-22</v>
          </cell>
          <cell r="E588">
            <v>94</v>
          </cell>
          <cell r="F588">
            <v>-11.9</v>
          </cell>
          <cell r="G588">
            <v>101.3</v>
          </cell>
          <cell r="H588">
            <v>-9.1999999999999993</v>
          </cell>
          <cell r="I588">
            <v>81.900000000000006</v>
          </cell>
          <cell r="J588">
            <v>-19.600000000000001</v>
          </cell>
          <cell r="K588">
            <v>86</v>
          </cell>
          <cell r="L588">
            <v>-17.399999999999999</v>
          </cell>
          <cell r="M588">
            <v>0</v>
          </cell>
          <cell r="N588">
            <v>-100</v>
          </cell>
          <cell r="O588">
            <v>28.1</v>
          </cell>
          <cell r="P588">
            <v>-49.4</v>
          </cell>
          <cell r="Q588" t="str">
            <v>-</v>
          </cell>
          <cell r="R588" t="str">
            <v>-</v>
          </cell>
          <cell r="S588">
            <v>0</v>
          </cell>
          <cell r="T588">
            <v>-9.02</v>
          </cell>
          <cell r="U588">
            <v>0</v>
          </cell>
          <cell r="V588">
            <v>-10.68</v>
          </cell>
          <cell r="W588">
            <v>92.6</v>
          </cell>
          <cell r="X588">
            <v>-24.5</v>
          </cell>
          <cell r="Y588">
            <v>87.4</v>
          </cell>
          <cell r="Z588">
            <v>-14.6</v>
          </cell>
          <cell r="AA588">
            <v>0</v>
          </cell>
          <cell r="AB588">
            <v>-100</v>
          </cell>
          <cell r="AC588">
            <v>154.30000000000001</v>
          </cell>
          <cell r="AD588">
            <v>-66.2</v>
          </cell>
        </row>
        <row r="589">
          <cell r="B589" t="str">
            <v>卸売業，小売業</v>
          </cell>
          <cell r="C589">
            <v>121.5</v>
          </cell>
          <cell r="D589">
            <v>-6.3</v>
          </cell>
          <cell r="E589">
            <v>107.5</v>
          </cell>
          <cell r="F589">
            <v>-4.0999999999999996</v>
          </cell>
          <cell r="G589">
            <v>106.2</v>
          </cell>
          <cell r="H589">
            <v>-3.8</v>
          </cell>
          <cell r="I589">
            <v>93.3</v>
          </cell>
          <cell r="J589">
            <v>-6.2</v>
          </cell>
          <cell r="K589">
            <v>91.6</v>
          </cell>
          <cell r="L589">
            <v>-6</v>
          </cell>
          <cell r="M589">
            <v>200</v>
          </cell>
          <cell r="N589">
            <v>-14.3</v>
          </cell>
          <cell r="O589">
            <v>131.4</v>
          </cell>
          <cell r="P589">
            <v>21.1</v>
          </cell>
          <cell r="Q589" t="str">
            <v>-</v>
          </cell>
          <cell r="R589" t="str">
            <v>-</v>
          </cell>
          <cell r="S589">
            <v>5.05</v>
          </cell>
          <cell r="T589">
            <v>1.49</v>
          </cell>
          <cell r="U589">
            <v>6.59</v>
          </cell>
          <cell r="V589">
            <v>2.88</v>
          </cell>
          <cell r="W589">
            <v>112.9</v>
          </cell>
          <cell r="X589">
            <v>-9.1999999999999993</v>
          </cell>
          <cell r="Y589">
            <v>99.9</v>
          </cell>
          <cell r="Z589">
            <v>-7.2</v>
          </cell>
          <cell r="AA589">
            <v>206.2</v>
          </cell>
          <cell r="AB589">
            <v>-13.6</v>
          </cell>
          <cell r="AC589">
            <v>957.2</v>
          </cell>
          <cell r="AD589">
            <v>-19</v>
          </cell>
        </row>
        <row r="590">
          <cell r="B590" t="str">
            <v>金融業，保険業</v>
          </cell>
          <cell r="C590">
            <v>128.80000000000001</v>
          </cell>
          <cell r="D590">
            <v>-0.6</v>
          </cell>
          <cell r="E590">
            <v>126.4</v>
          </cell>
          <cell r="F590">
            <v>5.9</v>
          </cell>
          <cell r="G590">
            <v>128.1</v>
          </cell>
          <cell r="H590">
            <v>8</v>
          </cell>
          <cell r="I590">
            <v>107.1</v>
          </cell>
          <cell r="J590">
            <v>8.1</v>
          </cell>
          <cell r="K590">
            <v>108.4</v>
          </cell>
          <cell r="L590">
            <v>10.5</v>
          </cell>
          <cell r="M590">
            <v>22.7</v>
          </cell>
          <cell r="N590">
            <v>-82.8</v>
          </cell>
          <cell r="O590">
            <v>239.4</v>
          </cell>
          <cell r="P590">
            <v>31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119.7</v>
          </cell>
          <cell r="X590">
            <v>-3.8</v>
          </cell>
          <cell r="Y590">
            <v>117.5</v>
          </cell>
          <cell r="Z590">
            <v>2.5</v>
          </cell>
          <cell r="AA590">
            <v>10.4</v>
          </cell>
          <cell r="AB590">
            <v>-94.3</v>
          </cell>
          <cell r="AC590">
            <v>43.6</v>
          </cell>
          <cell r="AD590">
            <v>-61.3</v>
          </cell>
        </row>
        <row r="591">
          <cell r="B591" t="str">
            <v>不動産業，物品賃貸業</v>
          </cell>
          <cell r="C591">
            <v>140</v>
          </cell>
          <cell r="D591">
            <v>-15</v>
          </cell>
          <cell r="E591">
            <v>123.5</v>
          </cell>
          <cell r="F591">
            <v>-19.2</v>
          </cell>
          <cell r="G591">
            <v>124.2</v>
          </cell>
          <cell r="H591">
            <v>-19.2</v>
          </cell>
          <cell r="I591">
            <v>98.9</v>
          </cell>
          <cell r="J591">
            <v>-10.6</v>
          </cell>
          <cell r="K591">
            <v>100.1</v>
          </cell>
          <cell r="L591">
            <v>-8.8000000000000007</v>
          </cell>
          <cell r="M591">
            <v>23.1</v>
          </cell>
          <cell r="N591">
            <v>-85.7</v>
          </cell>
          <cell r="O591">
            <v>86.3</v>
          </cell>
          <cell r="P591">
            <v>-22.4</v>
          </cell>
          <cell r="Q591" t="str">
            <v>-</v>
          </cell>
          <cell r="R591" t="str">
            <v>-</v>
          </cell>
          <cell r="S591">
            <v>0.24</v>
          </cell>
          <cell r="T591">
            <v>0.14000000000000001</v>
          </cell>
          <cell r="U591">
            <v>8.2200000000000006</v>
          </cell>
          <cell r="V591">
            <v>4.07</v>
          </cell>
          <cell r="W591">
            <v>130.1</v>
          </cell>
          <cell r="X591">
            <v>-17.7</v>
          </cell>
          <cell r="Y591">
            <v>114.8</v>
          </cell>
          <cell r="Z591">
            <v>-21.7</v>
          </cell>
          <cell r="AA591">
            <v>98.8</v>
          </cell>
          <cell r="AB591">
            <v>-19.5</v>
          </cell>
          <cell r="AC591">
            <v>2116.5</v>
          </cell>
          <cell r="AD591">
            <v>36.9</v>
          </cell>
        </row>
        <row r="592">
          <cell r="B592" t="str">
            <v>学術研究，専門・技術サービス業</v>
          </cell>
          <cell r="C592">
            <v>142.6</v>
          </cell>
          <cell r="D592">
            <v>32.9</v>
          </cell>
          <cell r="E592">
            <v>101.2</v>
          </cell>
          <cell r="F592">
            <v>-2.7</v>
          </cell>
          <cell r="G592">
            <v>102.2</v>
          </cell>
          <cell r="H592">
            <v>-2.7</v>
          </cell>
          <cell r="I592">
            <v>86.2</v>
          </cell>
          <cell r="J592">
            <v>-5.0999999999999996</v>
          </cell>
          <cell r="K592">
            <v>81.900000000000006</v>
          </cell>
          <cell r="L592">
            <v>-8</v>
          </cell>
          <cell r="M592">
            <v>280</v>
          </cell>
          <cell r="N592">
            <v>62.8</v>
          </cell>
          <cell r="O592">
            <v>73.599999999999994</v>
          </cell>
          <cell r="P592">
            <v>-34.6</v>
          </cell>
          <cell r="Q592" t="str">
            <v>-</v>
          </cell>
          <cell r="R592" t="str">
            <v>-</v>
          </cell>
          <cell r="S592">
            <v>0.11</v>
          </cell>
          <cell r="T592">
            <v>-4.55</v>
          </cell>
          <cell r="U592">
            <v>0.21</v>
          </cell>
          <cell r="V592">
            <v>0.21</v>
          </cell>
          <cell r="W592">
            <v>132.5</v>
          </cell>
          <cell r="X592">
            <v>28.6</v>
          </cell>
          <cell r="Y592">
            <v>94.1</v>
          </cell>
          <cell r="Z592">
            <v>-5.7</v>
          </cell>
          <cell r="AA592">
            <v>56.9</v>
          </cell>
          <cell r="AB592">
            <v>-8</v>
          </cell>
          <cell r="AC592">
            <v>322</v>
          </cell>
          <cell r="AD592">
            <v>393.4</v>
          </cell>
        </row>
        <row r="593">
          <cell r="B593" t="str">
            <v>宿泊業，飲食サービス業</v>
          </cell>
          <cell r="C593">
            <v>96.2</v>
          </cell>
          <cell r="D593">
            <v>-23.8</v>
          </cell>
          <cell r="E593">
            <v>95</v>
          </cell>
          <cell r="F593">
            <v>-24.3</v>
          </cell>
          <cell r="G593">
            <v>95.6</v>
          </cell>
          <cell r="H593">
            <v>-24.1</v>
          </cell>
          <cell r="I593">
            <v>88.5</v>
          </cell>
          <cell r="J593">
            <v>-23.6</v>
          </cell>
          <cell r="K593">
            <v>88.2</v>
          </cell>
          <cell r="L593">
            <v>-22.5</v>
          </cell>
          <cell r="M593">
            <v>100</v>
          </cell>
          <cell r="N593">
            <v>-53.3</v>
          </cell>
          <cell r="O593">
            <v>134.30000000000001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6.06</v>
          </cell>
          <cell r="T593">
            <v>0.16</v>
          </cell>
          <cell r="U593">
            <v>4.62</v>
          </cell>
          <cell r="V593">
            <v>3.22</v>
          </cell>
          <cell r="W593">
            <v>89.4</v>
          </cell>
          <cell r="X593">
            <v>-26.2</v>
          </cell>
          <cell r="Y593">
            <v>88.3</v>
          </cell>
          <cell r="Z593">
            <v>-26.7</v>
          </cell>
          <cell r="AA593">
            <v>63.1</v>
          </cell>
          <cell r="AB593">
            <v>-38.9</v>
          </cell>
          <cell r="AC593">
            <v>160.6</v>
          </cell>
          <cell r="AD593">
            <v>10.4</v>
          </cell>
        </row>
        <row r="594">
          <cell r="B594" t="str">
            <v>生活関連サービス業，娯楽業</v>
          </cell>
          <cell r="C594">
            <v>134.6</v>
          </cell>
          <cell r="D594">
            <v>23.8</v>
          </cell>
          <cell r="E594">
            <v>87.2</v>
          </cell>
          <cell r="F594">
            <v>-6.7</v>
          </cell>
          <cell r="G594">
            <v>87.7</v>
          </cell>
          <cell r="H594">
            <v>-7</v>
          </cell>
          <cell r="I594">
            <v>82.2</v>
          </cell>
          <cell r="J594">
            <v>-18.7</v>
          </cell>
          <cell r="K594">
            <v>80.099999999999994</v>
          </cell>
          <cell r="L594">
            <v>-19.399999999999999</v>
          </cell>
          <cell r="M594">
            <v>287.5</v>
          </cell>
          <cell r="N594">
            <v>4.5</v>
          </cell>
          <cell r="O594">
            <v>56.5</v>
          </cell>
          <cell r="P594">
            <v>-16.8</v>
          </cell>
          <cell r="Q594" t="str">
            <v>-</v>
          </cell>
          <cell r="R594" t="str">
            <v>-</v>
          </cell>
          <cell r="S594">
            <v>1.87</v>
          </cell>
          <cell r="T594">
            <v>0.85</v>
          </cell>
          <cell r="U594">
            <v>1.75</v>
          </cell>
          <cell r="V594">
            <v>-1.96</v>
          </cell>
          <cell r="W594">
            <v>125.1</v>
          </cell>
          <cell r="X594">
            <v>19.899999999999999</v>
          </cell>
          <cell r="Y594">
            <v>81</v>
          </cell>
          <cell r="Z594">
            <v>-9.6999999999999993</v>
          </cell>
          <cell r="AA594">
            <v>72.599999999999994</v>
          </cell>
          <cell r="AB594">
            <v>4</v>
          </cell>
          <cell r="AC594">
            <v>9404.9</v>
          </cell>
          <cell r="AD594">
            <v>206.8</v>
          </cell>
        </row>
        <row r="595">
          <cell r="B595" t="str">
            <v>教育，学習支援業</v>
          </cell>
          <cell r="C595">
            <v>140.6</v>
          </cell>
          <cell r="D595">
            <v>-15.9</v>
          </cell>
          <cell r="E595">
            <v>114.3</v>
          </cell>
          <cell r="F595">
            <v>-2.2000000000000002</v>
          </cell>
          <cell r="G595">
            <v>114.6</v>
          </cell>
          <cell r="H595">
            <v>-2.1</v>
          </cell>
          <cell r="I595">
            <v>112.8</v>
          </cell>
          <cell r="J595">
            <v>-11.3</v>
          </cell>
          <cell r="K595">
            <v>113.1</v>
          </cell>
          <cell r="L595">
            <v>-11.2</v>
          </cell>
          <cell r="M595">
            <v>50</v>
          </cell>
          <cell r="N595">
            <v>-33.299999999999997</v>
          </cell>
          <cell r="O595">
            <v>125.5</v>
          </cell>
          <cell r="P595">
            <v>37.5</v>
          </cell>
          <cell r="Q595" t="str">
            <v>-</v>
          </cell>
          <cell r="R595" t="str">
            <v>-</v>
          </cell>
          <cell r="S595">
            <v>2.59</v>
          </cell>
          <cell r="T595">
            <v>2.2599999999999998</v>
          </cell>
          <cell r="U595">
            <v>0.36</v>
          </cell>
          <cell r="V595">
            <v>-2.4500000000000002</v>
          </cell>
          <cell r="W595">
            <v>130.69999999999999</v>
          </cell>
          <cell r="X595">
            <v>-18.600000000000001</v>
          </cell>
          <cell r="Y595">
            <v>106.2</v>
          </cell>
          <cell r="Z595">
            <v>-5.3</v>
          </cell>
          <cell r="AA595">
            <v>53.3</v>
          </cell>
          <cell r="AB595">
            <v>-36.4</v>
          </cell>
          <cell r="AC595">
            <v>405.4</v>
          </cell>
          <cell r="AD595">
            <v>-44.7</v>
          </cell>
        </row>
        <row r="596">
          <cell r="B596" t="str">
            <v>医療，福祉</v>
          </cell>
          <cell r="C596">
            <v>121.7</v>
          </cell>
          <cell r="D596">
            <v>0.2</v>
          </cell>
          <cell r="E596">
            <v>100.4</v>
          </cell>
          <cell r="F596">
            <v>3.3</v>
          </cell>
          <cell r="G596">
            <v>100</v>
          </cell>
          <cell r="H596">
            <v>6.3</v>
          </cell>
          <cell r="I596">
            <v>99.2</v>
          </cell>
          <cell r="J596">
            <v>1.1000000000000001</v>
          </cell>
          <cell r="K596">
            <v>99.5</v>
          </cell>
          <cell r="L596">
            <v>1.4</v>
          </cell>
          <cell r="M596">
            <v>69.2</v>
          </cell>
          <cell r="N596">
            <v>-25</v>
          </cell>
          <cell r="O596">
            <v>85.1</v>
          </cell>
          <cell r="P596">
            <v>-10.6</v>
          </cell>
          <cell r="Q596" t="str">
            <v>-</v>
          </cell>
          <cell r="R596" t="str">
            <v>-</v>
          </cell>
          <cell r="S596">
            <v>3.01</v>
          </cell>
          <cell r="T596">
            <v>-1.83</v>
          </cell>
          <cell r="U596">
            <v>1.02</v>
          </cell>
          <cell r="V596">
            <v>0.7</v>
          </cell>
          <cell r="W596">
            <v>113.1</v>
          </cell>
          <cell r="X596">
            <v>-3</v>
          </cell>
          <cell r="Y596">
            <v>93.3</v>
          </cell>
          <cell r="Z596">
            <v>0</v>
          </cell>
          <cell r="AA596">
            <v>118.9</v>
          </cell>
          <cell r="AB596">
            <v>-55.1</v>
          </cell>
          <cell r="AC596">
            <v>436.5</v>
          </cell>
          <cell r="AD596">
            <v>-9</v>
          </cell>
        </row>
        <row r="597">
          <cell r="B597" t="str">
            <v>複合サービス事業</v>
          </cell>
          <cell r="C597">
            <v>142.9</v>
          </cell>
          <cell r="D597">
            <v>-12.8</v>
          </cell>
          <cell r="E597">
            <v>113.6</v>
          </cell>
          <cell r="F597">
            <v>-6.7</v>
          </cell>
          <cell r="G597">
            <v>116.2</v>
          </cell>
          <cell r="H597">
            <v>-6.7</v>
          </cell>
          <cell r="I597">
            <v>111.3</v>
          </cell>
          <cell r="J597">
            <v>9.8000000000000007</v>
          </cell>
          <cell r="K597">
            <v>113.5</v>
          </cell>
          <cell r="L597">
            <v>9.6</v>
          </cell>
          <cell r="M597">
            <v>29</v>
          </cell>
          <cell r="N597">
            <v>28.3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132.80000000000001</v>
          </cell>
          <cell r="X597">
            <v>-15.5</v>
          </cell>
          <cell r="Y597">
            <v>105.6</v>
          </cell>
          <cell r="Z597">
            <v>-9.6</v>
          </cell>
          <cell r="AA597">
            <v>27.5</v>
          </cell>
          <cell r="AB597">
            <v>26.6</v>
          </cell>
          <cell r="AC597">
            <v>336.4</v>
          </cell>
          <cell r="AD597">
            <v>-26.9</v>
          </cell>
        </row>
        <row r="598">
          <cell r="B598" t="str">
            <v>サービス業（他に分類されないもの）</v>
          </cell>
          <cell r="C598">
            <v>103.7</v>
          </cell>
          <cell r="D598">
            <v>5.5</v>
          </cell>
          <cell r="E598">
            <v>99.6</v>
          </cell>
          <cell r="F598">
            <v>1</v>
          </cell>
          <cell r="G598">
            <v>100.9</v>
          </cell>
          <cell r="H598">
            <v>2.7</v>
          </cell>
          <cell r="I598">
            <v>92.4</v>
          </cell>
          <cell r="J598">
            <v>-2.9</v>
          </cell>
          <cell r="K598">
            <v>93.6</v>
          </cell>
          <cell r="L598">
            <v>-1.6</v>
          </cell>
          <cell r="M598">
            <v>58.1</v>
          </cell>
          <cell r="N598">
            <v>-40</v>
          </cell>
          <cell r="O598">
            <v>107.3</v>
          </cell>
          <cell r="P598">
            <v>6.9</v>
          </cell>
          <cell r="Q598" t="str">
            <v>-</v>
          </cell>
          <cell r="R598" t="str">
            <v>-</v>
          </cell>
          <cell r="S598">
            <v>3.8</v>
          </cell>
          <cell r="T598">
            <v>0.27</v>
          </cell>
          <cell r="U598">
            <v>2.66</v>
          </cell>
          <cell r="V598">
            <v>-1.77</v>
          </cell>
          <cell r="W598">
            <v>96.4</v>
          </cell>
          <cell r="X598">
            <v>2.2000000000000002</v>
          </cell>
          <cell r="Y598">
            <v>92.6</v>
          </cell>
          <cell r="Z598">
            <v>-2.1</v>
          </cell>
          <cell r="AA598">
            <v>63.4</v>
          </cell>
          <cell r="AB598">
            <v>-41.5</v>
          </cell>
          <cell r="AC598">
            <v>228.4</v>
          </cell>
          <cell r="AD598">
            <v>150.30000000000001</v>
          </cell>
        </row>
        <row r="599">
          <cell r="B599" t="str">
            <v>食料品・たばこ</v>
          </cell>
          <cell r="C599">
            <v>105.1</v>
          </cell>
          <cell r="D599">
            <v>-14.6</v>
          </cell>
          <cell r="E599">
            <v>105.1</v>
          </cell>
          <cell r="F599">
            <v>-12.8</v>
          </cell>
          <cell r="G599">
            <v>105.9</v>
          </cell>
          <cell r="H599">
            <v>-10.9</v>
          </cell>
          <cell r="I599">
            <v>96.3</v>
          </cell>
          <cell r="J599">
            <v>-12.2</v>
          </cell>
          <cell r="K599">
            <v>97.4</v>
          </cell>
          <cell r="L599">
            <v>-11.2</v>
          </cell>
          <cell r="M599">
            <v>71.7</v>
          </cell>
          <cell r="N599">
            <v>-35.299999999999997</v>
          </cell>
          <cell r="O599">
            <v>107.3</v>
          </cell>
          <cell r="P599">
            <v>12.4</v>
          </cell>
          <cell r="Q599" t="str">
            <v>-</v>
          </cell>
          <cell r="R599" t="str">
            <v>-</v>
          </cell>
          <cell r="S599">
            <v>0.56999999999999995</v>
          </cell>
          <cell r="T599">
            <v>-3.66</v>
          </cell>
          <cell r="U599">
            <v>2.2999999999999998</v>
          </cell>
          <cell r="V599">
            <v>-2.99</v>
          </cell>
          <cell r="W599">
            <v>97.7</v>
          </cell>
          <cell r="X599">
            <v>-17.2</v>
          </cell>
          <cell r="Y599">
            <v>97.7</v>
          </cell>
          <cell r="Z599">
            <v>-15.5</v>
          </cell>
          <cell r="AA599">
            <v>77.5</v>
          </cell>
          <cell r="AB599">
            <v>-56.4</v>
          </cell>
          <cell r="AC599">
            <v>69.5</v>
          </cell>
          <cell r="AD599">
            <v>-43.9</v>
          </cell>
        </row>
        <row r="600">
          <cell r="B600" t="str">
            <v>繊維工業</v>
          </cell>
          <cell r="C600">
            <v>145.19999999999999</v>
          </cell>
          <cell r="D600">
            <v>36.9</v>
          </cell>
          <cell r="E600">
            <v>150.19999999999999</v>
          </cell>
          <cell r="F600">
            <v>47.7</v>
          </cell>
          <cell r="G600">
            <v>148.80000000000001</v>
          </cell>
          <cell r="H600">
            <v>46.6</v>
          </cell>
          <cell r="I600">
            <v>130.69999999999999</v>
          </cell>
          <cell r="J600">
            <v>26.2</v>
          </cell>
          <cell r="K600">
            <v>128.5</v>
          </cell>
          <cell r="L600">
            <v>23.6</v>
          </cell>
          <cell r="M600">
            <v>560</v>
          </cell>
          <cell r="N600">
            <v>2700</v>
          </cell>
          <cell r="O600">
            <v>117.6</v>
          </cell>
          <cell r="P600">
            <v>509.3</v>
          </cell>
          <cell r="Q600" t="str">
            <v>-</v>
          </cell>
          <cell r="R600" t="str">
            <v>-</v>
          </cell>
          <cell r="S600">
            <v>4.01</v>
          </cell>
          <cell r="T600">
            <v>-2.5099999999999998</v>
          </cell>
          <cell r="U600">
            <v>0</v>
          </cell>
          <cell r="V600">
            <v>0</v>
          </cell>
          <cell r="W600">
            <v>134.9</v>
          </cell>
          <cell r="X600">
            <v>32.5</v>
          </cell>
          <cell r="Y600">
            <v>139.6</v>
          </cell>
          <cell r="Z600">
            <v>43</v>
          </cell>
          <cell r="AA600">
            <v>355.1</v>
          </cell>
          <cell r="AB600">
            <v>162.69999999999999</v>
          </cell>
          <cell r="AC600">
            <v>48</v>
          </cell>
          <cell r="AD600">
            <v>-57.8</v>
          </cell>
        </row>
        <row r="601">
          <cell r="B601" t="str">
            <v>木材・木製品</v>
          </cell>
          <cell r="C601">
            <v>207.3</v>
          </cell>
          <cell r="D601">
            <v>-21.3</v>
          </cell>
          <cell r="E601">
            <v>184.5</v>
          </cell>
          <cell r="F601">
            <v>-9.4</v>
          </cell>
          <cell r="G601">
            <v>185.5</v>
          </cell>
          <cell r="H601">
            <v>-10.8</v>
          </cell>
          <cell r="I601">
            <v>169.3</v>
          </cell>
          <cell r="J601">
            <v>-4.5999999999999996</v>
          </cell>
          <cell r="K601">
            <v>168.8</v>
          </cell>
          <cell r="L601">
            <v>-6.4</v>
          </cell>
          <cell r="M601">
            <v>200</v>
          </cell>
          <cell r="N601">
            <v>2097.8000000000002</v>
          </cell>
          <cell r="O601">
            <v>280.5</v>
          </cell>
          <cell r="P601">
            <v>192.8</v>
          </cell>
          <cell r="Q601" t="str">
            <v>-</v>
          </cell>
          <cell r="R601" t="str">
            <v>-</v>
          </cell>
          <cell r="S601">
            <v>2.83</v>
          </cell>
          <cell r="T601">
            <v>0.67</v>
          </cell>
          <cell r="U601">
            <v>4.17</v>
          </cell>
          <cell r="V601">
            <v>-0.16</v>
          </cell>
          <cell r="W601">
            <v>192.7</v>
          </cell>
          <cell r="X601">
            <v>-23.7</v>
          </cell>
          <cell r="Y601">
            <v>171.5</v>
          </cell>
          <cell r="Z601">
            <v>-12.3</v>
          </cell>
          <cell r="AA601">
            <v>135.80000000000001</v>
          </cell>
          <cell r="AB601">
            <v>42500</v>
          </cell>
          <cell r="AC601">
            <v>304.60000000000002</v>
          </cell>
          <cell r="AD601">
            <v>-56.7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86.8</v>
          </cell>
          <cell r="D603">
            <v>9.9</v>
          </cell>
          <cell r="E603">
            <v>94.2</v>
          </cell>
          <cell r="F603">
            <v>5.4</v>
          </cell>
          <cell r="G603">
            <v>94</v>
          </cell>
          <cell r="H603">
            <v>5</v>
          </cell>
          <cell r="I603">
            <v>110</v>
          </cell>
          <cell r="J603">
            <v>-0.8</v>
          </cell>
          <cell r="K603">
            <v>110.4</v>
          </cell>
          <cell r="L603">
            <v>-1.1000000000000001</v>
          </cell>
          <cell r="M603">
            <v>10.7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80.7</v>
          </cell>
          <cell r="X603">
            <v>6.5</v>
          </cell>
          <cell r="Y603">
            <v>87.5</v>
          </cell>
          <cell r="Z603">
            <v>2</v>
          </cell>
          <cell r="AA603">
            <v>50.7</v>
          </cell>
          <cell r="AB603">
            <v>0</v>
          </cell>
          <cell r="AC603">
            <v>13.1</v>
          </cell>
          <cell r="AD603">
            <v>68.8</v>
          </cell>
        </row>
        <row r="604">
          <cell r="B604" t="str">
            <v>印刷・同関連業</v>
          </cell>
          <cell r="C604">
            <v>76.3</v>
          </cell>
          <cell r="D604">
            <v>-26.2</v>
          </cell>
          <cell r="E604">
            <v>74.900000000000006</v>
          </cell>
          <cell r="F604">
            <v>-19.8</v>
          </cell>
          <cell r="G604">
            <v>76.400000000000006</v>
          </cell>
          <cell r="H604">
            <v>-20.3</v>
          </cell>
          <cell r="I604">
            <v>78</v>
          </cell>
          <cell r="J604">
            <v>-7.4</v>
          </cell>
          <cell r="K604">
            <v>80</v>
          </cell>
          <cell r="L604">
            <v>-7.3</v>
          </cell>
          <cell r="M604">
            <v>0</v>
          </cell>
          <cell r="N604">
            <v>-100</v>
          </cell>
          <cell r="O604">
            <v>86.7</v>
          </cell>
          <cell r="P604">
            <v>-52.7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70.900000000000006</v>
          </cell>
          <cell r="X604">
            <v>-28.5</v>
          </cell>
          <cell r="Y604">
            <v>69.599999999999994</v>
          </cell>
          <cell r="Z604">
            <v>-22.3</v>
          </cell>
          <cell r="AA604">
            <v>19.3</v>
          </cell>
          <cell r="AB604">
            <v>591.20000000000005</v>
          </cell>
          <cell r="AC604">
            <v>21.2</v>
          </cell>
          <cell r="AD604">
            <v>-48.3</v>
          </cell>
        </row>
        <row r="605">
          <cell r="B605" t="str">
            <v>化学、石油・石炭</v>
          </cell>
          <cell r="C605">
            <v>163</v>
          </cell>
          <cell r="D605">
            <v>125.8</v>
          </cell>
          <cell r="E605">
            <v>131.69999999999999</v>
          </cell>
          <cell r="F605">
            <v>110.4</v>
          </cell>
          <cell r="G605">
            <v>135.69999999999999</v>
          </cell>
          <cell r="H605">
            <v>114.4</v>
          </cell>
          <cell r="I605">
            <v>116.7</v>
          </cell>
          <cell r="J605">
            <v>61.4</v>
          </cell>
          <cell r="K605">
            <v>117.3</v>
          </cell>
          <cell r="L605">
            <v>63.1</v>
          </cell>
          <cell r="M605">
            <v>18.2</v>
          </cell>
          <cell r="N605">
            <v>-80</v>
          </cell>
          <cell r="O605">
            <v>44.9</v>
          </cell>
          <cell r="P605">
            <v>-31.2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55.77</v>
          </cell>
          <cell r="V605">
            <v>52.74</v>
          </cell>
          <cell r="W605">
            <v>151.5</v>
          </cell>
          <cell r="X605">
            <v>118.6</v>
          </cell>
          <cell r="Y605">
            <v>122.4</v>
          </cell>
          <cell r="Z605">
            <v>103.7</v>
          </cell>
          <cell r="AA605">
            <v>3.4</v>
          </cell>
          <cell r="AB605">
            <v>-89.8</v>
          </cell>
          <cell r="AC605">
            <v>88.5</v>
          </cell>
          <cell r="AD605">
            <v>186.9</v>
          </cell>
        </row>
        <row r="606">
          <cell r="B606" t="str">
            <v>プラスチック製品</v>
          </cell>
          <cell r="C606">
            <v>137.6</v>
          </cell>
          <cell r="D606">
            <v>-42.5</v>
          </cell>
          <cell r="E606">
            <v>137.9</v>
          </cell>
          <cell r="F606">
            <v>-32</v>
          </cell>
          <cell r="G606">
            <v>136.1</v>
          </cell>
          <cell r="H606">
            <v>-26.5</v>
          </cell>
          <cell r="I606">
            <v>160.1</v>
          </cell>
          <cell r="J606">
            <v>-20.7</v>
          </cell>
          <cell r="K606">
            <v>159.6</v>
          </cell>
          <cell r="L606">
            <v>-16.7</v>
          </cell>
          <cell r="M606">
            <v>200</v>
          </cell>
          <cell r="N606">
            <v>-86.2</v>
          </cell>
          <cell r="O606">
            <v>620</v>
          </cell>
          <cell r="P606">
            <v>741.2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127.9</v>
          </cell>
          <cell r="X606">
            <v>-44.3</v>
          </cell>
          <cell r="Y606">
            <v>128.19999999999999</v>
          </cell>
          <cell r="Z606">
            <v>-34.1</v>
          </cell>
          <cell r="AA606">
            <v>340</v>
          </cell>
          <cell r="AB606">
            <v>-86.1</v>
          </cell>
          <cell r="AC606">
            <v>33.5</v>
          </cell>
          <cell r="AD606">
            <v>-83.4</v>
          </cell>
        </row>
        <row r="607">
          <cell r="B607" t="str">
            <v>ゴム製品</v>
          </cell>
          <cell r="C607">
            <v>120</v>
          </cell>
          <cell r="D607">
            <v>-0.7</v>
          </cell>
          <cell r="E607">
            <v>122.7</v>
          </cell>
          <cell r="F607">
            <v>-1.6</v>
          </cell>
          <cell r="G607">
            <v>120</v>
          </cell>
          <cell r="H607">
            <v>-3.9</v>
          </cell>
          <cell r="I607">
            <v>156.5</v>
          </cell>
          <cell r="J607">
            <v>23.9</v>
          </cell>
          <cell r="K607">
            <v>154</v>
          </cell>
          <cell r="L607">
            <v>21.9</v>
          </cell>
          <cell r="M607">
            <v>428.6</v>
          </cell>
          <cell r="N607">
            <v>400.1</v>
          </cell>
          <cell r="O607">
            <v>41.4</v>
          </cell>
          <cell r="P607">
            <v>-3.5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111.5</v>
          </cell>
          <cell r="X607">
            <v>-3.8</v>
          </cell>
          <cell r="Y607">
            <v>114</v>
          </cell>
          <cell r="Z607">
            <v>-4.8</v>
          </cell>
          <cell r="AA607">
            <v>429.2</v>
          </cell>
          <cell r="AB607">
            <v>493.2</v>
          </cell>
          <cell r="AC607">
            <v>46.4</v>
          </cell>
          <cell r="AD607">
            <v>13.5</v>
          </cell>
        </row>
        <row r="608">
          <cell r="B608" t="str">
            <v>窯業・土石製品</v>
          </cell>
          <cell r="C608">
            <v>153.80000000000001</v>
          </cell>
          <cell r="D608">
            <v>40.700000000000003</v>
          </cell>
          <cell r="E608">
            <v>103.2</v>
          </cell>
          <cell r="F608">
            <v>19.899999999999999</v>
          </cell>
          <cell r="G608">
            <v>103.1</v>
          </cell>
          <cell r="H608">
            <v>18.100000000000001</v>
          </cell>
          <cell r="I608">
            <v>97</v>
          </cell>
          <cell r="J608">
            <v>12.5</v>
          </cell>
          <cell r="K608">
            <v>96.6</v>
          </cell>
          <cell r="L608">
            <v>10.9</v>
          </cell>
          <cell r="M608">
            <v>116.7</v>
          </cell>
          <cell r="N608">
            <v>105.8</v>
          </cell>
          <cell r="O608">
            <v>21.9</v>
          </cell>
          <cell r="P608">
            <v>-6</v>
          </cell>
          <cell r="Q608" t="str">
            <v>-</v>
          </cell>
          <cell r="R608" t="str">
            <v>-</v>
          </cell>
          <cell r="S608">
            <v>4.3499999999999996</v>
          </cell>
          <cell r="T608">
            <v>4.3499999999999996</v>
          </cell>
          <cell r="U608">
            <v>0</v>
          </cell>
          <cell r="V608">
            <v>0</v>
          </cell>
          <cell r="W608">
            <v>142.9</v>
          </cell>
          <cell r="X608">
            <v>36.200000000000003</v>
          </cell>
          <cell r="Y608">
            <v>95.9</v>
          </cell>
          <cell r="Z608">
            <v>16.100000000000001</v>
          </cell>
          <cell r="AA608">
            <v>105</v>
          </cell>
          <cell r="AB608">
            <v>111.2</v>
          </cell>
          <cell r="AC608">
            <v>1213.7</v>
          </cell>
          <cell r="AD608">
            <v>109.3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163</v>
          </cell>
          <cell r="D611">
            <v>-0.5</v>
          </cell>
          <cell r="E611">
            <v>151.69999999999999</v>
          </cell>
          <cell r="F611">
            <v>5.3</v>
          </cell>
          <cell r="G611">
            <v>148.6</v>
          </cell>
          <cell r="H611">
            <v>4.9000000000000004</v>
          </cell>
          <cell r="I611">
            <v>128</v>
          </cell>
          <cell r="J611">
            <v>0.5</v>
          </cell>
          <cell r="K611">
            <v>123.5</v>
          </cell>
          <cell r="L611">
            <v>-0.1</v>
          </cell>
          <cell r="M611">
            <v>1700</v>
          </cell>
          <cell r="N611">
            <v>21.4</v>
          </cell>
          <cell r="O611">
            <v>652.9</v>
          </cell>
          <cell r="P611">
            <v>3.9</v>
          </cell>
          <cell r="Q611" t="str">
            <v>-</v>
          </cell>
          <cell r="R611" t="str">
            <v>-</v>
          </cell>
          <cell r="S611">
            <v>0.66</v>
          </cell>
          <cell r="T611">
            <v>-2.52</v>
          </cell>
          <cell r="U611">
            <v>0</v>
          </cell>
          <cell r="V611">
            <v>-3.18</v>
          </cell>
          <cell r="W611">
            <v>151.5</v>
          </cell>
          <cell r="X611">
            <v>-3.6</v>
          </cell>
          <cell r="Y611">
            <v>141</v>
          </cell>
          <cell r="Z611">
            <v>2</v>
          </cell>
          <cell r="AA611">
            <v>342.5</v>
          </cell>
          <cell r="AB611">
            <v>19.3</v>
          </cell>
          <cell r="AC611">
            <v>96.2</v>
          </cell>
          <cell r="AD611">
            <v>-35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157.9</v>
          </cell>
          <cell r="D614">
            <v>22.1</v>
          </cell>
          <cell r="E614">
            <v>110.4</v>
          </cell>
          <cell r="F614">
            <v>-20.9</v>
          </cell>
          <cell r="G614">
            <v>110.4</v>
          </cell>
          <cell r="H614">
            <v>-19.600000000000001</v>
          </cell>
          <cell r="I614">
            <v>108</v>
          </cell>
          <cell r="J614">
            <v>-7.1</v>
          </cell>
          <cell r="K614">
            <v>108</v>
          </cell>
          <cell r="L614">
            <v>-5.5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146.69999999999999</v>
          </cell>
          <cell r="X614">
            <v>18.2</v>
          </cell>
          <cell r="Y614">
            <v>102.6</v>
          </cell>
          <cell r="Z614">
            <v>-23.4</v>
          </cell>
          <cell r="AA614">
            <v>0</v>
          </cell>
          <cell r="AB614">
            <v>-100</v>
          </cell>
          <cell r="AC614">
            <v>113.6</v>
          </cell>
          <cell r="AD614">
            <v>4356.3999999999996</v>
          </cell>
        </row>
        <row r="615">
          <cell r="B615" t="str">
            <v>電子・デバイス</v>
          </cell>
          <cell r="C615">
            <v>82.7</v>
          </cell>
          <cell r="D615">
            <v>-7.6</v>
          </cell>
          <cell r="E615">
            <v>85</v>
          </cell>
          <cell r="F615">
            <v>-5.7</v>
          </cell>
          <cell r="G615">
            <v>86.1</v>
          </cell>
          <cell r="H615">
            <v>-5.2</v>
          </cell>
          <cell r="I615">
            <v>81.8</v>
          </cell>
          <cell r="J615">
            <v>-9.6999999999999993</v>
          </cell>
          <cell r="K615">
            <v>82.7</v>
          </cell>
          <cell r="L615">
            <v>-9.3000000000000007</v>
          </cell>
          <cell r="M615">
            <v>15.4</v>
          </cell>
          <cell r="N615">
            <v>-66.7</v>
          </cell>
          <cell r="O615">
            <v>214</v>
          </cell>
          <cell r="P615">
            <v>49.7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1.48</v>
          </cell>
          <cell r="V615">
            <v>0.75</v>
          </cell>
          <cell r="W615">
            <v>76.900000000000006</v>
          </cell>
          <cell r="X615">
            <v>-10.5</v>
          </cell>
          <cell r="Y615">
            <v>79</v>
          </cell>
          <cell r="Z615">
            <v>-8.6999999999999993</v>
          </cell>
          <cell r="AA615">
            <v>14.5</v>
          </cell>
          <cell r="AB615">
            <v>-66</v>
          </cell>
          <cell r="AC615">
            <v>0.2</v>
          </cell>
          <cell r="AD615">
            <v>-99.2</v>
          </cell>
        </row>
        <row r="616">
          <cell r="B616" t="str">
            <v>電気機械器具</v>
          </cell>
          <cell r="C616">
            <v>100.6</v>
          </cell>
          <cell r="D616">
            <v>22.8</v>
          </cell>
          <cell r="E616">
            <v>98.2</v>
          </cell>
          <cell r="F616">
            <v>19.8</v>
          </cell>
          <cell r="G616">
            <v>98.4</v>
          </cell>
          <cell r="H616">
            <v>20.100000000000001</v>
          </cell>
          <cell r="I616">
            <v>88.6</v>
          </cell>
          <cell r="J616">
            <v>6.5</v>
          </cell>
          <cell r="K616">
            <v>88.9</v>
          </cell>
          <cell r="L616">
            <v>7.1</v>
          </cell>
          <cell r="M616">
            <v>0</v>
          </cell>
          <cell r="N616">
            <v>-100</v>
          </cell>
          <cell r="O616">
            <v>5.8</v>
          </cell>
          <cell r="P616">
            <v>13.7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-2.7</v>
          </cell>
          <cell r="W616">
            <v>93.5</v>
          </cell>
          <cell r="X616">
            <v>19</v>
          </cell>
          <cell r="Y616">
            <v>91.3</v>
          </cell>
          <cell r="Z616">
            <v>16</v>
          </cell>
          <cell r="AA616">
            <v>0</v>
          </cell>
          <cell r="AB616">
            <v>-100</v>
          </cell>
          <cell r="AC616">
            <v>275.2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71.400000000000006</v>
          </cell>
          <cell r="D618">
            <v>-17.899999999999999</v>
          </cell>
          <cell r="E618">
            <v>74.3</v>
          </cell>
          <cell r="F618">
            <v>-16</v>
          </cell>
          <cell r="G618">
            <v>74.599999999999994</v>
          </cell>
          <cell r="H618">
            <v>-17.100000000000001</v>
          </cell>
          <cell r="I618">
            <v>78.5</v>
          </cell>
          <cell r="J618">
            <v>-22.5</v>
          </cell>
          <cell r="K618">
            <v>79.2</v>
          </cell>
          <cell r="L618">
            <v>-23.3</v>
          </cell>
          <cell r="M618">
            <v>37.5</v>
          </cell>
          <cell r="N618">
            <v>792.9</v>
          </cell>
          <cell r="O618">
            <v>37.299999999999997</v>
          </cell>
          <cell r="P618">
            <v>349.4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66.400000000000006</v>
          </cell>
          <cell r="X618">
            <v>-20.5</v>
          </cell>
          <cell r="Y618">
            <v>69.099999999999994</v>
          </cell>
          <cell r="Z618">
            <v>-18.5</v>
          </cell>
          <cell r="AA618">
            <v>49.9</v>
          </cell>
          <cell r="AB618">
            <v>704.2</v>
          </cell>
          <cell r="AC618">
            <v>0</v>
          </cell>
          <cell r="AD618">
            <v>-100</v>
          </cell>
        </row>
        <row r="619">
          <cell r="B619" t="str">
            <v>その他の製造業</v>
          </cell>
          <cell r="C619">
            <v>115.5</v>
          </cell>
          <cell r="D619">
            <v>-10.5</v>
          </cell>
          <cell r="E619">
            <v>117.9</v>
          </cell>
          <cell r="F619">
            <v>-1.8</v>
          </cell>
          <cell r="G619">
            <v>120.6</v>
          </cell>
          <cell r="H619">
            <v>0.6</v>
          </cell>
          <cell r="I619">
            <v>107.4</v>
          </cell>
          <cell r="J619">
            <v>-7.5</v>
          </cell>
          <cell r="K619">
            <v>109</v>
          </cell>
          <cell r="L619">
            <v>-5.3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-63.9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-13.4</v>
          </cell>
          <cell r="Y619">
            <v>109.6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-100</v>
          </cell>
        </row>
        <row r="620">
          <cell r="B620" t="str">
            <v>Ｅ一括分１</v>
          </cell>
          <cell r="C620">
            <v>170.5</v>
          </cell>
          <cell r="D620">
            <v>56.6</v>
          </cell>
          <cell r="E620">
            <v>161.30000000000001</v>
          </cell>
          <cell r="F620">
            <v>34</v>
          </cell>
          <cell r="G620">
            <v>153.5</v>
          </cell>
          <cell r="H620">
            <v>27.5</v>
          </cell>
          <cell r="I620">
            <v>143</v>
          </cell>
          <cell r="J620">
            <v>-11.4</v>
          </cell>
          <cell r="K620">
            <v>133.1</v>
          </cell>
          <cell r="L620">
            <v>-17.5</v>
          </cell>
          <cell r="M620">
            <v>9400</v>
          </cell>
          <cell r="N620">
            <v>0</v>
          </cell>
          <cell r="O620">
            <v>60.2</v>
          </cell>
          <cell r="P620">
            <v>826.2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2.78</v>
          </cell>
          <cell r="V620">
            <v>2.78</v>
          </cell>
          <cell r="W620">
            <v>158.5</v>
          </cell>
          <cell r="X620">
            <v>51.7</v>
          </cell>
          <cell r="Y620">
            <v>149.9</v>
          </cell>
          <cell r="Z620">
            <v>29.8</v>
          </cell>
          <cell r="AA620">
            <v>3193.8</v>
          </cell>
          <cell r="AB620">
            <v>0</v>
          </cell>
          <cell r="AC620">
            <v>85.5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372.6</v>
          </cell>
          <cell r="D623">
            <v>48.1</v>
          </cell>
          <cell r="E623">
            <v>221</v>
          </cell>
          <cell r="F623">
            <v>46.8</v>
          </cell>
          <cell r="G623">
            <v>221.6</v>
          </cell>
          <cell r="H623">
            <v>48.8</v>
          </cell>
          <cell r="I623">
            <v>153.30000000000001</v>
          </cell>
          <cell r="J623">
            <v>25.6</v>
          </cell>
          <cell r="K623">
            <v>153.6</v>
          </cell>
          <cell r="L623">
            <v>27.3</v>
          </cell>
          <cell r="M623">
            <v>75</v>
          </cell>
          <cell r="N623">
            <v>-83.3</v>
          </cell>
          <cell r="O623">
            <v>34.4</v>
          </cell>
          <cell r="P623">
            <v>7.2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1.96</v>
          </cell>
          <cell r="V623">
            <v>0.8</v>
          </cell>
          <cell r="W623">
            <v>346.3</v>
          </cell>
          <cell r="X623">
            <v>43.4</v>
          </cell>
          <cell r="Y623">
            <v>205.4</v>
          </cell>
          <cell r="Z623">
            <v>42.2</v>
          </cell>
          <cell r="AA623">
            <v>85.4</v>
          </cell>
          <cell r="AB623">
            <v>-82.3</v>
          </cell>
          <cell r="AC623">
            <v>3384.6</v>
          </cell>
          <cell r="AD623">
            <v>49.8</v>
          </cell>
        </row>
        <row r="624">
          <cell r="B624" t="str">
            <v>小売業</v>
          </cell>
          <cell r="C624">
            <v>109.9</v>
          </cell>
          <cell r="D624">
            <v>-10.9</v>
          </cell>
          <cell r="E624">
            <v>102.4</v>
          </cell>
          <cell r="F624">
            <v>-7.1</v>
          </cell>
          <cell r="G624">
            <v>101.1</v>
          </cell>
          <cell r="H624">
            <v>-6.9</v>
          </cell>
          <cell r="I624">
            <v>90.9</v>
          </cell>
          <cell r="J624">
            <v>-7.9</v>
          </cell>
          <cell r="K624">
            <v>89.3</v>
          </cell>
          <cell r="L624">
            <v>-7.7</v>
          </cell>
          <cell r="M624">
            <v>182.4</v>
          </cell>
          <cell r="N624">
            <v>-13.9</v>
          </cell>
          <cell r="O624">
            <v>147.19999999999999</v>
          </cell>
          <cell r="P624">
            <v>21.9</v>
          </cell>
          <cell r="Q624" t="str">
            <v>-</v>
          </cell>
          <cell r="R624" t="str">
            <v>-</v>
          </cell>
          <cell r="S624">
            <v>5.29</v>
          </cell>
          <cell r="T624">
            <v>1.54</v>
          </cell>
          <cell r="U624">
            <v>6.81</v>
          </cell>
          <cell r="V624">
            <v>2.96</v>
          </cell>
          <cell r="W624">
            <v>102.1</v>
          </cell>
          <cell r="X624">
            <v>-13.7</v>
          </cell>
          <cell r="Y624">
            <v>95.2</v>
          </cell>
          <cell r="Z624">
            <v>-10</v>
          </cell>
          <cell r="AA624">
            <v>193.9</v>
          </cell>
          <cell r="AB624">
            <v>-11.5</v>
          </cell>
          <cell r="AC624">
            <v>641.9</v>
          </cell>
          <cell r="AD624">
            <v>-39.5</v>
          </cell>
        </row>
        <row r="625">
          <cell r="B625" t="str">
            <v>宿泊業</v>
          </cell>
          <cell r="C625">
            <v>112.5</v>
          </cell>
          <cell r="D625">
            <v>-4.7</v>
          </cell>
          <cell r="E625">
            <v>100.7</v>
          </cell>
          <cell r="F625">
            <v>-7.6</v>
          </cell>
          <cell r="G625">
            <v>98.6</v>
          </cell>
          <cell r="H625">
            <v>-6.3</v>
          </cell>
          <cell r="I625">
            <v>106.6</v>
          </cell>
          <cell r="J625">
            <v>-12.6</v>
          </cell>
          <cell r="K625">
            <v>103.1</v>
          </cell>
          <cell r="L625">
            <v>-13</v>
          </cell>
          <cell r="M625">
            <v>278.60000000000002</v>
          </cell>
          <cell r="N625">
            <v>-4.9000000000000004</v>
          </cell>
          <cell r="O625">
            <v>93.7</v>
          </cell>
          <cell r="P625">
            <v>22.8</v>
          </cell>
          <cell r="Q625" t="str">
            <v>-</v>
          </cell>
          <cell r="R625" t="str">
            <v>-</v>
          </cell>
          <cell r="S625">
            <v>4.32</v>
          </cell>
          <cell r="T625">
            <v>4.32</v>
          </cell>
          <cell r="U625">
            <v>3.5</v>
          </cell>
          <cell r="V625">
            <v>1.05</v>
          </cell>
          <cell r="W625">
            <v>104.6</v>
          </cell>
          <cell r="X625">
            <v>-7.7</v>
          </cell>
          <cell r="Y625">
            <v>93.6</v>
          </cell>
          <cell r="Z625">
            <v>-10.5</v>
          </cell>
          <cell r="AA625">
            <v>297.10000000000002</v>
          </cell>
          <cell r="AB625">
            <v>-36</v>
          </cell>
          <cell r="AC625">
            <v>238.4</v>
          </cell>
          <cell r="AD625">
            <v>22</v>
          </cell>
        </row>
        <row r="626">
          <cell r="B626" t="str">
            <v>Ｍ一括分</v>
          </cell>
          <cell r="C626">
            <v>95.6</v>
          </cell>
          <cell r="D626">
            <v>-26.2</v>
          </cell>
          <cell r="E626">
            <v>96</v>
          </cell>
          <cell r="F626">
            <v>-26.3</v>
          </cell>
          <cell r="G626">
            <v>97.1</v>
          </cell>
          <cell r="H626">
            <v>-26.1</v>
          </cell>
          <cell r="I626">
            <v>87.2</v>
          </cell>
          <cell r="J626">
            <v>-24.8</v>
          </cell>
          <cell r="K626">
            <v>87.2</v>
          </cell>
          <cell r="L626">
            <v>-23.5</v>
          </cell>
          <cell r="M626">
            <v>85.7</v>
          </cell>
          <cell r="N626">
            <v>-58.6</v>
          </cell>
          <cell r="O626">
            <v>140.80000000000001</v>
          </cell>
          <cell r="P626">
            <v>34</v>
          </cell>
          <cell r="Q626" t="str">
            <v>-</v>
          </cell>
          <cell r="R626" t="str">
            <v>-</v>
          </cell>
          <cell r="S626">
            <v>6.25</v>
          </cell>
          <cell r="T626">
            <v>-0.38</v>
          </cell>
          <cell r="U626">
            <v>4.74</v>
          </cell>
          <cell r="V626">
            <v>3.47</v>
          </cell>
          <cell r="W626">
            <v>88.8</v>
          </cell>
          <cell r="X626">
            <v>-28.6</v>
          </cell>
          <cell r="Y626">
            <v>89.2</v>
          </cell>
          <cell r="Z626">
            <v>-28.6</v>
          </cell>
          <cell r="AA626">
            <v>44.2</v>
          </cell>
          <cell r="AB626">
            <v>-37.5</v>
          </cell>
          <cell r="AC626">
            <v>2.2000000000000002</v>
          </cell>
          <cell r="AD626">
            <v>0</v>
          </cell>
        </row>
        <row r="627">
          <cell r="B627" t="str">
            <v>医療業</v>
          </cell>
          <cell r="C627">
            <v>111.7</v>
          </cell>
          <cell r="D627">
            <v>7.4</v>
          </cell>
          <cell r="E627">
            <v>88.2</v>
          </cell>
          <cell r="F627">
            <v>5.8</v>
          </cell>
          <cell r="G627">
            <v>87.7</v>
          </cell>
          <cell r="H627">
            <v>11.9</v>
          </cell>
          <cell r="I627">
            <v>98.2</v>
          </cell>
          <cell r="J627">
            <v>2.8</v>
          </cell>
          <cell r="K627">
            <v>98.5</v>
          </cell>
          <cell r="L627">
            <v>3.6</v>
          </cell>
          <cell r="M627">
            <v>76.5</v>
          </cell>
          <cell r="N627">
            <v>-34.9</v>
          </cell>
          <cell r="O627">
            <v>97.4</v>
          </cell>
          <cell r="P627">
            <v>-16.8</v>
          </cell>
          <cell r="Q627" t="str">
            <v>-</v>
          </cell>
          <cell r="R627" t="str">
            <v>-</v>
          </cell>
          <cell r="S627">
            <v>0.57999999999999996</v>
          </cell>
          <cell r="T627">
            <v>-0.72</v>
          </cell>
          <cell r="U627">
            <v>1.52</v>
          </cell>
          <cell r="V627">
            <v>1.1200000000000001</v>
          </cell>
          <cell r="W627">
            <v>103.8</v>
          </cell>
          <cell r="X627">
            <v>4</v>
          </cell>
          <cell r="Y627">
            <v>82</v>
          </cell>
          <cell r="Z627">
            <v>2.5</v>
          </cell>
          <cell r="AA627">
            <v>113.7</v>
          </cell>
          <cell r="AB627">
            <v>-64</v>
          </cell>
          <cell r="AC627">
            <v>313</v>
          </cell>
          <cell r="AD627">
            <v>12</v>
          </cell>
        </row>
        <row r="628">
          <cell r="B628" t="str">
            <v>Ｐ一括分</v>
          </cell>
          <cell r="C628">
            <v>115.8</v>
          </cell>
          <cell r="D628">
            <v>-5.6</v>
          </cell>
          <cell r="E628">
            <v>101.5</v>
          </cell>
          <cell r="F628">
            <v>2.6</v>
          </cell>
          <cell r="G628">
            <v>101.6</v>
          </cell>
          <cell r="H628">
            <v>2.2999999999999998</v>
          </cell>
          <cell r="I628">
            <v>96.5</v>
          </cell>
          <cell r="J628">
            <v>0.6</v>
          </cell>
          <cell r="K628">
            <v>96.9</v>
          </cell>
          <cell r="L628">
            <v>0.5</v>
          </cell>
          <cell r="M628">
            <v>60</v>
          </cell>
          <cell r="N628">
            <v>20</v>
          </cell>
          <cell r="O628">
            <v>78.900000000000006</v>
          </cell>
          <cell r="P628">
            <v>-4.9000000000000004</v>
          </cell>
          <cell r="Q628" t="str">
            <v>-</v>
          </cell>
          <cell r="R628" t="str">
            <v>-</v>
          </cell>
          <cell r="S628">
            <v>5.08</v>
          </cell>
          <cell r="T628">
            <v>-3.27</v>
          </cell>
          <cell r="U628">
            <v>0.59</v>
          </cell>
          <cell r="V628">
            <v>0.34</v>
          </cell>
          <cell r="W628">
            <v>107.6</v>
          </cell>
          <cell r="X628">
            <v>-8.6999999999999993</v>
          </cell>
          <cell r="Y628">
            <v>94.3</v>
          </cell>
          <cell r="Z628">
            <v>-0.6</v>
          </cell>
          <cell r="AA628">
            <v>96.6</v>
          </cell>
          <cell r="AB628">
            <v>27.2</v>
          </cell>
          <cell r="AC628">
            <v>388.7</v>
          </cell>
          <cell r="AD628">
            <v>-32.6</v>
          </cell>
        </row>
        <row r="629">
          <cell r="B629" t="str">
            <v>職業紹介・派遣業</v>
          </cell>
          <cell r="C629">
            <v>115.3</v>
          </cell>
          <cell r="D629">
            <v>13.7</v>
          </cell>
          <cell r="E629">
            <v>115.2</v>
          </cell>
          <cell r="F629">
            <v>13.9</v>
          </cell>
          <cell r="G629">
            <v>115.9</v>
          </cell>
          <cell r="H629">
            <v>15.3</v>
          </cell>
          <cell r="I629">
            <v>100.6</v>
          </cell>
          <cell r="J629">
            <v>9.5</v>
          </cell>
          <cell r="K629">
            <v>100.4</v>
          </cell>
          <cell r="L629">
            <v>9.8000000000000007</v>
          </cell>
          <cell r="M629">
            <v>103.7</v>
          </cell>
          <cell r="N629">
            <v>-3.4</v>
          </cell>
          <cell r="O629">
            <v>96.6</v>
          </cell>
          <cell r="P629">
            <v>-36.5</v>
          </cell>
          <cell r="Q629" t="str">
            <v>-</v>
          </cell>
          <cell r="R629" t="str">
            <v>-</v>
          </cell>
          <cell r="S629">
            <v>7.52</v>
          </cell>
          <cell r="T629">
            <v>-1.66</v>
          </cell>
          <cell r="U629">
            <v>9.6300000000000008</v>
          </cell>
          <cell r="V629">
            <v>4.55</v>
          </cell>
          <cell r="W629">
            <v>107.2</v>
          </cell>
          <cell r="X629">
            <v>10.199999999999999</v>
          </cell>
          <cell r="Y629">
            <v>107.1</v>
          </cell>
          <cell r="Z629">
            <v>10.4</v>
          </cell>
          <cell r="AA629">
            <v>94.9</v>
          </cell>
          <cell r="AB629">
            <v>-20.3</v>
          </cell>
          <cell r="AC629">
            <v>158.4</v>
          </cell>
          <cell r="AD629">
            <v>-20.399999999999999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102.3</v>
          </cell>
          <cell r="D631">
            <v>5.7</v>
          </cell>
          <cell r="E631">
            <v>97.6</v>
          </cell>
          <cell r="F631">
            <v>0.7</v>
          </cell>
          <cell r="G631">
            <v>99</v>
          </cell>
          <cell r="H631">
            <v>2.5</v>
          </cell>
          <cell r="I631">
            <v>91.5</v>
          </cell>
          <cell r="J631">
            <v>-3.9</v>
          </cell>
          <cell r="K631">
            <v>92.9</v>
          </cell>
          <cell r="L631">
            <v>-2.4</v>
          </cell>
          <cell r="M631">
            <v>51.6</v>
          </cell>
          <cell r="N631">
            <v>-46.7</v>
          </cell>
          <cell r="O631">
            <v>108.8</v>
          </cell>
          <cell r="P631">
            <v>17</v>
          </cell>
          <cell r="Q631" t="str">
            <v>-</v>
          </cell>
          <cell r="R631" t="str">
            <v>-</v>
          </cell>
          <cell r="S631">
            <v>3.31</v>
          </cell>
          <cell r="T631">
            <v>1.01</v>
          </cell>
          <cell r="U631">
            <v>1.74</v>
          </cell>
          <cell r="V631">
            <v>-2.5499999999999998</v>
          </cell>
          <cell r="W631">
            <v>95.1</v>
          </cell>
          <cell r="X631">
            <v>2.4</v>
          </cell>
          <cell r="Y631">
            <v>90.7</v>
          </cell>
          <cell r="Z631">
            <v>-2.5</v>
          </cell>
          <cell r="AA631">
            <v>58.6</v>
          </cell>
          <cell r="AB631">
            <v>-43.5</v>
          </cell>
          <cell r="AC631">
            <v>188.9</v>
          </cell>
          <cell r="AD631">
            <v>138.30000000000001</v>
          </cell>
        </row>
        <row r="632">
          <cell r="B632" t="str">
            <v>特掲産業１</v>
          </cell>
          <cell r="C632">
            <v>50</v>
          </cell>
          <cell r="D632">
            <v>-49.6</v>
          </cell>
          <cell r="E632">
            <v>50.2</v>
          </cell>
          <cell r="F632">
            <v>-41.5</v>
          </cell>
          <cell r="G632">
            <v>52.7</v>
          </cell>
          <cell r="H632">
            <v>-39.200000000000003</v>
          </cell>
          <cell r="I632">
            <v>66.3</v>
          </cell>
          <cell r="J632">
            <v>-36</v>
          </cell>
          <cell r="K632">
            <v>65.400000000000006</v>
          </cell>
          <cell r="L632">
            <v>-34.9</v>
          </cell>
          <cell r="M632">
            <v>155.6</v>
          </cell>
          <cell r="N632">
            <v>-62.2</v>
          </cell>
          <cell r="O632">
            <v>43.4</v>
          </cell>
          <cell r="P632">
            <v>-46</v>
          </cell>
          <cell r="Q632" t="str">
            <v>-</v>
          </cell>
          <cell r="R632" t="str">
            <v>-</v>
          </cell>
          <cell r="S632">
            <v>2.83</v>
          </cell>
          <cell r="T632">
            <v>1.66</v>
          </cell>
          <cell r="U632">
            <v>2.68</v>
          </cell>
          <cell r="V632">
            <v>2.0299999999999998</v>
          </cell>
          <cell r="W632">
            <v>46.5</v>
          </cell>
          <cell r="X632">
            <v>-51.2</v>
          </cell>
          <cell r="Y632">
            <v>46.7</v>
          </cell>
          <cell r="Z632">
            <v>-43.3</v>
          </cell>
          <cell r="AA632">
            <v>6.3</v>
          </cell>
          <cell r="AB632">
            <v>-91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166</v>
          </cell>
          <cell r="D633">
            <v>0</v>
          </cell>
          <cell r="E633">
            <v>139.69999999999999</v>
          </cell>
          <cell r="F633">
            <v>0</v>
          </cell>
          <cell r="G633">
            <v>141.4</v>
          </cell>
          <cell r="H633">
            <v>0</v>
          </cell>
          <cell r="I633">
            <v>120.3</v>
          </cell>
          <cell r="J633">
            <v>0</v>
          </cell>
          <cell r="K633">
            <v>122.9</v>
          </cell>
          <cell r="L633">
            <v>0</v>
          </cell>
          <cell r="M633">
            <v>2.2000000000000002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154.30000000000001</v>
          </cell>
          <cell r="X633">
            <v>0</v>
          </cell>
          <cell r="Y633">
            <v>129.80000000000001</v>
          </cell>
          <cell r="Z633">
            <v>0</v>
          </cell>
          <cell r="AA633">
            <v>17.7</v>
          </cell>
          <cell r="AB633">
            <v>0</v>
          </cell>
          <cell r="AC633">
            <v>82.2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B992-FE50-4A72-AC38-9C5D5A4D2441}">
  <sheetPr codeName="Sheet1">
    <pageSetUpPr autoPageBreaks="0"/>
  </sheetPr>
  <dimension ref="A1:Y47"/>
  <sheetViews>
    <sheetView showGridLines="0" view="pageBreakPreview" zoomScale="60" zoomScaleNormal="80" workbookViewId="0">
      <selection activeCell="C50" sqref="C50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就業形態別にみた労働時間（"&amp;[1]設定!D8&amp;DBCS([1]設定!E8)&amp;"年"&amp;DBCS([1]設定!F8)&amp;"月）"</f>
        <v>表４　就業形態別にみた労働時間（令和５年１月）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+[2]表１!B9</f>
        <v>調査産業計</v>
      </c>
      <c r="C8" s="46">
        <f>IF($B8="","",IF([1]設定!$H23="",INDEX([1]第１０表!$F$78:$M$134,MATCH([1]設定!$D23,[1]第１０表!$C$78:$C$134,0),1),[1]設定!$H23))</f>
        <v>18.7</v>
      </c>
      <c r="D8" s="46">
        <f>IF($B8="","",IF([1]設定!$H23="",INDEX([1]第１０表!$F$78:$M$134,MATCH([1]設定!$D23,[1]第１０表!$C$78:$C$134,0),2),[1]設定!$H23))</f>
        <v>153.9</v>
      </c>
      <c r="E8" s="46">
        <f>IF($B8="","",IF([1]設定!$H23="",INDEX([1]第１０表!$F$78:$M$134,MATCH([1]設定!$D23,[1]第１０表!$C$78:$C$134,0),3),[1]設定!$H23))</f>
        <v>142</v>
      </c>
      <c r="F8" s="47">
        <f>IF($B8="","",IF([1]設定!$H23="",INDEX([1]第１０表!$F$78:$M$134,MATCH([1]設定!$D23,[1]第１０表!$C$78:$C$134,0),4),[1]設定!$H23))</f>
        <v>11.9</v>
      </c>
      <c r="G8" s="46">
        <f>IF($B8="","",IF([1]設定!$H23="",INDEX([1]第１０表!$F$78:$M$134,MATCH([1]設定!$D23,[1]第１０表!$C$78:$C$134,0),5),[1]設定!$H23))</f>
        <v>14.8</v>
      </c>
      <c r="H8" s="46">
        <f>IF($B8="","",IF([1]設定!$H23="",INDEX([1]第１０表!$F$78:$M$134,MATCH([1]設定!$D23,[1]第１０表!$C$78:$C$134,0),6),[1]設定!$H23))</f>
        <v>84.8</v>
      </c>
      <c r="I8" s="46">
        <f>IF($B8="","",IF([1]設定!$H23="",INDEX([1]第１０表!$F$78:$M$134,MATCH([1]設定!$D23,[1]第１０表!$C$78:$C$134,0),7),[1]設定!$H23))</f>
        <v>82.5</v>
      </c>
      <c r="J8" s="47">
        <f>IF($B8="","",IF([1]設定!$H23="",INDEX([1]第１０表!$F$78:$M$134,MATCH([1]設定!$D23,[1]第１０表!$C$78:$C$134,0),8),[1]設定!$H23))</f>
        <v>2.2999999999999998</v>
      </c>
      <c r="K8" s="5"/>
      <c r="M8" s="48" t="str">
        <f>+B8</f>
        <v>調査産業計</v>
      </c>
      <c r="N8" s="49">
        <f>IF($M8="","",IF([1]設定!$H23="",INDEX([1]指数!$C$518:$AD$574,MATCH([1]設定!$D23,[1]指数!$B$518:$B$574,0),7),[1]設定!$H23))</f>
        <v>93.4</v>
      </c>
      <c r="O8" s="50">
        <f>IF($M8="","",IF([1]設定!$H23="",INDEX([1]指数!$C$518:$AD$574,MATCH([1]設定!$D23,[1]指数!$B$518:$B$574,0),8),[1]設定!$H23))</f>
        <v>-1.8</v>
      </c>
      <c r="P8" s="49">
        <f>IF($M8="","",IF([1]設定!$H23="",INDEX([1]指数!$C$518:$AD$574,MATCH([1]設定!$D23,[1]指数!$B$518:$B$574,0),9),[1]設定!$H23))</f>
        <v>92.4</v>
      </c>
      <c r="Q8" s="50">
        <f>IF($M8="","",IF([1]設定!$H23="",INDEX([1]指数!$C$518:$AD$574,MATCH([1]設定!$D23,[1]指数!$B$518:$B$574,0),10),[1]設定!$H23))</f>
        <v>-1.9</v>
      </c>
      <c r="R8" s="49">
        <f>IF($M8="","",IF([1]設定!$H23="",INDEX([1]指数!$C$518:$AD$574,MATCH([1]設定!$D23,[1]指数!$B$518:$B$574,0),11),[1]設定!$H23))</f>
        <v>107.2</v>
      </c>
      <c r="S8" s="51">
        <f>IF($M8="","",IF([1]設定!$H23="",INDEX([1]指数!$C$518:$AD$574,MATCH([1]設定!$D23,[1]指数!$B$518:$B$574,0),12),[1]設定!$H23))</f>
        <v>-0.8</v>
      </c>
      <c r="T8" s="49">
        <f>IF($M8="","",IF([1]設定!$H23="",INDEX([1]指数!$C$582:$AD$638,MATCH([1]設定!$D23,[1]指数!$B$582:$B$638,0),7),[1]設定!$H23))</f>
        <v>96.4</v>
      </c>
      <c r="U8" s="49">
        <f>IF($M8="","",IF([1]設定!$H23="",INDEX([1]指数!$C$582:$AD$638,MATCH([1]設定!$D23,[1]指数!$B$582:$B$638,0),8),[1]設定!$H23))</f>
        <v>-5.9</v>
      </c>
      <c r="V8" s="49">
        <f>IF($M8="","",IF([1]設定!$H23="",INDEX([1]指数!$C$582:$AD$638,MATCH([1]設定!$D23,[1]指数!$B$582:$B$638,0),9),[1]設定!$H23))</f>
        <v>95.6</v>
      </c>
      <c r="W8" s="49">
        <f>IF($M8="","",IF([1]設定!$H23="",INDEX([1]指数!$C$582:$AD$638,MATCH([1]設定!$D23,[1]指数!$B$582:$B$638,0),10),[1]設定!$H23))</f>
        <v>-6.5</v>
      </c>
      <c r="X8" s="49">
        <f>IF($M8="","",IF([1]設定!$H23="",INDEX([1]指数!$C$582:$AD$638,MATCH([1]設定!$D23,[1]指数!$B$582:$B$638,0),11),[1]設定!$H23))</f>
        <v>135.30000000000001</v>
      </c>
      <c r="Y8" s="49">
        <f>IF($M8="","",IF([1]設定!$H23="",INDEX([1]指数!$C$582:$AD$638,MATCH([1]設定!$D23,[1]指数!$B$582:$B$638,0),12),[1]設定!$H23))</f>
        <v>21</v>
      </c>
    </row>
    <row r="9" spans="1:25" s="4" customFormat="1" ht="23.25" customHeight="1" x14ac:dyDescent="0.45">
      <c r="A9" s="5"/>
      <c r="B9" s="52" t="str">
        <f>+[2]表１!B10</f>
        <v>建設業</v>
      </c>
      <c r="C9" s="46">
        <f>IF($B9="","",IF([1]設定!$H24="",INDEX([1]第１０表!$F$78:$M$134,MATCH([1]設定!$D24,[1]第１０表!$C$78:$C$134,0),1),[1]設定!$H24))</f>
        <v>18.600000000000001</v>
      </c>
      <c r="D9" s="46">
        <f>IF($B9="","",IF([1]設定!$H24="",INDEX([1]第１０表!$F$78:$M$134,MATCH([1]設定!$D24,[1]第１０表!$C$78:$C$134,0),2),[1]設定!$H24))</f>
        <v>149.9</v>
      </c>
      <c r="E9" s="46">
        <f>IF($B9="","",IF([1]設定!$H24="",INDEX([1]第１０表!$F$78:$M$134,MATCH([1]設定!$D24,[1]第１０表!$C$78:$C$134,0),3),[1]設定!$H24))</f>
        <v>138.30000000000001</v>
      </c>
      <c r="F9" s="47">
        <f>IF($B9="","",IF([1]設定!$H24="",INDEX([1]第１０表!$F$78:$M$134,MATCH([1]設定!$D24,[1]第１０表!$C$78:$C$134,0),4),[1]設定!$H24))</f>
        <v>11.6</v>
      </c>
      <c r="G9" s="46">
        <f>IF($B9="","",IF([1]設定!$H24="",INDEX([1]第１０表!$F$78:$M$134,MATCH([1]設定!$D24,[1]第１０表!$C$78:$C$134,0),5),[1]設定!$H24))</f>
        <v>17.2</v>
      </c>
      <c r="H9" s="46">
        <f>IF($B9="","",IF([1]設定!$H24="",INDEX([1]第１０表!$F$78:$M$134,MATCH([1]設定!$D24,[1]第１０表!$C$78:$C$134,0),6),[1]設定!$H24))</f>
        <v>92</v>
      </c>
      <c r="I9" s="46">
        <f>IF($B9="","",IF([1]設定!$H24="",INDEX([1]第１０表!$F$78:$M$134,MATCH([1]設定!$D24,[1]第１０表!$C$78:$C$134,0),7),[1]設定!$H24))</f>
        <v>91.8</v>
      </c>
      <c r="J9" s="47">
        <f>IF($B9="","",IF([1]設定!$H24="",INDEX([1]第１０表!$F$78:$M$134,MATCH([1]設定!$D24,[1]第１０表!$C$78:$C$134,0),8),[1]設定!$H24))</f>
        <v>0.2</v>
      </c>
      <c r="K9" s="5"/>
      <c r="M9" s="48" t="str">
        <f t="shared" ref="M9:M23" si="0">+B9</f>
        <v>建設業</v>
      </c>
      <c r="N9" s="49">
        <f>IF($M9="","",IF([1]設定!$H24="",INDEX([1]指数!$C$518:$AD$574,MATCH([1]設定!$D24,[1]指数!$B$518:$B$574,0),7),[1]設定!$H24))</f>
        <v>90.2</v>
      </c>
      <c r="O9" s="50">
        <f>IF($M9="","",IF([1]設定!$H24="",INDEX([1]指数!$C$518:$AD$574,MATCH([1]設定!$D24,[1]指数!$B$518:$B$574,0),8),[1]設定!$H24))</f>
        <v>-8</v>
      </c>
      <c r="P9" s="49">
        <f>IF($M9="","",IF([1]設定!$H24="",INDEX([1]指数!$C$518:$AD$574,MATCH([1]設定!$D24,[1]指数!$B$518:$B$574,0),9),[1]設定!$H24))</f>
        <v>88</v>
      </c>
      <c r="Q9" s="50">
        <f>IF($M9="","",IF([1]設定!$H24="",INDEX([1]指数!$C$518:$AD$574,MATCH([1]設定!$D24,[1]指数!$B$518:$B$574,0),10),[1]設定!$H24))</f>
        <v>-9.6999999999999993</v>
      </c>
      <c r="R9" s="49">
        <f>IF($M9="","",IF([1]設定!$H24="",INDEX([1]指数!$C$518:$AD$574,MATCH([1]設定!$D24,[1]指数!$B$518:$B$574,0),11),[1]設定!$H24))</f>
        <v>130.30000000000001</v>
      </c>
      <c r="S9" s="51">
        <f>IF($M9="","",IF([1]設定!$H24="",INDEX([1]指数!$C$518:$AD$574,MATCH([1]設定!$D24,[1]指数!$B$518:$B$574,0),12),[1]設定!$H24))</f>
        <v>22.1</v>
      </c>
      <c r="T9" s="49">
        <f>IF($M9="","",IF([1]設定!$H24="",INDEX([1]指数!$C$582:$AD$638,MATCH([1]設定!$D24,[1]指数!$B$582:$B$638,0),7),[1]設定!$H24))</f>
        <v>112.5</v>
      </c>
      <c r="U9" s="50">
        <f>IF($M9="","",IF([1]設定!$H24="",INDEX([1]指数!$C$582:$AD$638,MATCH([1]設定!$D24,[1]指数!$B$582:$B$638,0),8),[1]設定!$H24))</f>
        <v>-17.600000000000001</v>
      </c>
      <c r="V9" s="49">
        <f>IF($M9="","",IF([1]設定!$H24="",INDEX([1]指数!$C$582:$AD$638,MATCH([1]設定!$D24,[1]指数!$B$582:$B$638,0),9),[1]設定!$H24))</f>
        <v>112.6</v>
      </c>
      <c r="W9" s="50">
        <f>IF($M9="","",IF([1]設定!$H24="",INDEX([1]指数!$C$582:$AD$638,MATCH([1]設定!$D24,[1]指数!$B$582:$B$638,0),10),[1]設定!$H24))</f>
        <v>-16.3</v>
      </c>
      <c r="X9" s="49">
        <f>IF($M9="","",IF([1]設定!$H24="",INDEX([1]指数!$C$582:$AD$638,MATCH([1]設定!$D24,[1]指数!$B$582:$B$638,0),11),[1]設定!$H24))</f>
        <v>66.7</v>
      </c>
      <c r="Y9" s="51">
        <f>IF($M9="","",IF([1]設定!$H24="",INDEX([1]指数!$C$582:$AD$638,MATCH([1]設定!$D24,[1]指数!$B$582:$B$638,0),12),[1]設定!$H24))</f>
        <v>-90.5</v>
      </c>
    </row>
    <row r="10" spans="1:25" s="4" customFormat="1" ht="23.25" customHeight="1" x14ac:dyDescent="0.45">
      <c r="A10" s="5"/>
      <c r="B10" s="52" t="str">
        <f>+[2]表１!B11</f>
        <v>製造業</v>
      </c>
      <c r="C10" s="46">
        <f>IF($B10="","",IF([1]設定!$H25="",INDEX([1]第１０表!$F$78:$M$134,MATCH([1]設定!$D25,[1]第１０表!$C$78:$C$134,0),1),[1]設定!$H25))</f>
        <v>17.7</v>
      </c>
      <c r="D10" s="46">
        <f>IF($B10="","",IF([1]設定!$H25="",INDEX([1]第１０表!$F$78:$M$134,MATCH([1]設定!$D25,[1]第１０表!$C$78:$C$134,0),2),[1]設定!$H25))</f>
        <v>151.5</v>
      </c>
      <c r="E10" s="46">
        <f>IF($B10="","",IF([1]設定!$H25="",INDEX([1]第１０表!$F$78:$M$134,MATCH([1]設定!$D25,[1]第１０表!$C$78:$C$134,0),3),[1]設定!$H25))</f>
        <v>136.5</v>
      </c>
      <c r="F10" s="47">
        <f>IF($B10="","",IF([1]設定!$H25="",INDEX([1]第１０表!$F$78:$M$134,MATCH([1]設定!$D25,[1]第１０表!$C$78:$C$134,0),4),[1]設定!$H25))</f>
        <v>15</v>
      </c>
      <c r="G10" s="46">
        <f>IF($B10="","",IF([1]設定!$H25="",INDEX([1]第１０表!$F$78:$M$134,MATCH([1]設定!$D25,[1]第１０表!$C$78:$C$134,0),5),[1]設定!$H25))</f>
        <v>16.100000000000001</v>
      </c>
      <c r="H10" s="46">
        <f>IF($B10="","",IF([1]設定!$H25="",INDEX([1]第１０表!$F$78:$M$134,MATCH([1]設定!$D25,[1]第１０表!$C$78:$C$134,0),6),[1]設定!$H25))</f>
        <v>103.5</v>
      </c>
      <c r="I10" s="46">
        <f>IF($B10="","",IF([1]設定!$H25="",INDEX([1]第１０表!$F$78:$M$134,MATCH([1]設定!$D25,[1]第１０表!$C$78:$C$134,0),7),[1]設定!$H25))</f>
        <v>101</v>
      </c>
      <c r="J10" s="47">
        <f>IF($B10="","",IF([1]設定!$H25="",INDEX([1]第１０表!$F$78:$M$134,MATCH([1]設定!$D25,[1]第１０表!$C$78:$C$134,0),8),[1]設定!$H25))</f>
        <v>2.5</v>
      </c>
      <c r="K10" s="5"/>
      <c r="M10" s="48" t="str">
        <f t="shared" si="0"/>
        <v>製造業</v>
      </c>
      <c r="N10" s="49">
        <f>IF($M10="","",IF([1]設定!$H25="",INDEX([1]指数!$C$518:$AD$574,MATCH([1]設定!$D25,[1]指数!$B$518:$B$574,0),7),[1]設定!$H25))</f>
        <v>91.7</v>
      </c>
      <c r="O10" s="50">
        <f>IF($M10="","",IF([1]設定!$H25="",INDEX([1]指数!$C$518:$AD$574,MATCH([1]設定!$D25,[1]指数!$B$518:$B$574,0),8),[1]設定!$H25))</f>
        <v>-5.0999999999999996</v>
      </c>
      <c r="P10" s="49">
        <f>IF($M10="","",IF([1]設定!$H25="",INDEX([1]指数!$C$518:$AD$574,MATCH([1]設定!$D25,[1]指数!$B$518:$B$574,0),9),[1]設定!$H25))</f>
        <v>89.3</v>
      </c>
      <c r="Q10" s="50">
        <f>IF($M10="","",IF([1]設定!$H25="",INDEX([1]指数!$C$518:$AD$574,MATCH([1]設定!$D25,[1]指数!$B$518:$B$574,0),10),[1]設定!$H25))</f>
        <v>-5</v>
      </c>
      <c r="R10" s="49">
        <f>IF($M10="","",IF([1]設定!$H25="",INDEX([1]指数!$C$518:$AD$574,MATCH([1]設定!$D25,[1]指数!$B$518:$B$574,0),11),[1]設定!$H25))</f>
        <v>122</v>
      </c>
      <c r="S10" s="51">
        <f>IF($M10="","",IF([1]設定!$H25="",INDEX([1]指数!$C$518:$AD$574,MATCH([1]設定!$D25,[1]指数!$B$518:$B$574,0),12),[1]設定!$H25))</f>
        <v>-5.0999999999999996</v>
      </c>
      <c r="T10" s="49">
        <f>IF($M10="","",IF([1]設定!$H25="",INDEX([1]指数!$C$582:$AD$638,MATCH([1]設定!$D25,[1]指数!$B$582:$B$638,0),7),[1]設定!$H25))</f>
        <v>97.7</v>
      </c>
      <c r="U10" s="50">
        <f>IF($M10="","",IF([1]設定!$H25="",INDEX([1]指数!$C$582:$AD$638,MATCH([1]設定!$D25,[1]指数!$B$582:$B$638,0),8),[1]設定!$H25))</f>
        <v>1.7</v>
      </c>
      <c r="V10" s="49">
        <f>IF($M10="","",IF([1]設定!$H25="",INDEX([1]指数!$C$582:$AD$638,MATCH([1]設定!$D25,[1]指数!$B$582:$B$638,0),9),[1]設定!$H25))</f>
        <v>98.4</v>
      </c>
      <c r="W10" s="50">
        <f>IF($M10="","",IF([1]設定!$H25="",INDEX([1]指数!$C$582:$AD$638,MATCH([1]設定!$D25,[1]指数!$B$582:$B$638,0),10),[1]設定!$H25))</f>
        <v>2.5</v>
      </c>
      <c r="X10" s="49">
        <f>IF($M10="","",IF([1]設定!$H25="",INDEX([1]指数!$C$582:$AD$638,MATCH([1]設定!$D25,[1]指数!$B$582:$B$638,0),11),[1]設定!$H25))</f>
        <v>73.5</v>
      </c>
      <c r="Y10" s="51">
        <f>IF($M10="","",IF([1]設定!$H25="",INDEX([1]指数!$C$582:$AD$638,MATCH([1]設定!$D25,[1]指数!$B$582:$B$638,0),12),[1]設定!$H25))</f>
        <v>-24.3</v>
      </c>
    </row>
    <row r="11" spans="1:25" s="4" customFormat="1" ht="23.25" customHeight="1" x14ac:dyDescent="0.45">
      <c r="A11" s="5"/>
      <c r="B11" s="53" t="str">
        <f>+[2]表１!B12</f>
        <v>電気・ガス・熱供給・水道業</v>
      </c>
      <c r="C11" s="46">
        <f>IF($B11="","",IF([1]設定!$H26="",INDEX([1]第１０表!$F$78:$M$134,MATCH([1]設定!$D26,[1]第１０表!$C$78:$C$134,0),1),[1]設定!$H26))</f>
        <v>17.3</v>
      </c>
      <c r="D11" s="46">
        <f>IF($B11="","",IF([1]設定!$H26="",INDEX([1]第１０表!$F$78:$M$134,MATCH([1]設定!$D26,[1]第１０表!$C$78:$C$134,0),2),[1]設定!$H26))</f>
        <v>141</v>
      </c>
      <c r="E11" s="46">
        <f>IF($B11="","",IF([1]設定!$H26="",INDEX([1]第１０表!$F$78:$M$134,MATCH([1]設定!$D26,[1]第１０表!$C$78:$C$134,0),3),[1]設定!$H26))</f>
        <v>128.69999999999999</v>
      </c>
      <c r="F11" s="47">
        <f>IF($B11="","",IF([1]設定!$H26="",INDEX([1]第１０表!$F$78:$M$134,MATCH([1]設定!$D26,[1]第１０表!$C$78:$C$134,0),4),[1]設定!$H26))</f>
        <v>12.3</v>
      </c>
      <c r="G11" s="46">
        <f>IF($B11="","",IF([1]設定!$H26="",INDEX([1]第１０表!$F$78:$M$134,MATCH([1]設定!$D26,[1]第１０表!$C$78:$C$134,0),5),[1]設定!$H26))</f>
        <v>15.6</v>
      </c>
      <c r="H11" s="46">
        <f>IF($B11="","",IF([1]設定!$H26="",INDEX([1]第１０表!$F$78:$M$134,MATCH([1]設定!$D26,[1]第１０表!$C$78:$C$134,0),6),[1]設定!$H26))</f>
        <v>97</v>
      </c>
      <c r="I11" s="46">
        <f>IF($B11="","",IF([1]設定!$H26="",INDEX([1]第１０表!$F$78:$M$134,MATCH([1]設定!$D26,[1]第１０表!$C$78:$C$134,0),7),[1]設定!$H26))</f>
        <v>96.6</v>
      </c>
      <c r="J11" s="47">
        <f>IF($B11="","",IF([1]設定!$H26="",INDEX([1]第１０表!$F$78:$M$134,MATCH([1]設定!$D26,[1]第１０表!$C$78:$C$134,0),8),[1]設定!$H26))</f>
        <v>0.4</v>
      </c>
      <c r="K11" s="5"/>
      <c r="M11" s="54" t="str">
        <f t="shared" si="0"/>
        <v>電気・ガス・熱供給・水道業</v>
      </c>
      <c r="N11" s="49">
        <f>IF($M11="","",IF([1]設定!$H26="",INDEX([1]指数!$C$518:$AD$574,MATCH([1]設定!$D26,[1]指数!$B$518:$B$574,0),7),[1]設定!$H26))</f>
        <v>93</v>
      </c>
      <c r="O11" s="50">
        <f>IF($M11="","",IF([1]設定!$H26="",INDEX([1]指数!$C$518:$AD$574,MATCH([1]設定!$D26,[1]指数!$B$518:$B$574,0),8),[1]設定!$H26))</f>
        <v>2.4</v>
      </c>
      <c r="P11" s="49">
        <f>IF($M11="","",IF([1]設定!$H26="",INDEX([1]指数!$C$518:$AD$574,MATCH([1]設定!$D26,[1]指数!$B$518:$B$574,0),9),[1]設定!$H26))</f>
        <v>91.5</v>
      </c>
      <c r="Q11" s="50">
        <f>IF($M11="","",IF([1]設定!$H26="",INDEX([1]指数!$C$518:$AD$574,MATCH([1]設定!$D26,[1]指数!$B$518:$B$574,0),10),[1]設定!$H26))</f>
        <v>1.9</v>
      </c>
      <c r="R11" s="49">
        <f>IF($M11="","",IF([1]設定!$H26="",INDEX([1]指数!$C$518:$AD$574,MATCH([1]設定!$D26,[1]指数!$B$518:$B$574,0),11),[1]設定!$H26))</f>
        <v>112.8</v>
      </c>
      <c r="S11" s="51">
        <f>IF($M11="","",IF([1]設定!$H26="",INDEX([1]指数!$C$518:$AD$574,MATCH([1]設定!$D26,[1]指数!$B$518:$B$574,0),12),[1]設定!$H26))</f>
        <v>8.8000000000000007</v>
      </c>
      <c r="T11" s="49">
        <f>IF($M11="","",IF([1]設定!$H26="",INDEX([1]指数!$C$582:$AD$638,MATCH([1]設定!$D26,[1]指数!$B$582:$B$638,0),7),[1]設定!$H26))</f>
        <v>86.8</v>
      </c>
      <c r="U11" s="50">
        <f>IF($M11="","",IF([1]設定!$H26="",INDEX([1]指数!$C$582:$AD$638,MATCH([1]設定!$D26,[1]指数!$B$582:$B$638,0),8),[1]設定!$H26))</f>
        <v>-14.1</v>
      </c>
      <c r="V11" s="49">
        <f>IF($M11="","",IF([1]設定!$H26="",INDEX([1]指数!$C$582:$AD$638,MATCH([1]設定!$D26,[1]指数!$B$582:$B$638,0),9),[1]設定!$H26))</f>
        <v>86.7</v>
      </c>
      <c r="W11" s="50">
        <f>IF($M11="","",IF([1]設定!$H26="",INDEX([1]指数!$C$582:$AD$638,MATCH([1]設定!$D26,[1]指数!$B$582:$B$638,0),10),[1]設定!$H26))</f>
        <v>-13.5</v>
      </c>
      <c r="X11" s="49">
        <f>IF($M11="","",IF([1]設定!$H26="",INDEX([1]指数!$C$582:$AD$638,MATCH([1]設定!$D26,[1]指数!$B$582:$B$638,0),11),[1]設定!$H26))</f>
        <v>100</v>
      </c>
      <c r="Y11" s="51">
        <f>IF($M11="","",IF([1]設定!$H26="",INDEX([1]指数!$C$582:$AD$638,MATCH([1]設定!$D26,[1]指数!$B$582:$B$638,0),12),[1]設定!$H26))</f>
        <v>-69.2</v>
      </c>
    </row>
    <row r="12" spans="1:25" s="4" customFormat="1" ht="23.25" customHeight="1" x14ac:dyDescent="0.45">
      <c r="A12" s="5"/>
      <c r="B12" s="52" t="str">
        <f>+[2]表１!B13</f>
        <v>情報通信業</v>
      </c>
      <c r="C12" s="46">
        <f>IF($B12="","",IF([1]設定!$H27="",INDEX([1]第１０表!$F$78:$M$134,MATCH([1]設定!$D27,[1]第１０表!$C$78:$C$134,0),1),[1]設定!$H27))</f>
        <v>17.600000000000001</v>
      </c>
      <c r="D12" s="46">
        <f>IF($B12="","",IF([1]設定!$H27="",INDEX([1]第１０表!$F$78:$M$134,MATCH([1]設定!$D27,[1]第１０表!$C$78:$C$134,0),2),[1]設定!$H27))</f>
        <v>149.19999999999999</v>
      </c>
      <c r="E12" s="46">
        <f>IF($B12="","",IF([1]設定!$H27="",INDEX([1]第１０表!$F$78:$M$134,MATCH([1]設定!$D27,[1]第１０表!$C$78:$C$134,0),3),[1]設定!$H27))</f>
        <v>137.1</v>
      </c>
      <c r="F12" s="47">
        <f>IF($B12="","",IF([1]設定!$H27="",INDEX([1]第１０表!$F$78:$M$134,MATCH([1]設定!$D27,[1]第１０表!$C$78:$C$134,0),4),[1]設定!$H27))</f>
        <v>12.1</v>
      </c>
      <c r="G12" s="46">
        <f>IF($B12="","",IF([1]設定!$H27="",INDEX([1]第１０表!$F$78:$M$134,MATCH([1]設定!$D27,[1]第１０表!$C$78:$C$134,0),5),[1]設定!$H27))</f>
        <v>12.8</v>
      </c>
      <c r="H12" s="46">
        <f>IF($B12="","",IF([1]設定!$H27="",INDEX([1]第１０表!$F$78:$M$134,MATCH([1]設定!$D27,[1]第１０表!$C$78:$C$134,0),6),[1]設定!$H27))</f>
        <v>81.099999999999994</v>
      </c>
      <c r="I12" s="46">
        <f>IF($B12="","",IF([1]設定!$H27="",INDEX([1]第１０表!$F$78:$M$134,MATCH([1]設定!$D27,[1]第１０表!$C$78:$C$134,0),7),[1]設定!$H27))</f>
        <v>79.8</v>
      </c>
      <c r="J12" s="47">
        <f>IF($B12="","",IF([1]設定!$H27="",INDEX([1]第１０表!$F$78:$M$134,MATCH([1]設定!$D27,[1]第１０表!$C$78:$C$134,0),8),[1]設定!$H27))</f>
        <v>1.3</v>
      </c>
      <c r="K12" s="5"/>
      <c r="M12" s="48" t="str">
        <f t="shared" si="0"/>
        <v>情報通信業</v>
      </c>
      <c r="N12" s="49">
        <f>IF($M12="","",IF([1]設定!$H27="",INDEX([1]指数!$C$518:$AD$574,MATCH([1]設定!$D27,[1]指数!$B$518:$B$574,0),7),[1]設定!$H27))</f>
        <v>95.4</v>
      </c>
      <c r="O12" s="50">
        <f>IF($M12="","",IF([1]設定!$H27="",INDEX([1]指数!$C$518:$AD$574,MATCH([1]設定!$D27,[1]指数!$B$518:$B$574,0),8),[1]設定!$H27))</f>
        <v>1.4</v>
      </c>
      <c r="P12" s="49">
        <f>IF($M12="","",IF([1]設定!$H27="",INDEX([1]指数!$C$518:$AD$574,MATCH([1]設定!$D27,[1]指数!$B$518:$B$574,0),9),[1]設定!$H27))</f>
        <v>95.7</v>
      </c>
      <c r="Q12" s="50">
        <f>IF($M12="","",IF([1]設定!$H27="",INDEX([1]指数!$C$518:$AD$574,MATCH([1]設定!$D27,[1]指数!$B$518:$B$574,0),10),[1]設定!$H27))</f>
        <v>1.2</v>
      </c>
      <c r="R12" s="49">
        <f>IF($M12="","",IF([1]設定!$H27="",INDEX([1]指数!$C$518:$AD$574,MATCH([1]設定!$D27,[1]指数!$B$518:$B$574,0),11),[1]設定!$H27))</f>
        <v>91.7</v>
      </c>
      <c r="S12" s="51">
        <f>IF($M12="","",IF([1]設定!$H27="",INDEX([1]指数!$C$518:$AD$574,MATCH([1]設定!$D27,[1]指数!$B$518:$B$574,0),12),[1]設定!$H27))</f>
        <v>4.3</v>
      </c>
      <c r="T12" s="49">
        <f>IF($M12="","",IF([1]設定!$H27="",INDEX([1]指数!$C$582:$AD$638,MATCH([1]設定!$D27,[1]指数!$B$582:$B$638,0),7),[1]設定!$H27))</f>
        <v>85.7</v>
      </c>
      <c r="U12" s="50">
        <f>IF($M12="","",IF([1]設定!$H27="",INDEX([1]指数!$C$582:$AD$638,MATCH([1]設定!$D27,[1]指数!$B$582:$B$638,0),8),[1]設定!$H27))</f>
        <v>-9.3000000000000007</v>
      </c>
      <c r="V12" s="49">
        <f>IF($M12="","",IF([1]設定!$H27="",INDEX([1]指数!$C$582:$AD$638,MATCH([1]設定!$D27,[1]指数!$B$582:$B$638,0),9),[1]設定!$H27))</f>
        <v>85.5</v>
      </c>
      <c r="W12" s="50">
        <f>IF($M12="","",IF([1]設定!$H27="",INDEX([1]指数!$C$582:$AD$638,MATCH([1]設定!$D27,[1]指数!$B$582:$B$638,0),10),[1]設定!$H27))</f>
        <v>-3</v>
      </c>
      <c r="X12" s="49">
        <f>IF($M12="","",IF([1]設定!$H27="",INDEX([1]指数!$C$582:$AD$638,MATCH([1]設定!$D27,[1]指数!$B$582:$B$638,0),11),[1]設定!$H27))</f>
        <v>100</v>
      </c>
      <c r="Y12" s="51">
        <f>IF($M12="","",IF([1]設定!$H27="",INDEX([1]指数!$C$582:$AD$638,MATCH([1]設定!$D27,[1]指数!$B$582:$B$638,0),12),[1]設定!$H27))</f>
        <v>-81.900000000000006</v>
      </c>
    </row>
    <row r="13" spans="1:25" s="4" customFormat="1" ht="23.25" customHeight="1" x14ac:dyDescent="0.45">
      <c r="A13" s="5"/>
      <c r="B13" s="52" t="str">
        <f>+[2]表１!B14</f>
        <v>運輸業，郵便業</v>
      </c>
      <c r="C13" s="46">
        <f>IF($B13="","",IF([1]設定!$H28="",INDEX([1]第１０表!$F$78:$M$134,MATCH([1]設定!$D28,[1]第１０表!$C$78:$C$134,0),1),[1]設定!$H28))</f>
        <v>19.2</v>
      </c>
      <c r="D13" s="46">
        <f>IF($B13="","",IF([1]設定!$H28="",INDEX([1]第１０表!$F$78:$M$134,MATCH([1]設定!$D28,[1]第１０表!$C$78:$C$134,0),2),[1]設定!$H28))</f>
        <v>170.9</v>
      </c>
      <c r="E13" s="46">
        <f>IF($B13="","",IF([1]設定!$H28="",INDEX([1]第１０表!$F$78:$M$134,MATCH([1]設定!$D28,[1]第１０表!$C$78:$C$134,0),3),[1]設定!$H28))</f>
        <v>142.19999999999999</v>
      </c>
      <c r="F13" s="47">
        <f>IF($B13="","",IF([1]設定!$H28="",INDEX([1]第１０表!$F$78:$M$134,MATCH([1]設定!$D28,[1]第１０表!$C$78:$C$134,0),4),[1]設定!$H28))</f>
        <v>28.7</v>
      </c>
      <c r="G13" s="46">
        <f>IF($B13="","",IF([1]設定!$H28="",INDEX([1]第１０表!$F$78:$M$134,MATCH([1]設定!$D28,[1]第１０表!$C$78:$C$134,0),5),[1]設定!$H28))</f>
        <v>12.8</v>
      </c>
      <c r="H13" s="46">
        <f>IF($B13="","",IF([1]設定!$H28="",INDEX([1]第１０表!$F$78:$M$134,MATCH([1]設定!$D28,[1]第１０表!$C$78:$C$134,0),6),[1]設定!$H28))</f>
        <v>58.4</v>
      </c>
      <c r="I13" s="46">
        <f>IF($B13="","",IF([1]設定!$H28="",INDEX([1]第１０表!$F$78:$M$134,MATCH([1]設定!$D28,[1]第１０表!$C$78:$C$134,0),7),[1]設定!$H28))</f>
        <v>58.4</v>
      </c>
      <c r="J13" s="47">
        <f>IF($B13="","",IF([1]設定!$H28="",INDEX([1]第１０表!$F$78:$M$134,MATCH([1]設定!$D28,[1]第１０表!$C$78:$C$134,0),8),[1]設定!$H28))</f>
        <v>0</v>
      </c>
      <c r="K13" s="5"/>
      <c r="M13" s="48" t="str">
        <f t="shared" si="0"/>
        <v>運輸業，郵便業</v>
      </c>
      <c r="N13" s="49">
        <f>IF($M13="","",IF([1]設定!$H28="",INDEX([1]指数!$C$518:$AD$574,MATCH([1]設定!$D28,[1]指数!$B$518:$B$574,0),7),[1]設定!$H28))</f>
        <v>84.6</v>
      </c>
      <c r="O13" s="50">
        <f>IF($M13="","",IF([1]設定!$H28="",INDEX([1]指数!$C$518:$AD$574,MATCH([1]設定!$D28,[1]指数!$B$518:$B$574,0),8),[1]設定!$H28))</f>
        <v>-7.9</v>
      </c>
      <c r="P13" s="49">
        <f>IF($M13="","",IF([1]設定!$H28="",INDEX([1]指数!$C$518:$AD$574,MATCH([1]設定!$D28,[1]指数!$B$518:$B$574,0),9),[1]設定!$H28))</f>
        <v>88.4</v>
      </c>
      <c r="Q13" s="50">
        <f>IF($M13="","",IF([1]設定!$H28="",INDEX([1]指数!$C$518:$AD$574,MATCH([1]設定!$D28,[1]指数!$B$518:$B$574,0),10),[1]設定!$H28))</f>
        <v>-6.2</v>
      </c>
      <c r="R13" s="49">
        <f>IF($M13="","",IF([1]設定!$H28="",INDEX([1]指数!$C$518:$AD$574,MATCH([1]設定!$D28,[1]指数!$B$518:$B$574,0),11),[1]設定!$H28))</f>
        <v>69.8</v>
      </c>
      <c r="S13" s="51">
        <f>IF($M13="","",IF([1]設定!$H28="",INDEX([1]指数!$C$518:$AD$574,MATCH([1]設定!$D28,[1]指数!$B$518:$B$574,0),12),[1]設定!$H28))</f>
        <v>-16.100000000000001</v>
      </c>
      <c r="T13" s="49">
        <f>IF($M13="","",IF([1]設定!$H28="",INDEX([1]指数!$C$582:$AD$638,MATCH([1]設定!$D28,[1]指数!$B$582:$B$638,0),7),[1]設定!$H28))</f>
        <v>60.4</v>
      </c>
      <c r="U13" s="50">
        <f>IF($M13="","",IF([1]設定!$H28="",INDEX([1]指数!$C$582:$AD$638,MATCH([1]設定!$D28,[1]指数!$B$582:$B$638,0),8),[1]設定!$H28))</f>
        <v>-46.5</v>
      </c>
      <c r="V13" s="49">
        <f>IF($M13="","",IF([1]設定!$H28="",INDEX([1]指数!$C$582:$AD$638,MATCH([1]設定!$D28,[1]指数!$B$582:$B$638,0),9),[1]設定!$H28))</f>
        <v>63.4</v>
      </c>
      <c r="W13" s="50">
        <f>IF($M13="","",IF([1]設定!$H28="",INDEX([1]指数!$C$582:$AD$638,MATCH([1]設定!$D28,[1]指数!$B$582:$B$638,0),10),[1]設定!$H28))</f>
        <v>-44.5</v>
      </c>
      <c r="X13" s="49">
        <f>IF($M13="","",IF([1]設定!$H28="",INDEX([1]指数!$C$582:$AD$638,MATCH([1]設定!$D28,[1]指数!$B$582:$B$638,0),11),[1]設定!$H28))</f>
        <v>0</v>
      </c>
      <c r="Y13" s="51">
        <f>IF($M13="","",IF([1]設定!$H28="",INDEX([1]指数!$C$582:$AD$638,MATCH([1]設定!$D28,[1]指数!$B$582:$B$638,0),12),[1]設定!$H28))</f>
        <v>-100</v>
      </c>
    </row>
    <row r="14" spans="1:25" s="4" customFormat="1" ht="23.25" customHeight="1" x14ac:dyDescent="0.45">
      <c r="A14" s="5"/>
      <c r="B14" s="52" t="str">
        <f>+[2]表１!B15</f>
        <v>卸売業，小売業</v>
      </c>
      <c r="C14" s="46">
        <f>IF($B14="","",IF([1]設定!$H29="",INDEX([1]第１０表!$F$78:$M$134,MATCH([1]設定!$D29,[1]第１０表!$C$78:$C$134,0),1),[1]設定!$H29))</f>
        <v>19.600000000000001</v>
      </c>
      <c r="D14" s="46">
        <f>IF($B14="","",IF([1]設定!$H29="",INDEX([1]第１０表!$F$78:$M$134,MATCH([1]設定!$D29,[1]第１０表!$C$78:$C$134,0),2),[1]設定!$H29))</f>
        <v>160.6</v>
      </c>
      <c r="E14" s="46">
        <f>IF($B14="","",IF([1]設定!$H29="",INDEX([1]第１０表!$F$78:$M$134,MATCH([1]設定!$D29,[1]第１０表!$C$78:$C$134,0),3),[1]設定!$H29))</f>
        <v>149.5</v>
      </c>
      <c r="F14" s="47">
        <f>IF($B14="","",IF([1]設定!$H29="",INDEX([1]第１０表!$F$78:$M$134,MATCH([1]設定!$D29,[1]第１０表!$C$78:$C$134,0),4),[1]設定!$H29))</f>
        <v>11.1</v>
      </c>
      <c r="G14" s="46">
        <f>IF($B14="","",IF([1]設定!$H29="",INDEX([1]第１０表!$F$78:$M$134,MATCH([1]設定!$D29,[1]第１０表!$C$78:$C$134,0),5),[1]設定!$H29))</f>
        <v>15.9</v>
      </c>
      <c r="H14" s="46">
        <f>IF($B14="","",IF([1]設定!$H29="",INDEX([1]第１０表!$F$78:$M$134,MATCH([1]設定!$D29,[1]第１０表!$C$78:$C$134,0),6),[1]設定!$H29))</f>
        <v>100.3</v>
      </c>
      <c r="I14" s="46">
        <f>IF($B14="","",IF([1]設定!$H29="",INDEX([1]第１０表!$F$78:$M$134,MATCH([1]設定!$D29,[1]第１０表!$C$78:$C$134,0),7),[1]設定!$H29))</f>
        <v>96.7</v>
      </c>
      <c r="J14" s="47">
        <f>IF($B14="","",IF([1]設定!$H29="",INDEX([1]第１０表!$F$78:$M$134,MATCH([1]設定!$D29,[1]第１０表!$C$78:$C$134,0),8),[1]設定!$H29))</f>
        <v>3.6</v>
      </c>
      <c r="K14" s="5"/>
      <c r="M14" s="48" t="str">
        <f t="shared" si="0"/>
        <v>卸売業，小売業</v>
      </c>
      <c r="N14" s="49">
        <f>IF($M14="","",IF([1]設定!$H29="",INDEX([1]指数!$C$518:$AD$574,MATCH([1]設定!$D29,[1]指数!$B$518:$B$574,0),7),[1]設定!$H29))</f>
        <v>92.9</v>
      </c>
      <c r="O14" s="50">
        <f>IF($M14="","",IF([1]設定!$H29="",INDEX([1]指数!$C$518:$AD$574,MATCH([1]設定!$D29,[1]指数!$B$518:$B$574,0),8),[1]設定!$H29))</f>
        <v>3.2</v>
      </c>
      <c r="P14" s="49">
        <f>IF($M14="","",IF([1]設定!$H29="",INDEX([1]指数!$C$518:$AD$574,MATCH([1]設定!$D29,[1]指数!$B$518:$B$574,0),9),[1]設定!$H29))</f>
        <v>92.3</v>
      </c>
      <c r="Q14" s="50">
        <f>IF($M14="","",IF([1]設定!$H29="",INDEX([1]指数!$C$518:$AD$574,MATCH([1]設定!$D29,[1]指数!$B$518:$B$574,0),10),[1]設定!$H29))</f>
        <v>1.5</v>
      </c>
      <c r="R14" s="49">
        <f>IF($M14="","",IF([1]設定!$H29="",INDEX([1]指数!$C$518:$AD$574,MATCH([1]設定!$D29,[1]指数!$B$518:$B$574,0),11),[1]設定!$H29))</f>
        <v>100.9</v>
      </c>
      <c r="S14" s="51">
        <f>IF($M14="","",IF([1]設定!$H29="",INDEX([1]指数!$C$518:$AD$574,MATCH([1]設定!$D29,[1]指数!$B$518:$B$574,0),12),[1]設定!$H29))</f>
        <v>32.1</v>
      </c>
      <c r="T14" s="49">
        <f>IF($M14="","",IF([1]設定!$H29="",INDEX([1]指数!$C$582:$AD$638,MATCH([1]設定!$D29,[1]指数!$B$582:$B$638,0),7),[1]設定!$H29))</f>
        <v>101.8</v>
      </c>
      <c r="U14" s="50">
        <f>IF($M14="","",IF([1]設定!$H29="",INDEX([1]指数!$C$582:$AD$638,MATCH([1]設定!$D29,[1]指数!$B$582:$B$638,0),8),[1]設定!$H29))</f>
        <v>-0.3</v>
      </c>
      <c r="V14" s="49">
        <f>IF($M14="","",IF([1]設定!$H29="",INDEX([1]指数!$C$582:$AD$638,MATCH([1]設定!$D29,[1]指数!$B$582:$B$638,0),9),[1]設定!$H29))</f>
        <v>99.7</v>
      </c>
      <c r="W14" s="50">
        <f>IF($M14="","",IF([1]設定!$H29="",INDEX([1]指数!$C$582:$AD$638,MATCH([1]設定!$D29,[1]指数!$B$582:$B$638,0),10),[1]設定!$H29))</f>
        <v>-1.5</v>
      </c>
      <c r="X14" s="49">
        <f>IF($M14="","",IF([1]設定!$H29="",INDEX([1]指数!$C$582:$AD$638,MATCH([1]設定!$D29,[1]指数!$B$582:$B$638,0),11),[1]設定!$H29))</f>
        <v>240</v>
      </c>
      <c r="Y14" s="51">
        <f>IF($M14="","",IF([1]設定!$H29="",INDEX([1]指数!$C$582:$AD$638,MATCH([1]設定!$D29,[1]指数!$B$582:$B$638,0),12),[1]設定!$H29))</f>
        <v>50</v>
      </c>
    </row>
    <row r="15" spans="1:25" s="4" customFormat="1" ht="23.25" customHeight="1" x14ac:dyDescent="0.45">
      <c r="A15" s="5"/>
      <c r="B15" s="52" t="str">
        <f>+[2]表１!B16</f>
        <v>金融業，保険業</v>
      </c>
      <c r="C15" s="46">
        <f>IF($B15="","",IF([1]設定!$H30="",INDEX([1]第１０表!$F$78:$M$134,MATCH([1]設定!$D30,[1]第１０表!$C$78:$C$134,0),1),[1]設定!$H30))</f>
        <v>16.8</v>
      </c>
      <c r="D15" s="46">
        <f>IF($B15="","",IF([1]設定!$H30="",INDEX([1]第１０表!$F$78:$M$134,MATCH([1]設定!$D30,[1]第１０表!$C$78:$C$134,0),2),[1]設定!$H30))</f>
        <v>126.7</v>
      </c>
      <c r="E15" s="46">
        <f>IF($B15="","",IF([1]設定!$H30="",INDEX([1]第１０表!$F$78:$M$134,MATCH([1]設定!$D30,[1]第１０表!$C$78:$C$134,0),3),[1]設定!$H30))</f>
        <v>121.8</v>
      </c>
      <c r="F15" s="47">
        <f>IF($B15="","",IF([1]設定!$H30="",INDEX([1]第１０表!$F$78:$M$134,MATCH([1]設定!$D30,[1]第１０表!$C$78:$C$134,0),4),[1]設定!$H30))</f>
        <v>4.9000000000000004</v>
      </c>
      <c r="G15" s="46">
        <f>IF($B15="","",IF([1]設定!$H30="",INDEX([1]第１０表!$F$78:$M$134,MATCH([1]設定!$D30,[1]第１０表!$C$78:$C$134,0),5),[1]設定!$H30))</f>
        <v>14.4</v>
      </c>
      <c r="H15" s="46">
        <f>IF($B15="","",IF([1]設定!$H30="",INDEX([1]第１０表!$F$78:$M$134,MATCH([1]設定!$D30,[1]第１０表!$C$78:$C$134,0),6),[1]設定!$H30))</f>
        <v>99.6</v>
      </c>
      <c r="I15" s="46">
        <f>IF($B15="","",IF([1]設定!$H30="",INDEX([1]第１０表!$F$78:$M$134,MATCH([1]設定!$D30,[1]第１０表!$C$78:$C$134,0),7),[1]設定!$H30))</f>
        <v>99</v>
      </c>
      <c r="J15" s="47">
        <f>IF($B15="","",IF([1]設定!$H30="",INDEX([1]第１０表!$F$78:$M$134,MATCH([1]設定!$D30,[1]第１０表!$C$78:$C$134,0),8),[1]設定!$H30))</f>
        <v>0.6</v>
      </c>
      <c r="K15" s="5"/>
      <c r="M15" s="48" t="str">
        <f t="shared" si="0"/>
        <v>金融業，保険業</v>
      </c>
      <c r="N15" s="49">
        <f>IF($M15="","",IF([1]設定!$H30="",INDEX([1]指数!$C$518:$AD$574,MATCH([1]設定!$D30,[1]指数!$B$518:$B$574,0),7),[1]設定!$H30))</f>
        <v>84.9</v>
      </c>
      <c r="O15" s="50">
        <f>IF($M15="","",IF([1]設定!$H30="",INDEX([1]指数!$C$518:$AD$574,MATCH([1]設定!$D30,[1]指数!$B$518:$B$574,0),8),[1]設定!$H30))</f>
        <v>2.7</v>
      </c>
      <c r="P15" s="49">
        <f>IF($M15="","",IF([1]設定!$H30="",INDEX([1]指数!$C$518:$AD$574,MATCH([1]設定!$D30,[1]指数!$B$518:$B$574,0),9),[1]設定!$H30))</f>
        <v>84.7</v>
      </c>
      <c r="Q15" s="50">
        <f>IF($M15="","",IF([1]設定!$H30="",INDEX([1]指数!$C$518:$AD$574,MATCH([1]設定!$D30,[1]指数!$B$518:$B$574,0),10),[1]設定!$H30))</f>
        <v>0.4</v>
      </c>
      <c r="R15" s="49">
        <f>IF($M15="","",IF([1]設定!$H30="",INDEX([1]指数!$C$518:$AD$574,MATCH([1]設定!$D30,[1]指数!$B$518:$B$574,0),11),[1]設定!$H30))</f>
        <v>89.1</v>
      </c>
      <c r="S15" s="51">
        <f>IF($M15="","",IF([1]設定!$H30="",INDEX([1]指数!$C$518:$AD$574,MATCH([1]設定!$D30,[1]指数!$B$518:$B$574,0),12),[1]設定!$H30))</f>
        <v>122.8</v>
      </c>
      <c r="T15" s="49">
        <f>IF($M15="","",IF([1]設定!$H30="",INDEX([1]指数!$C$582:$AD$638,MATCH([1]設定!$D30,[1]指数!$B$582:$B$638,0),7),[1]設定!$H30))</f>
        <v>89.7</v>
      </c>
      <c r="U15" s="50">
        <f>IF($M15="","",IF([1]設定!$H30="",INDEX([1]指数!$C$582:$AD$638,MATCH([1]設定!$D30,[1]指数!$B$582:$B$638,0),8),[1]設定!$H30))</f>
        <v>27.1</v>
      </c>
      <c r="V15" s="49">
        <f>IF($M15="","",IF([1]設定!$H30="",INDEX([1]指数!$C$582:$AD$638,MATCH([1]設定!$D30,[1]指数!$B$582:$B$638,0),9),[1]設定!$H30))</f>
        <v>90.7</v>
      </c>
      <c r="W15" s="50">
        <f>IF($M15="","",IF([1]設定!$H30="",INDEX([1]指数!$C$582:$AD$638,MATCH([1]設定!$D30,[1]指数!$B$582:$B$638,0),10),[1]設定!$H30))</f>
        <v>29.4</v>
      </c>
      <c r="X15" s="49">
        <f>IF($M15="","",IF([1]設定!$H30="",INDEX([1]指数!$C$582:$AD$638,MATCH([1]設定!$D30,[1]指数!$B$582:$B$638,0),11),[1]設定!$H30))</f>
        <v>27.3</v>
      </c>
      <c r="Y15" s="51">
        <f>IF($M15="","",IF([1]設定!$H30="",INDEX([1]指数!$C$582:$AD$638,MATCH([1]設定!$D30,[1]指数!$B$582:$B$638,0),12),[1]設定!$H30))</f>
        <v>-68.400000000000006</v>
      </c>
    </row>
    <row r="16" spans="1:25" s="4" customFormat="1" ht="23.25" customHeight="1" x14ac:dyDescent="0.45">
      <c r="A16" s="5"/>
      <c r="B16" s="52" t="str">
        <f>+[2]表１!B17</f>
        <v>不動産業，物品賃貸業</v>
      </c>
      <c r="C16" s="46">
        <f>IF($B16="","",IF([1]設定!$H31="",INDEX([1]第１０表!$F$78:$M$134,MATCH([1]設定!$D31,[1]第１０表!$C$78:$C$134,0),1),[1]設定!$H31))</f>
        <v>18.5</v>
      </c>
      <c r="D16" s="46">
        <f>IF($B16="","",IF([1]設定!$H31="",INDEX([1]第１０表!$F$78:$M$134,MATCH([1]設定!$D31,[1]第１０表!$C$78:$C$134,0),2),[1]設定!$H31))</f>
        <v>166.6</v>
      </c>
      <c r="E16" s="46">
        <f>IF($B16="","",IF([1]設定!$H31="",INDEX([1]第１０表!$F$78:$M$134,MATCH([1]設定!$D31,[1]第１０表!$C$78:$C$134,0),3),[1]設定!$H31))</f>
        <v>160.9</v>
      </c>
      <c r="F16" s="47">
        <f>IF($B16="","",IF([1]設定!$H31="",INDEX([1]第１０表!$F$78:$M$134,MATCH([1]設定!$D31,[1]第１０表!$C$78:$C$134,0),4),[1]設定!$H31))</f>
        <v>5.7</v>
      </c>
      <c r="G16" s="46">
        <f>IF($B16="","",IF([1]設定!$H31="",INDEX([1]第１０表!$F$78:$M$134,MATCH([1]設定!$D31,[1]第１０表!$C$78:$C$134,0),5),[1]設定!$H31))</f>
        <v>13.4</v>
      </c>
      <c r="H16" s="46">
        <f>IF($B16="","",IF([1]設定!$H31="",INDEX([1]第１０表!$F$78:$M$134,MATCH([1]設定!$D31,[1]第１０表!$C$78:$C$134,0),6),[1]設定!$H31))</f>
        <v>69.900000000000006</v>
      </c>
      <c r="I16" s="46">
        <f>IF($B16="","",IF([1]設定!$H31="",INDEX([1]第１０表!$F$78:$M$134,MATCH([1]設定!$D31,[1]第１０表!$C$78:$C$134,0),7),[1]設定!$H31))</f>
        <v>69.900000000000006</v>
      </c>
      <c r="J16" s="47">
        <f>IF($B16="","",IF([1]設定!$H31="",INDEX([1]第１０表!$F$78:$M$134,MATCH([1]設定!$D31,[1]第１０表!$C$78:$C$134,0),8),[1]設定!$H31))</f>
        <v>0</v>
      </c>
      <c r="K16" s="5"/>
      <c r="M16" s="48" t="str">
        <f t="shared" si="0"/>
        <v>不動産業，物品賃貸業</v>
      </c>
      <c r="N16" s="49">
        <f>IF($M16="","",IF([1]設定!$H31="",INDEX([1]指数!$C$518:$AD$574,MATCH([1]設定!$D31,[1]指数!$B$518:$B$574,0),7),[1]設定!$H31))</f>
        <v>101.6</v>
      </c>
      <c r="O16" s="50">
        <f>IF($M16="","",IF([1]設定!$H31="",INDEX([1]指数!$C$518:$AD$574,MATCH([1]設定!$D31,[1]指数!$B$518:$B$574,0),8),[1]設定!$H31))</f>
        <v>11.4</v>
      </c>
      <c r="P16" s="49">
        <f>IF($M16="","",IF([1]設定!$H31="",INDEX([1]指数!$C$518:$AD$574,MATCH([1]設定!$D31,[1]指数!$B$518:$B$574,0),9),[1]設定!$H31))</f>
        <v>103.9</v>
      </c>
      <c r="Q16" s="50">
        <f>IF($M16="","",IF([1]設定!$H31="",INDEX([1]指数!$C$518:$AD$574,MATCH([1]設定!$D31,[1]指数!$B$518:$B$574,0),10),[1]設定!$H31))</f>
        <v>19.399999999999999</v>
      </c>
      <c r="R16" s="49">
        <f>IF($M16="","",IF([1]設定!$H31="",INDEX([1]指数!$C$518:$AD$574,MATCH([1]設定!$D31,[1]指数!$B$518:$B$574,0),11),[1]設定!$H31))</f>
        <v>63.3</v>
      </c>
      <c r="S16" s="51">
        <f>IF($M16="","",IF([1]設定!$H31="",INDEX([1]指数!$C$518:$AD$574,MATCH([1]設定!$D31,[1]指数!$B$518:$B$574,0),12),[1]設定!$H31))</f>
        <v>-61</v>
      </c>
      <c r="T16" s="49">
        <f>IF($M16="","",IF([1]設定!$H31="",INDEX([1]指数!$C$582:$AD$638,MATCH([1]設定!$D31,[1]指数!$B$582:$B$638,0),7),[1]設定!$H31))</f>
        <v>86.4</v>
      </c>
      <c r="U16" s="50">
        <f>IF($M16="","",IF([1]設定!$H31="",INDEX([1]指数!$C$582:$AD$638,MATCH([1]設定!$D31,[1]指数!$B$582:$B$638,0),8),[1]設定!$H31))</f>
        <v>-29.9</v>
      </c>
      <c r="V16" s="49">
        <f>IF($M16="","",IF([1]設定!$H31="",INDEX([1]指数!$C$582:$AD$638,MATCH([1]設定!$D31,[1]指数!$B$582:$B$638,0),9),[1]設定!$H31))</f>
        <v>87.8</v>
      </c>
      <c r="W16" s="50">
        <f>IF($M16="","",IF([1]設定!$H31="",INDEX([1]指数!$C$582:$AD$638,MATCH([1]設定!$D31,[1]指数!$B$582:$B$638,0),10),[1]設定!$H31))</f>
        <v>-26.3</v>
      </c>
      <c r="X16" s="49">
        <f>IF($M16="","",IF([1]設定!$H31="",INDEX([1]指数!$C$582:$AD$638,MATCH([1]設定!$D31,[1]指数!$B$582:$B$638,0),11),[1]設定!$H31))</f>
        <v>0</v>
      </c>
      <c r="Y16" s="51">
        <f>IF($M16="","",IF([1]設定!$H31="",INDEX([1]指数!$C$582:$AD$638,MATCH([1]設定!$D31,[1]指数!$B$582:$B$638,0),12),[1]設定!$H31))</f>
        <v>-100</v>
      </c>
    </row>
    <row r="17" spans="1:25" s="4" customFormat="1" ht="23.25" customHeight="1" x14ac:dyDescent="0.45">
      <c r="A17" s="5"/>
      <c r="B17" s="55" t="str">
        <f>+[2]表１!B18</f>
        <v>学術研究，専門・技術サービス業</v>
      </c>
      <c r="C17" s="46">
        <f>IF($B17="","",IF([1]設定!$H32="",INDEX([1]第１０表!$F$78:$M$134,MATCH([1]設定!$D32,[1]第１０表!$C$78:$C$134,0),1),[1]設定!$H32))</f>
        <v>17.5</v>
      </c>
      <c r="D17" s="46">
        <f>IF($B17="","",IF([1]設定!$H32="",INDEX([1]第１０表!$F$78:$M$134,MATCH([1]設定!$D32,[1]第１０表!$C$78:$C$134,0),2),[1]設定!$H32))</f>
        <v>127.9</v>
      </c>
      <c r="E17" s="46">
        <f>IF($B17="","",IF([1]設定!$H32="",INDEX([1]第１０表!$F$78:$M$134,MATCH([1]設定!$D32,[1]第１０表!$C$78:$C$134,0),3),[1]設定!$H32))</f>
        <v>120.3</v>
      </c>
      <c r="F17" s="47">
        <f>IF($B17="","",IF([1]設定!$H32="",INDEX([1]第１０表!$F$78:$M$134,MATCH([1]設定!$D32,[1]第１０表!$C$78:$C$134,0),4),[1]設定!$H32))</f>
        <v>7.6</v>
      </c>
      <c r="G17" s="46">
        <f>IF($B17="","",IF([1]設定!$H32="",INDEX([1]第１０表!$F$78:$M$134,MATCH([1]設定!$D32,[1]第１０表!$C$78:$C$134,0),5),[1]設定!$H32))</f>
        <v>16.7</v>
      </c>
      <c r="H17" s="46">
        <f>IF($B17="","",IF([1]設定!$H32="",INDEX([1]第１０表!$F$78:$M$134,MATCH([1]設定!$D32,[1]第１０表!$C$78:$C$134,0),6),[1]設定!$H32))</f>
        <v>110.7</v>
      </c>
      <c r="I17" s="46">
        <f>IF($B17="","",IF([1]設定!$H32="",INDEX([1]第１０表!$F$78:$M$134,MATCH([1]設定!$D32,[1]第１０表!$C$78:$C$134,0),7),[1]設定!$H32))</f>
        <v>98.3</v>
      </c>
      <c r="J17" s="47">
        <f>IF($B17="","",IF([1]設定!$H32="",INDEX([1]第１０表!$F$78:$M$134,MATCH([1]設定!$D32,[1]第１０表!$C$78:$C$134,0),8),[1]設定!$H32))</f>
        <v>12.4</v>
      </c>
      <c r="K17" s="5"/>
      <c r="M17" s="56" t="str">
        <f t="shared" si="0"/>
        <v>学術研究，専門・技術サービス業</v>
      </c>
      <c r="N17" s="49">
        <f>IF($M17="","",IF([1]設定!$H32="",INDEX([1]指数!$C$518:$AD$574,MATCH([1]設定!$D32,[1]指数!$B$518:$B$574,0),7),[1]設定!$H32))</f>
        <v>78.8</v>
      </c>
      <c r="O17" s="50">
        <f>IF($M17="","",IF([1]設定!$H32="",INDEX([1]指数!$C$518:$AD$574,MATCH([1]設定!$D32,[1]指数!$B$518:$B$574,0),8),[1]設定!$H32))</f>
        <v>-13.4</v>
      </c>
      <c r="P17" s="49">
        <f>IF($M17="","",IF([1]設定!$H32="",INDEX([1]指数!$C$518:$AD$574,MATCH([1]設定!$D32,[1]指数!$B$518:$B$574,0),9),[1]設定!$H32))</f>
        <v>78.8</v>
      </c>
      <c r="Q17" s="50">
        <f>IF($M17="","",IF([1]設定!$H32="",INDEX([1]指数!$C$518:$AD$574,MATCH([1]設定!$D32,[1]指数!$B$518:$B$574,0),10),[1]設定!$H32))</f>
        <v>-13.5</v>
      </c>
      <c r="R17" s="49">
        <f>IF($M17="","",IF([1]設定!$H32="",INDEX([1]指数!$C$518:$AD$574,MATCH([1]設定!$D32,[1]指数!$B$518:$B$574,0),11),[1]設定!$H32))</f>
        <v>79.2</v>
      </c>
      <c r="S17" s="51">
        <f>IF($M17="","",IF([1]設定!$H32="",INDEX([1]指数!$C$518:$AD$574,MATCH([1]設定!$D32,[1]指数!$B$518:$B$574,0),12),[1]設定!$H32))</f>
        <v>-11.6</v>
      </c>
      <c r="T17" s="49">
        <f>IF($M17="","",IF([1]設定!$H32="",INDEX([1]指数!$C$582:$AD$638,MATCH([1]設定!$D32,[1]指数!$B$582:$B$638,0),7),[1]設定!$H32))</f>
        <v>96.3</v>
      </c>
      <c r="U17" s="50">
        <f>IF($M17="","",IF([1]設定!$H32="",INDEX([1]指数!$C$582:$AD$638,MATCH([1]設定!$D32,[1]指数!$B$582:$B$638,0),8),[1]設定!$H32))</f>
        <v>16</v>
      </c>
      <c r="V17" s="49">
        <f>IF($M17="","",IF([1]設定!$H32="",INDEX([1]指数!$C$582:$AD$638,MATCH([1]設定!$D32,[1]指数!$B$582:$B$638,0),9),[1]設定!$H32))</f>
        <v>87.5</v>
      </c>
      <c r="W17" s="50">
        <f>IF($M17="","",IF([1]設定!$H32="",INDEX([1]指数!$C$582:$AD$638,MATCH([1]設定!$D32,[1]指数!$B$582:$B$638,0),10),[1]設定!$H32))</f>
        <v>5.5</v>
      </c>
      <c r="X17" s="49">
        <f>IF($M17="","",IF([1]設定!$H32="",INDEX([1]指数!$C$582:$AD$638,MATCH([1]設定!$D32,[1]指数!$B$582:$B$638,0),11),[1]設定!$H32))</f>
        <v>496</v>
      </c>
      <c r="Y17" s="51">
        <f>IF($M17="","",IF([1]設定!$H32="",INDEX([1]指数!$C$582:$AD$638,MATCH([1]設定!$D32,[1]指数!$B$582:$B$638,0),12),[1]設定!$H32))</f>
        <v>463.6</v>
      </c>
    </row>
    <row r="18" spans="1:25" s="4" customFormat="1" ht="23.25" customHeight="1" x14ac:dyDescent="0.45">
      <c r="A18" s="5"/>
      <c r="B18" s="52" t="str">
        <f>+[2]表１!B19</f>
        <v>宿泊業，飲食サービス業</v>
      </c>
      <c r="C18" s="46">
        <f>IF($B18="","",IF([1]設定!$H33="",INDEX([1]第１０表!$F$78:$M$134,MATCH([1]設定!$D33,[1]第１０表!$C$78:$C$134,0),1),[1]設定!$H33))</f>
        <v>20.100000000000001</v>
      </c>
      <c r="D18" s="46">
        <f>IF($B18="","",IF([1]設定!$H33="",INDEX([1]第１０表!$F$78:$M$134,MATCH([1]設定!$D33,[1]第１０表!$C$78:$C$134,0),2),[1]設定!$H33))</f>
        <v>164.1</v>
      </c>
      <c r="E18" s="46">
        <f>IF($B18="","",IF([1]設定!$H33="",INDEX([1]第１０表!$F$78:$M$134,MATCH([1]設定!$D33,[1]第１０表!$C$78:$C$134,0),3),[1]設定!$H33))</f>
        <v>152.69999999999999</v>
      </c>
      <c r="F18" s="47">
        <f>IF($B18="","",IF([1]設定!$H33="",INDEX([1]第１０表!$F$78:$M$134,MATCH([1]設定!$D33,[1]第１０表!$C$78:$C$134,0),4),[1]設定!$H33))</f>
        <v>11.4</v>
      </c>
      <c r="G18" s="46">
        <f>IF($B18="","",IF([1]設定!$H33="",INDEX([1]第１０表!$F$78:$M$134,MATCH([1]設定!$D33,[1]第１０表!$C$78:$C$134,0),5),[1]設定!$H33))</f>
        <v>13.9</v>
      </c>
      <c r="H18" s="46">
        <f>IF($B18="","",IF([1]設定!$H33="",INDEX([1]第１０表!$F$78:$M$134,MATCH([1]設定!$D33,[1]第１０表!$C$78:$C$134,0),6),[1]設定!$H33))</f>
        <v>75.599999999999994</v>
      </c>
      <c r="I18" s="46">
        <f>IF($B18="","",IF([1]設定!$H33="",INDEX([1]第１０表!$F$78:$M$134,MATCH([1]設定!$D33,[1]第１０表!$C$78:$C$134,0),7),[1]設定!$H33))</f>
        <v>72.5</v>
      </c>
      <c r="J18" s="47">
        <f>IF($B18="","",IF([1]設定!$H33="",INDEX([1]第１０表!$F$78:$M$134,MATCH([1]設定!$D33,[1]第１０表!$C$78:$C$134,0),8),[1]設定!$H33))</f>
        <v>3.1</v>
      </c>
      <c r="K18" s="5"/>
      <c r="M18" s="48" t="str">
        <f t="shared" si="0"/>
        <v>宿泊業，飲食サービス業</v>
      </c>
      <c r="N18" s="49">
        <f>IF($M18="","",IF([1]設定!$H33="",INDEX([1]指数!$C$518:$AD$574,MATCH([1]設定!$D33,[1]指数!$B$518:$B$574,0),7),[1]設定!$H33))</f>
        <v>100.5</v>
      </c>
      <c r="O18" s="50">
        <f>IF($M18="","",IF([1]設定!$H33="",INDEX([1]指数!$C$518:$AD$574,MATCH([1]設定!$D33,[1]指数!$B$518:$B$574,0),8),[1]設定!$H33))</f>
        <v>-3.8</v>
      </c>
      <c r="P18" s="49">
        <f>IF($M18="","",IF([1]設定!$H33="",INDEX([1]指数!$C$518:$AD$574,MATCH([1]設定!$D33,[1]指数!$B$518:$B$574,0),9),[1]設定!$H33))</f>
        <v>100.1</v>
      </c>
      <c r="Q18" s="50">
        <f>IF($M18="","",IF([1]設定!$H33="",INDEX([1]指数!$C$518:$AD$574,MATCH([1]設定!$D33,[1]指数!$B$518:$B$574,0),10),[1]設定!$H33))</f>
        <v>-7.7</v>
      </c>
      <c r="R18" s="49">
        <f>IF($M18="","",IF([1]設定!$H33="",INDEX([1]指数!$C$518:$AD$574,MATCH([1]設定!$D33,[1]指数!$B$518:$B$574,0),11),[1]設定!$H33))</f>
        <v>105.6</v>
      </c>
      <c r="S18" s="51">
        <f>IF($M18="","",IF([1]設定!$H33="",INDEX([1]指数!$C$518:$AD$574,MATCH([1]設定!$D33,[1]指数!$B$518:$B$574,0),12),[1]設定!$H33))</f>
        <v>115.1</v>
      </c>
      <c r="T18" s="49">
        <f>IF($M18="","",IF([1]設定!$H33="",INDEX([1]指数!$C$582:$AD$638,MATCH([1]設定!$D33,[1]指数!$B$582:$B$638,0),7),[1]設定!$H33))</f>
        <v>110.2</v>
      </c>
      <c r="U18" s="50">
        <f>IF($M18="","",IF([1]設定!$H33="",INDEX([1]指数!$C$582:$AD$638,MATCH([1]設定!$D33,[1]指数!$B$582:$B$638,0),8),[1]設定!$H33))</f>
        <v>-10.6</v>
      </c>
      <c r="V18" s="49">
        <f>IF($M18="","",IF([1]設定!$H33="",INDEX([1]指数!$C$582:$AD$638,MATCH([1]設定!$D33,[1]指数!$B$582:$B$638,0),9),[1]設定!$H33))</f>
        <v>107.9</v>
      </c>
      <c r="W18" s="50">
        <f>IF($M18="","",IF([1]設定!$H33="",INDEX([1]指数!$C$582:$AD$638,MATCH([1]設定!$D33,[1]指数!$B$582:$B$638,0),10),[1]設定!$H33))</f>
        <v>-12.4</v>
      </c>
      <c r="X18" s="49">
        <f>IF($M18="","",IF([1]設定!$H33="",INDEX([1]指数!$C$582:$AD$638,MATCH([1]設定!$D33,[1]指数!$B$582:$B$638,0),11),[1]設定!$H33))</f>
        <v>221.4</v>
      </c>
      <c r="Y18" s="51">
        <f>IF($M18="","",IF([1]設定!$H33="",INDEX([1]指数!$C$582:$AD$638,MATCH([1]設定!$D33,[1]指数!$B$582:$B$638,0),12),[1]設定!$H33))</f>
        <v>72.2</v>
      </c>
    </row>
    <row r="19" spans="1:25" s="4" customFormat="1" ht="23.25" customHeight="1" x14ac:dyDescent="0.45">
      <c r="A19" s="5"/>
      <c r="B19" s="54" t="str">
        <f>+[2]表１!B20</f>
        <v>生活関連サービス業，娯楽業</v>
      </c>
      <c r="C19" s="46">
        <f>IF($B19="","",IF([1]設定!$H34="",INDEX([1]第１０表!$F$78:$M$134,MATCH([1]設定!$D34,[1]第１０表!$C$78:$C$134,0),1),[1]設定!$H34))</f>
        <v>19.5</v>
      </c>
      <c r="D19" s="46">
        <f>IF($B19="","",IF([1]設定!$H34="",INDEX([1]第１０表!$F$78:$M$134,MATCH([1]設定!$D34,[1]第１０表!$C$78:$C$134,0),2),[1]設定!$H34))</f>
        <v>162</v>
      </c>
      <c r="E19" s="46">
        <f>IF($B19="","",IF([1]設定!$H34="",INDEX([1]第１０表!$F$78:$M$134,MATCH([1]設定!$D34,[1]第１０表!$C$78:$C$134,0),3),[1]設定!$H34))</f>
        <v>153.1</v>
      </c>
      <c r="F19" s="47">
        <f>IF($B19="","",IF([1]設定!$H34="",INDEX([1]第１０表!$F$78:$M$134,MATCH([1]設定!$D34,[1]第１０表!$C$78:$C$134,0),4),[1]設定!$H34))</f>
        <v>8.9</v>
      </c>
      <c r="G19" s="46">
        <f>IF($B19="","",IF([1]設定!$H34="",INDEX([1]第１０表!$F$78:$M$134,MATCH([1]設定!$D34,[1]第１０表!$C$78:$C$134,0),5),[1]設定!$H34))</f>
        <v>13.2</v>
      </c>
      <c r="H19" s="46">
        <f>IF($B19="","",IF([1]設定!$H34="",INDEX([1]第１０表!$F$78:$M$134,MATCH([1]設定!$D34,[1]第１０表!$C$78:$C$134,0),6),[1]設定!$H34))</f>
        <v>69.099999999999994</v>
      </c>
      <c r="I19" s="46">
        <f>IF($B19="","",IF([1]設定!$H34="",INDEX([1]第１０表!$F$78:$M$134,MATCH([1]設定!$D34,[1]第１０表!$C$78:$C$134,0),7),[1]設定!$H34))</f>
        <v>66.599999999999994</v>
      </c>
      <c r="J19" s="47">
        <f>IF($B19="","",IF([1]設定!$H34="",INDEX([1]第１０表!$F$78:$M$134,MATCH([1]設定!$D34,[1]第１０表!$C$78:$C$134,0),8),[1]設定!$H34))</f>
        <v>2.5</v>
      </c>
      <c r="K19" s="5"/>
      <c r="M19" s="54" t="str">
        <f t="shared" si="0"/>
        <v>生活関連サービス業，娯楽業</v>
      </c>
      <c r="N19" s="49">
        <f>IF($M19="","",IF([1]設定!$H34="",INDEX([1]指数!$C$518:$AD$574,MATCH([1]設定!$D34,[1]指数!$B$518:$B$574,0),7),[1]設定!$H34))</f>
        <v>95.3</v>
      </c>
      <c r="O19" s="50">
        <f>IF($M19="","",IF([1]設定!$H34="",INDEX([1]指数!$C$518:$AD$574,MATCH([1]設定!$D34,[1]指数!$B$518:$B$574,0),8),[1]設定!$H34))</f>
        <v>5.4</v>
      </c>
      <c r="P19" s="49">
        <f>IF($M19="","",IF([1]設定!$H34="",INDEX([1]指数!$C$518:$AD$574,MATCH([1]設定!$D34,[1]指数!$B$518:$B$574,0),9),[1]設定!$H34))</f>
        <v>99.3</v>
      </c>
      <c r="Q19" s="50">
        <f>IF($M19="","",IF([1]設定!$H34="",INDEX([1]指数!$C$518:$AD$574,MATCH([1]設定!$D34,[1]指数!$B$518:$B$574,0),10),[1]設定!$H34))</f>
        <v>3.8</v>
      </c>
      <c r="R19" s="49">
        <f>IF($M19="","",IF([1]設定!$H34="",INDEX([1]指数!$C$518:$AD$574,MATCH([1]設定!$D34,[1]指数!$B$518:$B$574,0),11),[1]設定!$H34))</f>
        <v>56.3</v>
      </c>
      <c r="S19" s="51">
        <f>IF($M19="","",IF([1]設定!$H34="",INDEX([1]指数!$C$518:$AD$574,MATCH([1]設定!$D34,[1]指数!$B$518:$B$574,0),12),[1]設定!$H34))</f>
        <v>45.9</v>
      </c>
      <c r="T19" s="49">
        <f>IF($M19="","",IF([1]設定!$H34="",INDEX([1]指数!$C$582:$AD$638,MATCH([1]設定!$D34,[1]指数!$B$582:$B$638,0),7),[1]設定!$H34))</f>
        <v>88</v>
      </c>
      <c r="U19" s="50">
        <f>IF($M19="","",IF([1]設定!$H34="",INDEX([1]指数!$C$582:$AD$638,MATCH([1]設定!$D34,[1]指数!$B$582:$B$638,0),8),[1]設定!$H34))</f>
        <v>-19.899999999999999</v>
      </c>
      <c r="V19" s="49">
        <f>IF($M19="","",IF([1]設定!$H34="",INDEX([1]指数!$C$582:$AD$638,MATCH([1]設定!$D34,[1]指数!$B$582:$B$638,0),9),[1]設定!$H34))</f>
        <v>85.7</v>
      </c>
      <c r="W19" s="50">
        <f>IF($M19="","",IF([1]設定!$H34="",INDEX([1]指数!$C$582:$AD$638,MATCH([1]設定!$D34,[1]指数!$B$582:$B$638,0),10),[1]設定!$H34))</f>
        <v>-21.6</v>
      </c>
      <c r="X19" s="49">
        <f>IF($M19="","",IF([1]設定!$H34="",INDEX([1]指数!$C$582:$AD$638,MATCH([1]設定!$D34,[1]指数!$B$582:$B$638,0),11),[1]設定!$H34))</f>
        <v>312.5</v>
      </c>
      <c r="Y19" s="51">
        <f>IF($M19="","",IF([1]設定!$H34="",INDEX([1]指数!$C$582:$AD$638,MATCH([1]設定!$D34,[1]指数!$B$582:$B$638,0),12),[1]設定!$H34))</f>
        <v>78.599999999999994</v>
      </c>
    </row>
    <row r="20" spans="1:25" s="4" customFormat="1" ht="23.25" customHeight="1" x14ac:dyDescent="0.45">
      <c r="A20" s="5"/>
      <c r="B20" s="52" t="str">
        <f>+[2]表１!B21</f>
        <v>教育，学習支援業</v>
      </c>
      <c r="C20" s="46">
        <f>IF($B20="","",IF([1]設定!$H35="",INDEX([1]第１０表!$F$78:$M$134,MATCH([1]設定!$D35,[1]第１０表!$C$78:$C$134,0),1),[1]設定!$H35))</f>
        <v>18.2</v>
      </c>
      <c r="D20" s="46">
        <f>IF($B20="","",IF([1]設定!$H35="",INDEX([1]第１０表!$F$78:$M$134,MATCH([1]設定!$D35,[1]第１０表!$C$78:$C$134,0),2),[1]設定!$H35))</f>
        <v>158.5</v>
      </c>
      <c r="E20" s="46">
        <f>IF($B20="","",IF([1]設定!$H35="",INDEX([1]第１０表!$F$78:$M$134,MATCH([1]設定!$D35,[1]第１０表!$C$78:$C$134,0),3),[1]設定!$H35))</f>
        <v>137.6</v>
      </c>
      <c r="F20" s="47">
        <f>IF($B20="","",IF([1]設定!$H35="",INDEX([1]第１０表!$F$78:$M$134,MATCH([1]設定!$D35,[1]第１０表!$C$78:$C$134,0),4),[1]設定!$H35))</f>
        <v>20.9</v>
      </c>
      <c r="G20" s="46">
        <f>IF($B20="","",IF([1]設定!$H35="",INDEX([1]第１０表!$F$78:$M$134,MATCH([1]設定!$D35,[1]第１０表!$C$78:$C$134,0),5),[1]設定!$H35))</f>
        <v>11.8</v>
      </c>
      <c r="H20" s="46">
        <f>IF($B20="","",IF([1]設定!$H35="",INDEX([1]第１０表!$F$78:$M$134,MATCH([1]設定!$D35,[1]第１０表!$C$78:$C$134,0),6),[1]設定!$H35))</f>
        <v>59.5</v>
      </c>
      <c r="I20" s="46">
        <f>IF($B20="","",IF([1]設定!$H35="",INDEX([1]第１０表!$F$78:$M$134,MATCH([1]設定!$D35,[1]第１０表!$C$78:$C$134,0),7),[1]設定!$H35))</f>
        <v>59.3</v>
      </c>
      <c r="J20" s="47">
        <f>IF($B20="","",IF([1]設定!$H35="",INDEX([1]第１０表!$F$78:$M$134,MATCH([1]設定!$D35,[1]第１０表!$C$78:$C$134,0),8),[1]設定!$H35))</f>
        <v>0.2</v>
      </c>
      <c r="K20" s="5"/>
      <c r="M20" s="48" t="str">
        <f t="shared" si="0"/>
        <v>教育，学習支援業</v>
      </c>
      <c r="N20" s="49">
        <f>IF($M20="","",IF([1]設定!$H35="",INDEX([1]指数!$C$518:$AD$574,MATCH([1]設定!$D35,[1]指数!$B$518:$B$574,0),7),[1]設定!$H35))</f>
        <v>100.7</v>
      </c>
      <c r="O20" s="50">
        <f>IF($M20="","",IF([1]設定!$H35="",INDEX([1]指数!$C$518:$AD$574,MATCH([1]設定!$D35,[1]指数!$B$518:$B$574,0),8),[1]設定!$H35))</f>
        <v>-0.8</v>
      </c>
      <c r="P20" s="49">
        <f>IF($M20="","",IF([1]設定!$H35="",INDEX([1]指数!$C$518:$AD$574,MATCH([1]設定!$D35,[1]指数!$B$518:$B$574,0),9),[1]設定!$H35))</f>
        <v>92.6</v>
      </c>
      <c r="Q20" s="50">
        <f>IF($M20="","",IF([1]設定!$H35="",INDEX([1]指数!$C$518:$AD$574,MATCH([1]設定!$D35,[1]指数!$B$518:$B$574,0),10),[1]設定!$H35))</f>
        <v>2.5</v>
      </c>
      <c r="R20" s="49">
        <f>IF($M20="","",IF([1]設定!$H35="",INDEX([1]指数!$C$518:$AD$574,MATCH([1]設定!$D35,[1]指数!$B$518:$B$574,0),11),[1]設定!$H35))</f>
        <v>237.5</v>
      </c>
      <c r="S20" s="51">
        <f>IF($M20="","",IF([1]設定!$H35="",INDEX([1]指数!$C$518:$AD$574,MATCH([1]設定!$D35,[1]指数!$B$518:$B$574,0),12),[1]設定!$H35))</f>
        <v>-18.399999999999999</v>
      </c>
      <c r="T20" s="49">
        <f>IF($M20="","",IF([1]設定!$H35="",INDEX([1]指数!$C$582:$AD$638,MATCH([1]設定!$D35,[1]指数!$B$582:$B$638,0),7),[1]設定!$H35))</f>
        <v>113.8</v>
      </c>
      <c r="U20" s="50">
        <f>IF($M20="","",IF([1]設定!$H35="",INDEX([1]指数!$C$582:$AD$638,MATCH([1]設定!$D35,[1]指数!$B$582:$B$638,0),8),[1]設定!$H35))</f>
        <v>-9.3000000000000007</v>
      </c>
      <c r="V20" s="49">
        <f>IF($M20="","",IF([1]設定!$H35="",INDEX([1]指数!$C$582:$AD$638,MATCH([1]設定!$D35,[1]指数!$B$582:$B$638,0),9),[1]設定!$H35))</f>
        <v>114</v>
      </c>
      <c r="W20" s="50">
        <f>IF($M20="","",IF([1]設定!$H35="",INDEX([1]指数!$C$582:$AD$638,MATCH([1]設定!$D35,[1]指数!$B$582:$B$638,0),10),[1]設定!$H35))</f>
        <v>-9.4</v>
      </c>
      <c r="X20" s="49">
        <f>IF($M20="","",IF([1]設定!$H35="",INDEX([1]指数!$C$582:$AD$638,MATCH([1]設定!$D35,[1]指数!$B$582:$B$638,0),11),[1]設定!$H35))</f>
        <v>50</v>
      </c>
      <c r="Y20" s="51">
        <f>IF($M20="","",IF([1]設定!$H35="",INDEX([1]指数!$C$582:$AD$638,MATCH([1]設定!$D35,[1]指数!$B$582:$B$638,0),12),[1]設定!$H35))</f>
        <v>0</v>
      </c>
    </row>
    <row r="21" spans="1:25" s="4" customFormat="1" ht="23.25" customHeight="1" x14ac:dyDescent="0.45">
      <c r="A21" s="5"/>
      <c r="B21" s="52" t="str">
        <f>+[2]表１!B22</f>
        <v>医療，福祉</v>
      </c>
      <c r="C21" s="46">
        <f>IF($B21="","",IF([1]設定!$H36="",INDEX([1]第１０表!$F$78:$M$134,MATCH([1]設定!$D36,[1]第１０表!$C$78:$C$134,0),1),[1]設定!$H36))</f>
        <v>19.2</v>
      </c>
      <c r="D21" s="46">
        <f>IF($B21="","",IF([1]設定!$H36="",INDEX([1]第１０表!$F$78:$M$134,MATCH([1]設定!$D36,[1]第１０表!$C$78:$C$134,0),2),[1]設定!$H36))</f>
        <v>153.4</v>
      </c>
      <c r="E21" s="46">
        <f>IF($B21="","",IF([1]設定!$H36="",INDEX([1]第１０表!$F$78:$M$134,MATCH([1]設定!$D36,[1]第１０表!$C$78:$C$134,0),3),[1]設定!$H36))</f>
        <v>147.5</v>
      </c>
      <c r="F21" s="47">
        <f>IF($B21="","",IF([1]設定!$H36="",INDEX([1]第１０表!$F$78:$M$134,MATCH([1]設定!$D36,[1]第１０表!$C$78:$C$134,0),4),[1]設定!$H36))</f>
        <v>5.9</v>
      </c>
      <c r="G21" s="46">
        <f>IF($B21="","",IF([1]設定!$H36="",INDEX([1]第１０表!$F$78:$M$134,MATCH([1]設定!$D36,[1]第１０表!$C$78:$C$134,0),5),[1]設定!$H36))</f>
        <v>14.6</v>
      </c>
      <c r="H21" s="46">
        <f>IF($B21="","",IF([1]設定!$H36="",INDEX([1]第１０表!$F$78:$M$134,MATCH([1]設定!$D36,[1]第１０表!$C$78:$C$134,0),6),[1]設定!$H36))</f>
        <v>77.2</v>
      </c>
      <c r="I21" s="46">
        <f>IF($B21="","",IF([1]設定!$H36="",INDEX([1]第１０表!$F$78:$M$134,MATCH([1]設定!$D36,[1]第１０表!$C$78:$C$134,0),7),[1]設定!$H36))</f>
        <v>76.400000000000006</v>
      </c>
      <c r="J21" s="47">
        <f>IF($B21="","",IF([1]設定!$H36="",INDEX([1]第１０表!$F$78:$M$134,MATCH([1]設定!$D36,[1]第１０表!$C$78:$C$134,0),8),[1]設定!$H36))</f>
        <v>0.8</v>
      </c>
      <c r="K21" s="5"/>
      <c r="M21" s="48" t="str">
        <f t="shared" si="0"/>
        <v>医療，福祉</v>
      </c>
      <c r="N21" s="49">
        <f>IF($M21="","",IF([1]設定!$H36="",INDEX([1]指数!$C$518:$AD$574,MATCH([1]設定!$D36,[1]指数!$B$518:$B$574,0),7),[1]設定!$H36))</f>
        <v>97.7</v>
      </c>
      <c r="O21" s="50">
        <f>IF($M21="","",IF([1]設定!$H36="",INDEX([1]指数!$C$518:$AD$574,MATCH([1]設定!$D36,[1]指数!$B$518:$B$574,0),8),[1]設定!$H36))</f>
        <v>1.1000000000000001</v>
      </c>
      <c r="P21" s="49">
        <f>IF($M21="","",IF([1]設定!$H36="",INDEX([1]指数!$C$518:$AD$574,MATCH([1]設定!$D36,[1]指数!$B$518:$B$574,0),9),[1]設定!$H36))</f>
        <v>97.1</v>
      </c>
      <c r="Q21" s="50">
        <f>IF($M21="","",IF([1]設定!$H36="",INDEX([1]指数!$C$518:$AD$574,MATCH([1]設定!$D36,[1]指数!$B$518:$B$574,0),10),[1]設定!$H36))</f>
        <v>0.5</v>
      </c>
      <c r="R21" s="49">
        <f>IF($M21="","",IF([1]設定!$H36="",INDEX([1]指数!$C$518:$AD$574,MATCH([1]設定!$D36,[1]指数!$B$518:$B$574,0),11),[1]設定!$H36))</f>
        <v>115.7</v>
      </c>
      <c r="S21" s="51">
        <f>IF($M21="","",IF([1]設定!$H36="",INDEX([1]指数!$C$518:$AD$574,MATCH([1]設定!$D36,[1]指数!$B$518:$B$574,0),12),[1]設定!$H36))</f>
        <v>20.399999999999999</v>
      </c>
      <c r="T21" s="49">
        <f>IF($M21="","",IF([1]設定!$H36="",INDEX([1]指数!$C$582:$AD$638,MATCH([1]設定!$D36,[1]指数!$B$582:$B$638,0),7),[1]設定!$H36))</f>
        <v>86.5</v>
      </c>
      <c r="U21" s="50">
        <f>IF($M21="","",IF([1]設定!$H36="",INDEX([1]指数!$C$582:$AD$638,MATCH([1]設定!$D36,[1]指数!$B$582:$B$638,0),8),[1]設定!$H36))</f>
        <v>-5.4</v>
      </c>
      <c r="V21" s="49">
        <f>IF($M21="","",IF([1]設定!$H36="",INDEX([1]指数!$C$582:$AD$638,MATCH([1]設定!$D36,[1]指数!$B$582:$B$638,0),9),[1]設定!$H36))</f>
        <v>86.8</v>
      </c>
      <c r="W21" s="50">
        <f>IF($M21="","",IF([1]設定!$H36="",INDEX([1]指数!$C$582:$AD$638,MATCH([1]設定!$D36,[1]指数!$B$582:$B$638,0),10),[1]設定!$H36))</f>
        <v>-5.3</v>
      </c>
      <c r="X21" s="49">
        <f>IF($M21="","",IF([1]設定!$H36="",INDEX([1]指数!$C$582:$AD$638,MATCH([1]設定!$D36,[1]指数!$B$582:$B$638,0),11),[1]設定!$H36))</f>
        <v>61.5</v>
      </c>
      <c r="Y21" s="51">
        <f>IF($M21="","",IF([1]設定!$H36="",INDEX([1]指数!$C$582:$AD$638,MATCH([1]設定!$D36,[1]指数!$B$582:$B$638,0),12),[1]設定!$H36))</f>
        <v>0</v>
      </c>
    </row>
    <row r="22" spans="1:25" s="4" customFormat="1" ht="23.25" customHeight="1" x14ac:dyDescent="0.45">
      <c r="A22" s="5"/>
      <c r="B22" s="52" t="str">
        <f>+[2]表１!B23</f>
        <v>複合サービス事業</v>
      </c>
      <c r="C22" s="46">
        <f>IF($B22="","",IF([1]設定!$H37="",INDEX([1]第１０表!$F$78:$M$134,MATCH([1]設定!$D37,[1]第１０表!$C$78:$C$134,0),1),[1]設定!$H37))</f>
        <v>18.3</v>
      </c>
      <c r="D22" s="46">
        <f>IF($B22="","",IF([1]設定!$H37="",INDEX([1]第１０表!$F$78:$M$134,MATCH([1]設定!$D37,[1]第１０表!$C$78:$C$134,0),2),[1]設定!$H37))</f>
        <v>147.1</v>
      </c>
      <c r="E22" s="46">
        <f>IF($B22="","",IF([1]設定!$H37="",INDEX([1]第１０表!$F$78:$M$134,MATCH([1]設定!$D37,[1]第１０表!$C$78:$C$134,0),3),[1]設定!$H37))</f>
        <v>143.1</v>
      </c>
      <c r="F22" s="47">
        <f>IF($B22="","",IF([1]設定!$H37="",INDEX([1]第１０表!$F$78:$M$134,MATCH([1]設定!$D37,[1]第１０表!$C$78:$C$134,0),4),[1]設定!$H37))</f>
        <v>4</v>
      </c>
      <c r="G22" s="46">
        <f>IF($B22="","",IF([1]設定!$H37="",INDEX([1]第１０表!$F$78:$M$134,MATCH([1]設定!$D37,[1]第１０表!$C$78:$C$134,0),5),[1]設定!$H37))</f>
        <v>18.8</v>
      </c>
      <c r="H22" s="46">
        <f>IF($B22="","",IF([1]設定!$H37="",INDEX([1]第１０表!$F$78:$M$134,MATCH([1]設定!$D37,[1]第１０表!$C$78:$C$134,0),6),[1]設定!$H37))</f>
        <v>129.19999999999999</v>
      </c>
      <c r="I22" s="46">
        <f>IF($B22="","",IF([1]設定!$H37="",INDEX([1]第１０表!$F$78:$M$134,MATCH([1]設定!$D37,[1]第１０表!$C$78:$C$134,0),7),[1]設定!$H37))</f>
        <v>129.1</v>
      </c>
      <c r="J22" s="47">
        <f>IF($B22="","",IF([1]設定!$H37="",INDEX([1]第１０表!$F$78:$M$134,MATCH([1]設定!$D37,[1]第１０表!$C$78:$C$134,0),8),[1]設定!$H37))</f>
        <v>0.1</v>
      </c>
      <c r="K22" s="5"/>
      <c r="M22" s="48" t="str">
        <f t="shared" si="0"/>
        <v>複合サービス事業</v>
      </c>
      <c r="N22" s="49">
        <f>IF($M22="","",IF([1]設定!$H37="",INDEX([1]指数!$C$518:$AD$574,MATCH([1]設定!$D37,[1]指数!$B$518:$B$574,0),7),[1]設定!$H37))</f>
        <v>92.7</v>
      </c>
      <c r="O22" s="50">
        <f>IF($M22="","",IF([1]設定!$H37="",INDEX([1]指数!$C$518:$AD$574,MATCH([1]設定!$D37,[1]指数!$B$518:$B$574,0),8),[1]設定!$H37))</f>
        <v>-2</v>
      </c>
      <c r="P22" s="49">
        <f>IF($M22="","",IF([1]設定!$H37="",INDEX([1]指数!$C$518:$AD$574,MATCH([1]設定!$D37,[1]指数!$B$518:$B$574,0),9),[1]設定!$H37))</f>
        <v>95.4</v>
      </c>
      <c r="Q22" s="50">
        <f>IF($M22="","",IF([1]設定!$H37="",INDEX([1]指数!$C$518:$AD$574,MATCH([1]設定!$D37,[1]指数!$B$518:$B$574,0),10),[1]設定!$H37))</f>
        <v>0.3</v>
      </c>
      <c r="R22" s="49">
        <f>IF($M22="","",IF([1]設定!$H37="",INDEX([1]指数!$C$518:$AD$574,MATCH([1]設定!$D37,[1]指数!$B$518:$B$574,0),11),[1]設定!$H37))</f>
        <v>46</v>
      </c>
      <c r="S22" s="51">
        <f>IF($M22="","",IF([1]設定!$H37="",INDEX([1]指数!$C$518:$AD$574,MATCH([1]設定!$D37,[1]指数!$B$518:$B$574,0),12),[1]設定!$H37))</f>
        <v>-45.9</v>
      </c>
      <c r="T22" s="49">
        <f>IF($M22="","",IF([1]設定!$H37="",INDEX([1]指数!$C$582:$AD$638,MATCH([1]設定!$D37,[1]指数!$B$582:$B$638,0),7),[1]設定!$H37))</f>
        <v>110.1</v>
      </c>
      <c r="U22" s="50">
        <f>IF($M22="","",IF([1]設定!$H37="",INDEX([1]指数!$C$582:$AD$638,MATCH([1]設定!$D37,[1]指数!$B$582:$B$638,0),8),[1]設定!$H37))</f>
        <v>26.6</v>
      </c>
      <c r="V22" s="49">
        <f>IF($M22="","",IF([1]設定!$H37="",INDEX([1]指数!$C$582:$AD$638,MATCH([1]設定!$D37,[1]指数!$B$582:$B$638,0),9),[1]設定!$H37))</f>
        <v>113</v>
      </c>
      <c r="W22" s="50">
        <f>IF($M22="","",IF([1]設定!$H37="",INDEX([1]指数!$C$582:$AD$638,MATCH([1]設定!$D37,[1]指数!$B$582:$B$638,0),10),[1]設定!$H37))</f>
        <v>27.1</v>
      </c>
      <c r="X22" s="49">
        <f>IF($M22="","",IF([1]設定!$H37="",INDEX([1]指数!$C$582:$AD$638,MATCH([1]設定!$D37,[1]指数!$B$582:$B$638,0),11),[1]設定!$H37))</f>
        <v>3.2</v>
      </c>
      <c r="Y22" s="51">
        <f>IF($M22="","",IF([1]設定!$H37="",INDEX([1]指数!$C$582:$AD$638,MATCH([1]設定!$D37,[1]指数!$B$582:$B$638,0),12),[1]設定!$H37))</f>
        <v>-83.5</v>
      </c>
    </row>
    <row r="23" spans="1:25" s="4" customFormat="1" ht="23.25" customHeight="1" x14ac:dyDescent="0.45">
      <c r="A23" s="5"/>
      <c r="B23" s="57" t="str">
        <f>+[2]表１!B24</f>
        <v>サービス業（他に分類されないもの）</v>
      </c>
      <c r="C23" s="58">
        <f>IF($B23="","",IF([1]設定!$H38="",INDEX([1]第１０表!$F$78:$M$134,MATCH([1]設定!$D38,[1]第１０表!$C$78:$C$134,0),1),[1]設定!$H38))</f>
        <v>18.399999999999999</v>
      </c>
      <c r="D23" s="59">
        <f>IF($B23="","",IF([1]設定!$H38="",INDEX([1]第１０表!$F$78:$M$134,MATCH([1]設定!$D38,[1]第１０表!$C$78:$C$134,0),2),[1]設定!$H38))</f>
        <v>151.80000000000001</v>
      </c>
      <c r="E23" s="59">
        <f>IF($B23="","",IF([1]設定!$H38="",INDEX([1]第１０表!$F$78:$M$134,MATCH([1]設定!$D38,[1]第１０表!$C$78:$C$134,0),3),[1]設定!$H38))</f>
        <v>141.69999999999999</v>
      </c>
      <c r="F23" s="60">
        <f>IF($B23="","",IF([1]設定!$H38="",INDEX([1]第１０表!$F$78:$M$134,MATCH([1]設定!$D38,[1]第１０表!$C$78:$C$134,0),4),[1]設定!$H38))</f>
        <v>10.1</v>
      </c>
      <c r="G23" s="59">
        <f>IF($B23="","",IF([1]設定!$H38="",INDEX([1]第１０表!$F$78:$M$134,MATCH([1]設定!$D38,[1]第１０表!$C$78:$C$134,0),5),[1]設定!$H38))</f>
        <v>15.3</v>
      </c>
      <c r="H23" s="59">
        <f>IF($B23="","",IF([1]設定!$H38="",INDEX([1]第１０表!$F$78:$M$134,MATCH([1]設定!$D38,[1]第１０表!$C$78:$C$134,0),6),[1]設定!$H38))</f>
        <v>83.1</v>
      </c>
      <c r="I23" s="59">
        <f>IF($B23="","",IF([1]設定!$H38="",INDEX([1]第１０表!$F$78:$M$134,MATCH([1]設定!$D38,[1]第１０表!$C$78:$C$134,0),7),[1]設定!$H38))</f>
        <v>81.7</v>
      </c>
      <c r="J23" s="60">
        <f>IF($B23="","",IF([1]設定!$H38="",INDEX([1]第１０表!$F$78:$M$134,MATCH([1]設定!$D38,[1]第１０表!$C$78:$C$134,0),8),[1]設定!$H38))</f>
        <v>1.4</v>
      </c>
      <c r="K23" s="5"/>
      <c r="M23" s="61" t="str">
        <f t="shared" si="0"/>
        <v>サービス業（他に分類されないもの）</v>
      </c>
      <c r="N23" s="62">
        <f>IF($M23="","",IF([1]設定!$H38="",INDEX([1]指数!$C$518:$AD$574,MATCH([1]設定!$D38,[1]指数!$B$518:$B$574,0),7),[1]設定!$H38))</f>
        <v>93.9</v>
      </c>
      <c r="O23" s="63">
        <f>IF($M23="","",IF([1]設定!$H38="",INDEX([1]指数!$C$518:$AD$574,MATCH([1]設定!$D38,[1]指数!$B$518:$B$574,0),8),[1]設定!$H38))</f>
        <v>-2.7</v>
      </c>
      <c r="P23" s="62">
        <f>IF($M23="","",IF([1]設定!$H38="",INDEX([1]指数!$C$518:$AD$574,MATCH([1]設定!$D38,[1]指数!$B$518:$B$574,0),9),[1]設定!$H38))</f>
        <v>94.3</v>
      </c>
      <c r="Q23" s="64">
        <f>IF($M23="","",IF([1]設定!$H38="",INDEX([1]指数!$C$518:$AD$574,MATCH([1]設定!$D38,[1]指数!$B$518:$B$574,0),10),[1]設定!$H38))</f>
        <v>-3</v>
      </c>
      <c r="R23" s="62">
        <f>IF($M23="","",IF([1]設定!$H38="",INDEX([1]指数!$C$518:$AD$574,MATCH([1]設定!$D38,[1]指数!$B$518:$B$574,0),11),[1]設定!$H38))</f>
        <v>87.1</v>
      </c>
      <c r="S23" s="65">
        <f>IF($M23="","",IF([1]設定!$H38="",INDEX([1]指数!$C$518:$AD$574,MATCH([1]設定!$D38,[1]指数!$B$518:$B$574,0),12),[1]設定!$H38))</f>
        <v>1</v>
      </c>
      <c r="T23" s="62">
        <f>IF($M23="","",IF([1]設定!$H38="",INDEX([1]指数!$C$582:$AD$638,MATCH([1]設定!$D38,[1]指数!$B$582:$B$638,0),7),[1]設定!$H38))</f>
        <v>88.6</v>
      </c>
      <c r="U23" s="63">
        <f>IF($M23="","",IF([1]設定!$H38="",INDEX([1]指数!$C$582:$AD$638,MATCH([1]設定!$D38,[1]指数!$B$582:$B$638,0),8),[1]設定!$H38))</f>
        <v>-3.7</v>
      </c>
      <c r="V23" s="62">
        <f>IF($M23="","",IF([1]設定!$H38="",INDEX([1]指数!$C$582:$AD$638,MATCH([1]設定!$D38,[1]指数!$B$582:$B$638,0),9),[1]設定!$H38))</f>
        <v>90.1</v>
      </c>
      <c r="W23" s="64">
        <f>IF($M23="","",IF([1]設定!$H38="",INDEX([1]指数!$C$582:$AD$638,MATCH([1]設定!$D38,[1]指数!$B$582:$B$638,0),10),[1]設定!$H38))</f>
        <v>-2.1</v>
      </c>
      <c r="X23" s="62">
        <f>IF($M23="","",IF([1]設定!$H38="",INDEX([1]指数!$C$582:$AD$638,MATCH([1]設定!$D38,[1]指数!$B$582:$B$638,0),11),[1]設定!$H38))</f>
        <v>45.2</v>
      </c>
      <c r="Y23" s="65">
        <f>IF($M23="","",IF([1]設定!$H38="",INDEX([1]指数!$C$582:$AD$638,MATCH([1]設定!$D38,[1]指数!$B$582:$B$638,0),12),[1]設定!$H38))</f>
        <v>-51.7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IF($B30="","",IF([1]設定!$I23="",INDEX([1]第１０表!$F$10:$M$66,MATCH([1]設定!$D23,[1]第１０表!$C$10:$C$66,0),1),[1]設定!$I23))</f>
        <v>18.5</v>
      </c>
      <c r="D30" s="46">
        <f>IF($B30="","",IF([1]設定!$I23="",INDEX([1]第１０表!$F$10:$M$66,MATCH([1]設定!$D23,[1]第１０表!$C$10:$C$66,0),2),[1]設定!$I23))</f>
        <v>155</v>
      </c>
      <c r="E30" s="46">
        <f>IF($B30="","",IF([1]設定!$I23="",INDEX([1]第１０表!$F$10:$M$66,MATCH([1]設定!$D23,[1]第１０表!$C$10:$C$66,0),3),[1]設定!$I23))</f>
        <v>141.4</v>
      </c>
      <c r="F30" s="47">
        <f>IF($B30="","",IF([1]設定!$I23="",INDEX([1]第１０表!$F$10:$M$66,MATCH([1]設定!$D23,[1]第１０表!$C$10:$C$66,0),4),[1]設定!$I23))</f>
        <v>13.6</v>
      </c>
      <c r="G30" s="46">
        <f>IF($B30="","",IF([1]設定!$I23="",INDEX([1]第１０表!$F$10:$M$66,MATCH([1]設定!$D23,[1]第１０表!$C$10:$C$66,0),5),[1]設定!$I23))</f>
        <v>15.8</v>
      </c>
      <c r="H30" s="46">
        <f>IF($B30="","",IF([1]設定!$I23="",INDEX([1]第１０表!$F$10:$M$66,MATCH([1]設定!$D23,[1]第１０表!$C$10:$C$66,0),6),[1]設定!$I23))</f>
        <v>91</v>
      </c>
      <c r="I30" s="46">
        <f>IF($B30="","",IF([1]設定!$I23="",INDEX([1]第１０表!$F$10:$M$66,MATCH([1]設定!$D23,[1]第１０表!$C$10:$C$66,0),7),[1]設定!$I23))</f>
        <v>88.7</v>
      </c>
      <c r="J30" s="47">
        <f>IF($B30="","",IF([1]設定!$I23="",INDEX([1]第１０表!$F$10:$M$66,MATCH([1]設定!$D23,[1]第１０表!$C$10:$C$66,0),8),[1]設定!$I23))</f>
        <v>2.2999999999999998</v>
      </c>
      <c r="K30" s="5"/>
      <c r="M30" s="48" t="str">
        <f t="shared" ref="M30:M45" si="2">+M8</f>
        <v>調査産業計</v>
      </c>
      <c r="N30" s="49">
        <f>IF($M30="","",IF([1]設定!$I23="",INDEX([1]指数!$C$198:$AD$254,MATCH([1]設定!$D23,[1]指数!$B$198:$B$254,0),7),[1]設定!$I23))</f>
        <v>95.3</v>
      </c>
      <c r="O30" s="50">
        <f>IF($M30="","",IF([1]設定!$I23="",INDEX([1]指数!$C$198:$AD$254,MATCH([1]設定!$D23,[1]指数!$B$198:$B$254,0),8),[1]設定!$I23))</f>
        <v>-1.8</v>
      </c>
      <c r="P30" s="49">
        <f>IF($M30="","",IF([1]設定!$I23="",INDEX([1]指数!$C$198:$AD$254,MATCH([1]設定!$D23,[1]指数!$B$198:$B$254,0),9),[1]設定!$I23))</f>
        <v>93.4</v>
      </c>
      <c r="Q30" s="50">
        <f>IF($M30="","",IF([1]設定!$I23="",INDEX([1]指数!$C$198:$AD$254,MATCH([1]設定!$D23,[1]指数!$B$198:$B$254,0),10),[1]設定!$I23))</f>
        <v>-1</v>
      </c>
      <c r="R30" s="49">
        <f>IF($M30="","",IF([1]設定!$I23="",INDEX([1]指数!$C$198:$AD$254,MATCH([1]設定!$D23,[1]指数!$B$198:$B$254,0),11),[1]設定!$I23))</f>
        <v>121.4</v>
      </c>
      <c r="S30" s="51">
        <f>IF($M30="","",IF([1]設定!$I23="",INDEX([1]指数!$C$198:$AD$254,MATCH([1]設定!$D23,[1]指数!$B$198:$B$254,0),12),[1]設定!$I23))</f>
        <v>-9.9</v>
      </c>
      <c r="T30" s="49">
        <f>IF($M30="","",IF([1]設定!$I23="",INDEX([1]指数!$C$262:$AD$318,MATCH([1]設定!$D23,[1]指数!$B$262:$B$318,0),7),[1]設定!$I23))</f>
        <v>97.2</v>
      </c>
      <c r="U30" s="49">
        <f>IF($M30="","",IF([1]設定!$I23="",INDEX([1]指数!$C$262:$AD$318,MATCH([1]設定!$D23,[1]指数!$B$262:$B$318,0),8),[1]設定!$I23))</f>
        <v>-0.4</v>
      </c>
      <c r="V30" s="49">
        <f>IF($M30="","",IF([1]設定!$I23="",INDEX([1]指数!$C$262:$AD$318,MATCH([1]設定!$D23,[1]指数!$B$262:$B$318,0),9),[1]設定!$I23))</f>
        <v>97.2</v>
      </c>
      <c r="W30" s="49">
        <f>IF($M30="","",IF([1]設定!$I23="",INDEX([1]指数!$C$262:$AD$318,MATCH([1]設定!$D23,[1]指数!$B$262:$B$318,0),10),[1]設定!$I23))</f>
        <v>-0.1</v>
      </c>
      <c r="X30" s="49">
        <f>IF($M30="","",IF([1]設定!$I23="",INDEX([1]指数!$C$262:$AD$318,MATCH([1]設定!$D23,[1]指数!$B$262:$B$318,0),11),[1]設定!$I23))</f>
        <v>104.5</v>
      </c>
      <c r="Y30" s="49">
        <f>IF($M30="","",IF([1]設定!$I23="",INDEX([1]指数!$C$262:$AD$318,MATCH([1]設定!$D23,[1]指数!$B$262:$B$318,0),12),[1]設定!$I23))</f>
        <v>-11.6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IF($B31="","",IF([1]設定!$I24="",INDEX([1]第１０表!$F$10:$M$66,MATCH([1]設定!$D24,[1]第１０表!$C$10:$C$66,0),1),[1]設定!$I24))</f>
        <v>18.7</v>
      </c>
      <c r="D31" s="46">
        <f>IF($B31="","",IF([1]設定!$I24="",INDEX([1]第１０表!$F$10:$M$66,MATCH([1]設定!$D24,[1]第１０表!$C$10:$C$66,0),2),[1]設定!$I24))</f>
        <v>148.80000000000001</v>
      </c>
      <c r="E31" s="46">
        <f>IF($B31="","",IF([1]設定!$I24="",INDEX([1]第１０表!$F$10:$M$66,MATCH([1]設定!$D24,[1]第１０表!$C$10:$C$66,0),3),[1]設定!$I24))</f>
        <v>138.30000000000001</v>
      </c>
      <c r="F31" s="47">
        <f>IF($B31="","",IF([1]設定!$I24="",INDEX([1]第１０表!$F$10:$M$66,MATCH([1]設定!$D24,[1]第１０表!$C$10:$C$66,0),4),[1]設定!$I24))</f>
        <v>10.5</v>
      </c>
      <c r="G31" s="46">
        <f>IF($B31="","",IF([1]設定!$I24="",INDEX([1]第１０表!$F$10:$M$66,MATCH([1]設定!$D24,[1]第１０表!$C$10:$C$66,0),5),[1]設定!$I24))</f>
        <v>14.5</v>
      </c>
      <c r="H31" s="46">
        <f>IF($B31="","",IF([1]設定!$I24="",INDEX([1]第１０表!$F$10:$M$66,MATCH([1]設定!$D24,[1]第１０表!$C$10:$C$66,0),6),[1]設定!$I24))</f>
        <v>101.8</v>
      </c>
      <c r="I31" s="46">
        <f>IF($B31="","",IF([1]設定!$I24="",INDEX([1]第１０表!$F$10:$M$66,MATCH([1]設定!$D24,[1]第１０表!$C$10:$C$66,0),7),[1]設定!$I24))</f>
        <v>100.1</v>
      </c>
      <c r="J31" s="47">
        <f>IF($B31="","",IF([1]設定!$I24="",INDEX([1]第１０表!$F$10:$M$66,MATCH([1]設定!$D24,[1]第１０表!$C$10:$C$66,0),8),[1]設定!$I24))</f>
        <v>1.7</v>
      </c>
      <c r="K31" s="5"/>
      <c r="M31" s="48" t="str">
        <f t="shared" si="2"/>
        <v>建設業</v>
      </c>
      <c r="N31" s="49">
        <f>IF($M31="","",IF([1]設定!$I24="",INDEX([1]指数!$C$198:$AD$254,MATCH([1]設定!$D24,[1]指数!$B$198:$B$254,0),7),[1]設定!$I24))</f>
        <v>90.6</v>
      </c>
      <c r="O31" s="50">
        <f>IF($M31="","",IF([1]設定!$I24="",INDEX([1]指数!$C$198:$AD$254,MATCH([1]設定!$D24,[1]指数!$B$198:$B$254,0),8),[1]設定!$I24))</f>
        <v>-8</v>
      </c>
      <c r="P31" s="49">
        <f>IF($M31="","",IF([1]設定!$I24="",INDEX([1]指数!$C$198:$AD$254,MATCH([1]設定!$D24,[1]指数!$B$198:$B$254,0),9),[1]設定!$I24))</f>
        <v>92.1</v>
      </c>
      <c r="Q31" s="50">
        <f>IF($M31="","",IF([1]設定!$I24="",INDEX([1]指数!$C$198:$AD$254,MATCH([1]設定!$D24,[1]指数!$B$198:$B$254,0),10),[1]設定!$I24))</f>
        <v>-5.9</v>
      </c>
      <c r="R31" s="49">
        <f>IF($M31="","",IF([1]設定!$I24="",INDEX([1]指数!$C$198:$AD$254,MATCH([1]設定!$D24,[1]指数!$B$198:$B$254,0),11),[1]設定!$I24))</f>
        <v>74.5</v>
      </c>
      <c r="S31" s="51">
        <f>IF($M31="","",IF([1]設定!$I24="",INDEX([1]指数!$C$198:$AD$254,MATCH([1]設定!$D24,[1]指数!$B$198:$B$254,0),12),[1]設定!$I24))</f>
        <v>-28.6</v>
      </c>
      <c r="T31" s="49">
        <f>IF($M31="","",IF([1]設定!$I24="",INDEX([1]指数!$C$262:$AD$318,MATCH([1]設定!$D24,[1]指数!$B$262:$B$318,0),7),[1]設定!$I24))</f>
        <v>103.8</v>
      </c>
      <c r="U31" s="50">
        <f>IF($M31="","",IF([1]設定!$I24="",INDEX([1]指数!$C$262:$AD$318,MATCH([1]設定!$D24,[1]指数!$B$262:$B$318,0),8),[1]設定!$I24))</f>
        <v>-25.8</v>
      </c>
      <c r="V31" s="49">
        <f>IF($M31="","",IF([1]設定!$I24="",INDEX([1]指数!$C$262:$AD$318,MATCH([1]設定!$D24,[1]指数!$B$262:$B$318,0),9),[1]設定!$I24))</f>
        <v>102.9</v>
      </c>
      <c r="W31" s="50">
        <f>IF($M31="","",IF([1]設定!$I24="",INDEX([1]指数!$C$262:$AD$318,MATCH([1]設定!$D24,[1]指数!$B$262:$B$318,0),10),[1]設定!$I24))</f>
        <v>-23.6</v>
      </c>
      <c r="X31" s="49">
        <f>IF($M31="","",IF([1]設定!$I24="",INDEX([1]指数!$C$262:$AD$318,MATCH([1]設定!$D24,[1]指数!$B$262:$B$318,0),11),[1]設定!$I24))</f>
        <v>188.9</v>
      </c>
      <c r="Y31" s="51">
        <f>IF($M31="","",IF([1]設定!$I24="",INDEX([1]指数!$C$262:$AD$318,MATCH([1]設定!$D24,[1]指数!$B$262:$B$318,0),12),[1]設定!$I24))</f>
        <v>-72.599999999999994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IF($B32="","",IF([1]設定!$I25="",INDEX([1]第１０表!$F$10:$M$66,MATCH([1]設定!$D25,[1]第１０表!$C$10:$C$66,0),1),[1]設定!$I25))</f>
        <v>17.899999999999999</v>
      </c>
      <c r="D32" s="46">
        <f>IF($B32="","",IF([1]設定!$I25="",INDEX([1]第１０表!$F$10:$M$66,MATCH([1]設定!$D25,[1]第１０表!$C$10:$C$66,0),2),[1]設定!$I25))</f>
        <v>153.6</v>
      </c>
      <c r="E32" s="46">
        <f>IF($B32="","",IF([1]設定!$I25="",INDEX([1]第１０表!$F$10:$M$66,MATCH([1]設定!$D25,[1]第１０表!$C$10:$C$66,0),3),[1]設定!$I25))</f>
        <v>138</v>
      </c>
      <c r="F32" s="47">
        <f>IF($B32="","",IF([1]設定!$I25="",INDEX([1]第１０表!$F$10:$M$66,MATCH([1]設定!$D25,[1]第１０表!$C$10:$C$66,0),4),[1]設定!$I25))</f>
        <v>15.6</v>
      </c>
      <c r="G32" s="46">
        <f>IF($B32="","",IF([1]設定!$I25="",INDEX([1]第１０表!$F$10:$M$66,MATCH([1]設定!$D25,[1]第１０表!$C$10:$C$66,0),5),[1]設定!$I25))</f>
        <v>16</v>
      </c>
      <c r="H32" s="46">
        <f>IF($B32="","",IF([1]設定!$I25="",INDEX([1]第１０表!$F$10:$M$66,MATCH([1]設定!$D25,[1]第１０表!$C$10:$C$66,0),6),[1]設定!$I25))</f>
        <v>98.6</v>
      </c>
      <c r="I32" s="46">
        <f>IF($B32="","",IF([1]設定!$I25="",INDEX([1]第１０表!$F$10:$M$66,MATCH([1]設定!$D25,[1]第１０表!$C$10:$C$66,0),7),[1]設定!$I25))</f>
        <v>94.9</v>
      </c>
      <c r="J32" s="47">
        <f>IF($B32="","",IF([1]設定!$I25="",INDEX([1]第１０表!$F$10:$M$66,MATCH([1]設定!$D25,[1]第１０表!$C$10:$C$66,0),8),[1]設定!$I25))</f>
        <v>3.7</v>
      </c>
      <c r="K32" s="5"/>
      <c r="M32" s="48" t="str">
        <f t="shared" si="2"/>
        <v>製造業</v>
      </c>
      <c r="N32" s="49">
        <f>IF($M32="","",IF([1]設定!$I25="",INDEX([1]指数!$C$198:$AD$254,MATCH([1]設定!$D25,[1]指数!$B$198:$B$254,0),7),[1]設定!$I25))</f>
        <v>92.8</v>
      </c>
      <c r="O32" s="50">
        <f>IF($M32="","",IF([1]設定!$I25="",INDEX([1]指数!$C$198:$AD$254,MATCH([1]設定!$D25,[1]指数!$B$198:$B$254,0),8),[1]設定!$I25))</f>
        <v>-4</v>
      </c>
      <c r="P32" s="49">
        <f>IF($M32="","",IF([1]設定!$I25="",INDEX([1]指数!$C$198:$AD$254,MATCH([1]設定!$D25,[1]指数!$B$198:$B$254,0),9),[1]設定!$I25))</f>
        <v>90.7</v>
      </c>
      <c r="Q32" s="50">
        <f>IF($M32="","",IF([1]設定!$I25="",INDEX([1]指数!$C$198:$AD$254,MATCH([1]設定!$D25,[1]指数!$B$198:$B$254,0),10),[1]設定!$I25))</f>
        <v>-3.4</v>
      </c>
      <c r="R32" s="49">
        <f>IF($M32="","",IF([1]設定!$I25="",INDEX([1]指数!$C$198:$AD$254,MATCH([1]設定!$D25,[1]指数!$B$198:$B$254,0),11),[1]設定!$I25))</f>
        <v>117.3</v>
      </c>
      <c r="S32" s="51">
        <f>IF($M32="","",IF([1]設定!$I25="",INDEX([1]指数!$C$198:$AD$254,MATCH([1]設定!$D25,[1]指数!$B$198:$B$254,0),12),[1]設定!$I25))</f>
        <v>-8.8000000000000007</v>
      </c>
      <c r="T32" s="49">
        <f>IF($M32="","",IF([1]設定!$I25="",INDEX([1]指数!$C$262:$AD$318,MATCH([1]設定!$D25,[1]指数!$B$262:$B$318,0),7),[1]設定!$I25))</f>
        <v>84.7</v>
      </c>
      <c r="U32" s="50">
        <f>IF($M32="","",IF([1]設定!$I25="",INDEX([1]指数!$C$262:$AD$318,MATCH([1]設定!$D25,[1]指数!$B$262:$B$318,0),8),[1]設定!$I25))</f>
        <v>-8.3000000000000007</v>
      </c>
      <c r="V32" s="49">
        <f>IF($M32="","",IF([1]設定!$I25="",INDEX([1]指数!$C$262:$AD$318,MATCH([1]設定!$D25,[1]指数!$B$262:$B$318,0),9),[1]設定!$I25))</f>
        <v>85.3</v>
      </c>
      <c r="W32" s="50">
        <f>IF($M32="","",IF([1]設定!$I25="",INDEX([1]指数!$C$262:$AD$318,MATCH([1]設定!$D25,[1]指数!$B$262:$B$318,0),10),[1]設定!$I25))</f>
        <v>-6.9</v>
      </c>
      <c r="X32" s="49">
        <f>IF($M32="","",IF([1]設定!$I25="",INDEX([1]指数!$C$262:$AD$318,MATCH([1]設定!$D25,[1]指数!$B$262:$B$318,0),11),[1]設定!$I25))</f>
        <v>71.2</v>
      </c>
      <c r="Y32" s="51">
        <f>IF($M32="","",IF([1]設定!$I25="",INDEX([1]指数!$C$262:$AD$318,MATCH([1]設定!$D25,[1]指数!$B$262:$B$318,0),12),[1]設定!$I25))</f>
        <v>-32.700000000000003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IF($B33="","",IF([1]設定!$I26="",INDEX([1]第１０表!$F$10:$M$66,MATCH([1]設定!$D26,[1]第１０表!$C$10:$C$66,0),1),[1]設定!$I26))</f>
        <v>17.3</v>
      </c>
      <c r="D33" s="46">
        <f>IF($B33="","",IF([1]設定!$I26="",INDEX([1]第１０表!$F$10:$M$66,MATCH([1]設定!$D26,[1]第１０表!$C$10:$C$66,0),2),[1]設定!$I26))</f>
        <v>143.19999999999999</v>
      </c>
      <c r="E33" s="46">
        <f>IF($B33="","",IF([1]設定!$I26="",INDEX([1]第１０表!$F$10:$M$66,MATCH([1]設定!$D26,[1]第１０表!$C$10:$C$66,0),3),[1]設定!$I26))</f>
        <v>128.30000000000001</v>
      </c>
      <c r="F33" s="47">
        <f>IF($B33="","",IF([1]設定!$I26="",INDEX([1]第１０表!$F$10:$M$66,MATCH([1]設定!$D26,[1]第１０表!$C$10:$C$66,0),4),[1]設定!$I26))</f>
        <v>14.9</v>
      </c>
      <c r="G33" s="46">
        <f>IF($B33="","",IF([1]設定!$I26="",INDEX([1]第１０表!$F$10:$M$66,MATCH([1]設定!$D26,[1]第１０表!$C$10:$C$66,0),5),[1]設定!$I26))</f>
        <v>15.6</v>
      </c>
      <c r="H33" s="46">
        <f>IF($B33="","",IF([1]設定!$I26="",INDEX([1]第１０表!$F$10:$M$66,MATCH([1]設定!$D26,[1]第１０表!$C$10:$C$66,0),6),[1]設定!$I26))</f>
        <v>97</v>
      </c>
      <c r="I33" s="46">
        <f>IF($B33="","",IF([1]設定!$I26="",INDEX([1]第１０表!$F$10:$M$66,MATCH([1]設定!$D26,[1]第１０表!$C$10:$C$66,0),7),[1]設定!$I26))</f>
        <v>96.6</v>
      </c>
      <c r="J33" s="47">
        <f>IF($B33="","",IF([1]設定!$I26="",INDEX([1]第１０表!$F$10:$M$66,MATCH([1]設定!$D26,[1]第１０表!$C$10:$C$66,0),8),[1]設定!$I26))</f>
        <v>0.4</v>
      </c>
      <c r="K33" s="5"/>
      <c r="M33" s="54" t="str">
        <f t="shared" si="2"/>
        <v>電気・ガス・熱供給・水道業</v>
      </c>
      <c r="N33" s="49">
        <f>IF($M33="","",IF([1]設定!$I26="",INDEX([1]指数!$C$198:$AD$254,MATCH([1]設定!$D26,[1]指数!$B$198:$B$254,0),7),[1]設定!$I26))</f>
        <v>94.5</v>
      </c>
      <c r="O33" s="50">
        <f>IF($M33="","",IF([1]設定!$I26="",INDEX([1]指数!$C$198:$AD$254,MATCH([1]設定!$D26,[1]指数!$B$198:$B$254,0),8),[1]設定!$I26))</f>
        <v>5.2</v>
      </c>
      <c r="P33" s="49">
        <f>IF($M33="","",IF([1]設定!$I26="",INDEX([1]指数!$C$198:$AD$254,MATCH([1]設定!$D26,[1]指数!$B$198:$B$254,0),9),[1]設定!$I26))</f>
        <v>91.2</v>
      </c>
      <c r="Q33" s="50">
        <f>IF($M33="","",IF([1]設定!$I26="",INDEX([1]指数!$C$198:$AD$254,MATCH([1]設定!$D26,[1]指数!$B$198:$B$254,0),10),[1]設定!$I26))</f>
        <v>1.4</v>
      </c>
      <c r="R33" s="49">
        <f>IF($M33="","",IF([1]設定!$I26="",INDEX([1]指数!$C$198:$AD$254,MATCH([1]設定!$D26,[1]指数!$B$198:$B$254,0),11),[1]設定!$I26))</f>
        <v>136.69999999999999</v>
      </c>
      <c r="S33" s="51">
        <f>IF($M33="","",IF([1]設定!$I26="",INDEX([1]指数!$C$198:$AD$254,MATCH([1]設定!$D26,[1]指数!$B$198:$B$254,0),12),[1]設定!$I26))</f>
        <v>55.2</v>
      </c>
      <c r="T33" s="49">
        <f>IF($M33="","",IF([1]設定!$I26="",INDEX([1]指数!$C$262:$AD$318,MATCH([1]設定!$D26,[1]指数!$B$262:$B$318,0),7),[1]設定!$I26))</f>
        <v>86.8</v>
      </c>
      <c r="U33" s="50">
        <f>IF($M33="","",IF([1]設定!$I26="",INDEX([1]指数!$C$262:$AD$318,MATCH([1]設定!$D26,[1]指数!$B$262:$B$318,0),8),[1]設定!$I26))</f>
        <v>-14.3</v>
      </c>
      <c r="V33" s="49">
        <f>IF($M33="","",IF([1]設定!$I26="",INDEX([1]指数!$C$262:$AD$318,MATCH([1]設定!$D26,[1]指数!$B$262:$B$318,0),9),[1]設定!$I26))</f>
        <v>86.7</v>
      </c>
      <c r="W33" s="50">
        <f>IF($M33="","",IF([1]設定!$I26="",INDEX([1]指数!$C$262:$AD$318,MATCH([1]設定!$D26,[1]指数!$B$262:$B$318,0),10),[1]設定!$I26))</f>
        <v>-13.7</v>
      </c>
      <c r="X33" s="49">
        <f>IF($M33="","",IF([1]設定!$I26="",INDEX([1]指数!$C$262:$AD$318,MATCH([1]設定!$D26,[1]指数!$B$262:$B$318,0),11),[1]設定!$I26))</f>
        <v>100</v>
      </c>
      <c r="Y33" s="51">
        <f>IF($M33="","",IF([1]設定!$I26="",INDEX([1]指数!$C$262:$AD$318,MATCH([1]設定!$D26,[1]指数!$B$262:$B$318,0),12),[1]設定!$I26))</f>
        <v>-66.7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IF($B34="","",IF([1]設定!$I27="",INDEX([1]第１０表!$F$10:$M$66,MATCH([1]設定!$D27,[1]第１０表!$C$10:$C$66,0),1),[1]設定!$I27))</f>
        <v>17.5</v>
      </c>
      <c r="D34" s="46">
        <f>IF($B34="","",IF([1]設定!$I27="",INDEX([1]第１０表!$F$10:$M$66,MATCH([1]設定!$D27,[1]第１０表!$C$10:$C$66,0),2),[1]設定!$I27))</f>
        <v>151.5</v>
      </c>
      <c r="E34" s="46">
        <f>IF($B34="","",IF([1]設定!$I27="",INDEX([1]第１０表!$F$10:$M$66,MATCH([1]設定!$D27,[1]第１０表!$C$10:$C$66,0),3),[1]設定!$I27))</f>
        <v>137.19999999999999</v>
      </c>
      <c r="F34" s="47">
        <f>IF($B34="","",IF([1]設定!$I27="",INDEX([1]第１０表!$F$10:$M$66,MATCH([1]設定!$D27,[1]第１０表!$C$10:$C$66,0),4),[1]設定!$I27))</f>
        <v>14.3</v>
      </c>
      <c r="G34" s="46">
        <f>IF($B34="","",IF([1]設定!$I27="",INDEX([1]第１０表!$F$10:$M$66,MATCH([1]設定!$D27,[1]第１０表!$C$10:$C$66,0),5),[1]設定!$I27))</f>
        <v>11.9</v>
      </c>
      <c r="H34" s="46">
        <f>IF($B34="","",IF([1]設定!$I27="",INDEX([1]第１０表!$F$10:$M$66,MATCH([1]設定!$D27,[1]第１０表!$C$10:$C$66,0),6),[1]設定!$I27))</f>
        <v>78.2</v>
      </c>
      <c r="I34" s="46">
        <f>IF($B34="","",IF([1]設定!$I27="",INDEX([1]第１０表!$F$10:$M$66,MATCH([1]設定!$D27,[1]第１０表!$C$10:$C$66,0),7),[1]設定!$I27))</f>
        <v>76.5</v>
      </c>
      <c r="J34" s="47">
        <f>IF($B34="","",IF([1]設定!$I27="",INDEX([1]第１０表!$F$10:$M$66,MATCH([1]設定!$D27,[1]第１０表!$C$10:$C$66,0),8),[1]設定!$I27))</f>
        <v>1.7</v>
      </c>
      <c r="K34" s="5"/>
      <c r="M34" s="48" t="str">
        <f t="shared" si="2"/>
        <v>情報通信業</v>
      </c>
      <c r="N34" s="49">
        <f>IF($M34="","",IF([1]設定!$I27="",INDEX([1]指数!$C$198:$AD$254,MATCH([1]設定!$D27,[1]指数!$B$198:$B$254,0),7),[1]設定!$I27))</f>
        <v>94.1</v>
      </c>
      <c r="O34" s="50">
        <f>IF($M34="","",IF([1]設定!$I27="",INDEX([1]指数!$C$198:$AD$254,MATCH([1]設定!$D27,[1]指数!$B$198:$B$254,0),8),[1]設定!$I27))</f>
        <v>3.9</v>
      </c>
      <c r="P34" s="49">
        <f>IF($M34="","",IF([1]設定!$I27="",INDEX([1]指数!$C$198:$AD$254,MATCH([1]設定!$D27,[1]指数!$B$198:$B$254,0),9),[1]設定!$I27))</f>
        <v>91.8</v>
      </c>
      <c r="Q34" s="50">
        <f>IF($M34="","",IF([1]設定!$I27="",INDEX([1]指数!$C$198:$AD$254,MATCH([1]設定!$D27,[1]指数!$B$198:$B$254,0),10),[1]設定!$I27))</f>
        <v>3.5</v>
      </c>
      <c r="R34" s="49">
        <f>IF($M34="","",IF([1]設定!$I27="",INDEX([1]指数!$C$198:$AD$254,MATCH([1]設定!$D27,[1]指数!$B$198:$B$254,0),11),[1]設定!$I27))</f>
        <v>123.3</v>
      </c>
      <c r="S34" s="51">
        <f>IF($M34="","",IF([1]設定!$I27="",INDEX([1]指数!$C$198:$AD$254,MATCH([1]設定!$D27,[1]指数!$B$198:$B$254,0),12),[1]設定!$I27))</f>
        <v>7.5</v>
      </c>
      <c r="T34" s="49">
        <f>IF($M34="","",IF([1]設定!$I27="",INDEX([1]指数!$C$262:$AD$318,MATCH([1]設定!$D27,[1]指数!$B$262:$B$318,0),7),[1]設定!$I27))</f>
        <v>85.2</v>
      </c>
      <c r="U34" s="50">
        <f>IF($M34="","",IF([1]設定!$I27="",INDEX([1]指数!$C$262:$AD$318,MATCH([1]設定!$D27,[1]指数!$B$262:$B$318,0),8),[1]設定!$I27))</f>
        <v>-12.5</v>
      </c>
      <c r="V34" s="49">
        <f>IF($M34="","",IF([1]設定!$I27="",INDEX([1]指数!$C$262:$AD$318,MATCH([1]設定!$D27,[1]指数!$B$262:$B$318,0),9),[1]設定!$I27))</f>
        <v>84.6</v>
      </c>
      <c r="W34" s="50">
        <f>IF($M34="","",IF([1]設定!$I27="",INDEX([1]指数!$C$262:$AD$318,MATCH([1]設定!$D27,[1]指数!$B$262:$B$318,0),10),[1]設定!$I27))</f>
        <v>-6.9</v>
      </c>
      <c r="X34" s="49">
        <f>IF($M34="","",IF([1]設定!$I27="",INDEX([1]指数!$C$262:$AD$318,MATCH([1]設定!$D27,[1]指数!$B$262:$B$318,0),11),[1]設定!$I27))</f>
        <v>121.4</v>
      </c>
      <c r="Y34" s="51">
        <f>IF($M34="","",IF([1]設定!$I27="",INDEX([1]指数!$C$262:$AD$318,MATCH([1]設定!$D27,[1]指数!$B$262:$B$318,0),12),[1]設定!$I27))</f>
        <v>-76.400000000000006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IF($B35="","",IF([1]設定!$I28="",INDEX([1]第１０表!$F$10:$M$66,MATCH([1]設定!$D28,[1]第１０表!$C$10:$C$66,0),1),[1]設定!$I28))</f>
        <v>19.399999999999999</v>
      </c>
      <c r="D35" s="46">
        <f>IF($B35="","",IF([1]設定!$I28="",INDEX([1]第１０表!$F$10:$M$66,MATCH([1]設定!$D28,[1]第１０表!$C$10:$C$66,0),2),[1]設定!$I28))</f>
        <v>161.5</v>
      </c>
      <c r="E35" s="46">
        <f>IF($B35="","",IF([1]設定!$I28="",INDEX([1]第１０表!$F$10:$M$66,MATCH([1]設定!$D28,[1]第１０表!$C$10:$C$66,0),3),[1]設定!$I28))</f>
        <v>139.80000000000001</v>
      </c>
      <c r="F35" s="47">
        <f>IF($B35="","",IF([1]設定!$I28="",INDEX([1]第１０表!$F$10:$M$66,MATCH([1]設定!$D28,[1]第１０表!$C$10:$C$66,0),4),[1]設定!$I28))</f>
        <v>21.7</v>
      </c>
      <c r="G35" s="46">
        <f>IF($B35="","",IF([1]設定!$I28="",INDEX([1]第１０表!$F$10:$M$66,MATCH([1]設定!$D28,[1]第１０表!$C$10:$C$66,0),5),[1]設定!$I28))</f>
        <v>12.9</v>
      </c>
      <c r="H35" s="46">
        <f>IF($B35="","",IF([1]設定!$I28="",INDEX([1]第１０表!$F$10:$M$66,MATCH([1]設定!$D28,[1]第１０表!$C$10:$C$66,0),6),[1]設定!$I28))</f>
        <v>58.3</v>
      </c>
      <c r="I35" s="46">
        <f>IF($B35="","",IF([1]設定!$I28="",INDEX([1]第１０表!$F$10:$M$66,MATCH([1]設定!$D28,[1]第１０表!$C$10:$C$66,0),7),[1]設定!$I28))</f>
        <v>58.3</v>
      </c>
      <c r="J35" s="47">
        <f>IF($B35="","",IF([1]設定!$I28="",INDEX([1]第１０表!$F$10:$M$66,MATCH([1]設定!$D28,[1]第１０表!$C$10:$C$66,0),8),[1]設定!$I28))</f>
        <v>0</v>
      </c>
      <c r="K35" s="5"/>
      <c r="M35" s="48" t="str">
        <f t="shared" si="2"/>
        <v>運輸業，郵便業</v>
      </c>
      <c r="N35" s="49">
        <f>IF($M35="","",IF([1]設定!$I28="",INDEX([1]指数!$C$198:$AD$254,MATCH([1]設定!$D28,[1]指数!$B$198:$B$254,0),7),[1]設定!$I28))</f>
        <v>84.1</v>
      </c>
      <c r="O35" s="50">
        <f>IF($M35="","",IF([1]設定!$I28="",INDEX([1]指数!$C$198:$AD$254,MATCH([1]設定!$D28,[1]指数!$B$198:$B$254,0),8),[1]設定!$I28))</f>
        <v>-7.3</v>
      </c>
      <c r="P35" s="49">
        <f>IF($M35="","",IF([1]設定!$I28="",INDEX([1]指数!$C$198:$AD$254,MATCH([1]設定!$D28,[1]指数!$B$198:$B$254,0),9),[1]設定!$I28))</f>
        <v>89.8</v>
      </c>
      <c r="Q35" s="50">
        <f>IF($M35="","",IF([1]設定!$I28="",INDEX([1]指数!$C$198:$AD$254,MATCH([1]設定!$D28,[1]指数!$B$198:$B$254,0),10),[1]設定!$I28))</f>
        <v>-3.5</v>
      </c>
      <c r="R35" s="49">
        <f>IF($M35="","",IF([1]設定!$I28="",INDEX([1]指数!$C$198:$AD$254,MATCH([1]設定!$D28,[1]指数!$B$198:$B$254,0),11),[1]設定!$I28))</f>
        <v>59.8</v>
      </c>
      <c r="S35" s="51">
        <f>IF($M35="","",IF([1]設定!$I28="",INDEX([1]指数!$C$198:$AD$254,MATCH([1]設定!$D28,[1]指数!$B$198:$B$254,0),12),[1]設定!$I28))</f>
        <v>-25.4</v>
      </c>
      <c r="T35" s="49">
        <f>IF($M35="","",IF([1]設定!$I28="",INDEX([1]指数!$C$262:$AD$318,MATCH([1]設定!$D28,[1]指数!$B$262:$B$318,0),7),[1]設定!$I28))</f>
        <v>58.6</v>
      </c>
      <c r="U35" s="50">
        <f>IF($M35="","",IF([1]設定!$I28="",INDEX([1]指数!$C$262:$AD$318,MATCH([1]設定!$D28,[1]指数!$B$262:$B$318,0),8),[1]設定!$I28))</f>
        <v>-39</v>
      </c>
      <c r="V35" s="49">
        <f>IF($M35="","",IF([1]設定!$I28="",INDEX([1]指数!$C$262:$AD$318,MATCH([1]設定!$D28,[1]指数!$B$262:$B$318,0),9),[1]設定!$I28))</f>
        <v>61.7</v>
      </c>
      <c r="W35" s="50">
        <f>IF($M35="","",IF([1]設定!$I28="",INDEX([1]指数!$C$262:$AD$318,MATCH([1]設定!$D28,[1]指数!$B$262:$B$318,0),10),[1]設定!$I28))</f>
        <v>-35.200000000000003</v>
      </c>
      <c r="X35" s="49">
        <f>IF($M35="","",IF([1]設定!$I28="",INDEX([1]指数!$C$262:$AD$318,MATCH([1]設定!$D28,[1]指数!$B$262:$B$318,0),11),[1]設定!$I28))</f>
        <v>0</v>
      </c>
      <c r="Y35" s="51">
        <f>IF($M35="","",IF([1]設定!$I28="",INDEX([1]指数!$C$262:$AD$318,MATCH([1]設定!$D28,[1]指数!$B$262:$B$318,0),12),[1]設定!$I28))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IF($B36="","",IF([1]設定!$I29="",INDEX([1]第１０表!$F$10:$M$66,MATCH([1]設定!$D29,[1]第１０表!$C$10:$C$66,0),1),[1]設定!$I29))</f>
        <v>20.100000000000001</v>
      </c>
      <c r="D36" s="46">
        <f>IF($B36="","",IF([1]設定!$I29="",INDEX([1]第１０表!$F$10:$M$66,MATCH([1]設定!$D29,[1]第１０表!$C$10:$C$66,0),2),[1]設定!$I29))</f>
        <v>167</v>
      </c>
      <c r="E36" s="46">
        <f>IF($B36="","",IF([1]設定!$I29="",INDEX([1]第１０表!$F$10:$M$66,MATCH([1]設定!$D29,[1]第１０表!$C$10:$C$66,0),3),[1]設定!$I29))</f>
        <v>151.4</v>
      </c>
      <c r="F36" s="47">
        <f>IF($B36="","",IF([1]設定!$I29="",INDEX([1]第１０表!$F$10:$M$66,MATCH([1]設定!$D29,[1]第１０表!$C$10:$C$66,0),4),[1]設定!$I29))</f>
        <v>15.6</v>
      </c>
      <c r="G36" s="46">
        <f>IF($B36="","",IF([1]設定!$I29="",INDEX([1]第１０表!$F$10:$M$66,MATCH([1]設定!$D29,[1]第１０表!$C$10:$C$66,0),5),[1]設定!$I29))</f>
        <v>17</v>
      </c>
      <c r="H36" s="46">
        <f>IF($B36="","",IF([1]設定!$I29="",INDEX([1]第１０表!$F$10:$M$66,MATCH([1]設定!$D29,[1]第１０表!$C$10:$C$66,0),6),[1]設定!$I29))</f>
        <v>103.8</v>
      </c>
      <c r="I36" s="46">
        <f>IF($B36="","",IF([1]設定!$I29="",INDEX([1]第１０表!$F$10:$M$66,MATCH([1]設定!$D29,[1]第１０表!$C$10:$C$66,0),7),[1]設定!$I29))</f>
        <v>101</v>
      </c>
      <c r="J36" s="47">
        <f>IF($B36="","",IF([1]設定!$I29="",INDEX([1]第１０表!$F$10:$M$66,MATCH([1]設定!$D29,[1]第１０表!$C$10:$C$66,0),8),[1]設定!$I29))</f>
        <v>2.8</v>
      </c>
      <c r="K36" s="5"/>
      <c r="M36" s="48" t="str">
        <f t="shared" si="2"/>
        <v>卸売業，小売業</v>
      </c>
      <c r="N36" s="49">
        <f>IF($M36="","",IF([1]設定!$I29="",INDEX([1]指数!$C$198:$AD$254,MATCH([1]設定!$D29,[1]指数!$B$198:$B$254,0),7),[1]設定!$I29))</f>
        <v>99.5</v>
      </c>
      <c r="O36" s="50">
        <f>IF($M36="","",IF([1]設定!$I29="",INDEX([1]指数!$C$198:$AD$254,MATCH([1]設定!$D29,[1]指数!$B$198:$B$254,0),8),[1]設定!$I29))</f>
        <v>-4.4000000000000004</v>
      </c>
      <c r="P36" s="49">
        <f>IF($M36="","",IF([1]設定!$I29="",INDEX([1]指数!$C$198:$AD$254,MATCH([1]設定!$D29,[1]指数!$B$198:$B$254,0),9),[1]設定!$I29))</f>
        <v>95.6</v>
      </c>
      <c r="Q36" s="50">
        <f>IF($M36="","",IF([1]設定!$I29="",INDEX([1]指数!$C$198:$AD$254,MATCH([1]設定!$D29,[1]指数!$B$198:$B$254,0),10),[1]設定!$I29))</f>
        <v>-3.6</v>
      </c>
      <c r="R36" s="49">
        <f>IF($M36="","",IF([1]設定!$I29="",INDEX([1]指数!$C$198:$AD$254,MATCH([1]設定!$D29,[1]指数!$B$198:$B$254,0),11),[1]設定!$I29))</f>
        <v>162.5</v>
      </c>
      <c r="S36" s="51">
        <f>IF($M36="","",IF([1]設定!$I29="",INDEX([1]指数!$C$198:$AD$254,MATCH([1]設定!$D29,[1]指数!$B$198:$B$254,0),12),[1]設定!$I29))</f>
        <v>-12.4</v>
      </c>
      <c r="T36" s="49">
        <f>IF($M36="","",IF([1]設定!$I29="",INDEX([1]指数!$C$262:$AD$318,MATCH([1]設定!$D29,[1]指数!$B$262:$B$318,0),7),[1]設定!$I29))</f>
        <v>99.4</v>
      </c>
      <c r="U36" s="50">
        <f>IF($M36="","",IF([1]設定!$I29="",INDEX([1]指数!$C$262:$AD$318,MATCH([1]設定!$D29,[1]指数!$B$262:$B$318,0),8),[1]設定!$I29))</f>
        <v>1.3</v>
      </c>
      <c r="V36" s="49">
        <f>IF($M36="","",IF([1]設定!$I29="",INDEX([1]指数!$C$262:$AD$318,MATCH([1]設定!$D29,[1]指数!$B$262:$B$318,0),9),[1]設定!$I29))</f>
        <v>98.7</v>
      </c>
      <c r="W36" s="50">
        <f>IF($M36="","",IF([1]設定!$I29="",INDEX([1]指数!$C$262:$AD$318,MATCH([1]設定!$D29,[1]指数!$B$262:$B$318,0),10),[1]設定!$I29))</f>
        <v>1.6</v>
      </c>
      <c r="X36" s="49">
        <f>IF($M36="","",IF([1]設定!$I29="",INDEX([1]指数!$C$262:$AD$318,MATCH([1]設定!$D29,[1]指数!$B$262:$B$318,0),11),[1]設定!$I29))</f>
        <v>140</v>
      </c>
      <c r="Y36" s="51">
        <f>IF($M36="","",IF([1]設定!$I29="",INDEX([1]指数!$C$262:$AD$318,MATCH([1]設定!$D29,[1]指数!$B$262:$B$318,0),12),[1]設定!$I29))</f>
        <v>-9.6999999999999993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IF($B37="","",IF([1]設定!$I30="",INDEX([1]第１０表!$F$10:$M$66,MATCH([1]設定!$D30,[1]第１０表!$C$10:$C$66,0),1),[1]設定!$I30))</f>
        <v>17.7</v>
      </c>
      <c r="D37" s="46">
        <f>IF($B37="","",IF([1]設定!$I30="",INDEX([1]第１０表!$F$10:$M$66,MATCH([1]設定!$D30,[1]第１０表!$C$10:$C$66,0),2),[1]設定!$I30))</f>
        <v>128.5</v>
      </c>
      <c r="E37" s="46">
        <f>IF($B37="","",IF([1]設定!$I30="",INDEX([1]第１０表!$F$10:$M$66,MATCH([1]設定!$D30,[1]第１０表!$C$10:$C$66,0),3),[1]設定!$I30))</f>
        <v>124.6</v>
      </c>
      <c r="F37" s="47">
        <f>IF($B37="","",IF([1]設定!$I30="",INDEX([1]第１０表!$F$10:$M$66,MATCH([1]設定!$D30,[1]第１０表!$C$10:$C$66,0),4),[1]設定!$I30))</f>
        <v>3.9</v>
      </c>
      <c r="G37" s="46">
        <f>IF($B37="","",IF([1]設定!$I30="",INDEX([1]第１０表!$F$10:$M$66,MATCH([1]設定!$D30,[1]第１０表!$C$10:$C$66,0),5),[1]設定!$I30))</f>
        <v>15.1</v>
      </c>
      <c r="H37" s="46">
        <f>IF($B37="","",IF([1]設定!$I30="",INDEX([1]第１０表!$F$10:$M$66,MATCH([1]設定!$D30,[1]第１０表!$C$10:$C$66,0),6),[1]設定!$I30))</f>
        <v>81.3</v>
      </c>
      <c r="I37" s="46">
        <f>IF($B37="","",IF([1]設定!$I30="",INDEX([1]第１０表!$F$10:$M$66,MATCH([1]設定!$D30,[1]第１０表!$C$10:$C$66,0),7),[1]設定!$I30))</f>
        <v>75.3</v>
      </c>
      <c r="J37" s="47">
        <f>IF($B37="","",IF([1]設定!$I30="",INDEX([1]第１０表!$F$10:$M$66,MATCH([1]設定!$D30,[1]第１０表!$C$10:$C$66,0),8),[1]設定!$I30))</f>
        <v>6</v>
      </c>
      <c r="K37" s="5"/>
      <c r="M37" s="48" t="str">
        <f t="shared" si="2"/>
        <v>金融業，保険業</v>
      </c>
      <c r="N37" s="49">
        <f>IF($M37="","",IF([1]設定!$I30="",INDEX([1]指数!$C$198:$AD$254,MATCH([1]設定!$D30,[1]指数!$B$198:$B$254,0),7),[1]設定!$I30))</f>
        <v>92</v>
      </c>
      <c r="O37" s="50">
        <f>IF($M37="","",IF([1]設定!$I30="",INDEX([1]指数!$C$198:$AD$254,MATCH([1]設定!$D30,[1]指数!$B$198:$B$254,0),8),[1]設定!$I30))</f>
        <v>-7.5</v>
      </c>
      <c r="P37" s="49">
        <f>IF($M37="","",IF([1]設定!$I30="",INDEX([1]指数!$C$198:$AD$254,MATCH([1]設定!$D30,[1]指数!$B$198:$B$254,0),9),[1]設定!$I30))</f>
        <v>92</v>
      </c>
      <c r="Q37" s="50">
        <f>IF($M37="","",IF([1]設定!$I30="",INDEX([1]指数!$C$198:$AD$254,MATCH([1]設定!$D30,[1]指数!$B$198:$B$254,0),10),[1]設定!$I30))</f>
        <v>-7</v>
      </c>
      <c r="R37" s="49">
        <f>IF($M37="","",IF([1]設定!$I30="",INDEX([1]指数!$C$198:$AD$254,MATCH([1]設定!$D30,[1]指数!$B$198:$B$254,0),11),[1]設定!$I30))</f>
        <v>92.9</v>
      </c>
      <c r="S37" s="51">
        <f>IF($M37="","",IF([1]設定!$I30="",INDEX([1]指数!$C$198:$AD$254,MATCH([1]設定!$D30,[1]指数!$B$198:$B$254,0),12),[1]設定!$I30))</f>
        <v>-21.9</v>
      </c>
      <c r="T37" s="49">
        <f>IF($M37="","",IF([1]設定!$I30="",INDEX([1]指数!$C$262:$AD$318,MATCH([1]設定!$D30,[1]指数!$B$262:$B$318,0),7),[1]設定!$I30))</f>
        <v>65.900000000000006</v>
      </c>
      <c r="U37" s="50">
        <f>IF($M37="","",IF([1]設定!$I30="",INDEX([1]指数!$C$262:$AD$318,MATCH([1]設定!$D30,[1]指数!$B$262:$B$318,0),8),[1]設定!$I30))</f>
        <v>-29.3</v>
      </c>
      <c r="V37" s="49">
        <f>IF($M37="","",IF([1]設定!$I30="",INDEX([1]指数!$C$262:$AD$318,MATCH([1]設定!$D30,[1]指数!$B$262:$B$318,0),9),[1]設定!$I30))</f>
        <v>65</v>
      </c>
      <c r="W37" s="50">
        <f>IF($M37="","",IF([1]設定!$I30="",INDEX([1]指数!$C$262:$AD$318,MATCH([1]設定!$D30,[1]指数!$B$262:$B$318,0),10),[1]設定!$I30))</f>
        <v>-29.6</v>
      </c>
      <c r="X37" s="49">
        <f>IF($M37="","",IF([1]設定!$I30="",INDEX([1]指数!$C$262:$AD$318,MATCH([1]設定!$D30,[1]指数!$B$262:$B$318,0),11),[1]設定!$I30))</f>
        <v>72.3</v>
      </c>
      <c r="Y37" s="51">
        <f>IF($M37="","",IF([1]設定!$I30="",INDEX([1]指数!$C$262:$AD$318,MATCH([1]設定!$D30,[1]指数!$B$262:$B$318,0),12),[1]設定!$I30))</f>
        <v>-25.9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IF($B38="","",IF([1]設定!$I31="",INDEX([1]第１０表!$F$10:$M$66,MATCH([1]設定!$D31,[1]第１０表!$C$10:$C$66,0),1),[1]設定!$I31))</f>
        <v>18.7</v>
      </c>
      <c r="D38" s="46">
        <f>IF($B38="","",IF([1]設定!$I31="",INDEX([1]第１０表!$F$10:$M$66,MATCH([1]設定!$D31,[1]第１０表!$C$10:$C$66,0),2),[1]設定!$I31))</f>
        <v>148.9</v>
      </c>
      <c r="E38" s="46">
        <f>IF($B38="","",IF([1]設定!$I31="",INDEX([1]第１０表!$F$10:$M$66,MATCH([1]設定!$D31,[1]第１０表!$C$10:$C$66,0),3),[1]設定!$I31))</f>
        <v>145.1</v>
      </c>
      <c r="F38" s="47">
        <f>IF($B38="","",IF([1]設定!$I31="",INDEX([1]第１０表!$F$10:$M$66,MATCH([1]設定!$D31,[1]第１０表!$C$10:$C$66,0),4),[1]設定!$I31))</f>
        <v>3.8</v>
      </c>
      <c r="G38" s="46">
        <f>IF($B38="","",IF([1]設定!$I31="",INDEX([1]第１０表!$F$10:$M$66,MATCH([1]設定!$D31,[1]第１０表!$C$10:$C$66,0),5),[1]設定!$I31))</f>
        <v>15.2</v>
      </c>
      <c r="H38" s="46">
        <f>IF($B38="","",IF([1]設定!$I31="",INDEX([1]第１０表!$F$10:$M$66,MATCH([1]設定!$D31,[1]第１０表!$C$10:$C$66,0),6),[1]設定!$I31))</f>
        <v>100.5</v>
      </c>
      <c r="I38" s="46">
        <f>IF($B38="","",IF([1]設定!$I31="",INDEX([1]第１０表!$F$10:$M$66,MATCH([1]設定!$D31,[1]第１０表!$C$10:$C$66,0),7),[1]設定!$I31))</f>
        <v>100.5</v>
      </c>
      <c r="J38" s="47">
        <f>IF($B38="","",IF([1]設定!$I31="",INDEX([1]第１０表!$F$10:$M$66,MATCH([1]設定!$D31,[1]第１０表!$C$10:$C$66,0),8),[1]設定!$I31))</f>
        <v>0</v>
      </c>
      <c r="K38" s="5"/>
      <c r="M38" s="48" t="str">
        <f t="shared" si="2"/>
        <v>不動産業，物品賃貸業</v>
      </c>
      <c r="N38" s="49">
        <f>IF($M38="","",IF([1]設定!$I31="",INDEX([1]指数!$C$198:$AD$254,MATCH([1]設定!$D31,[1]指数!$B$198:$B$254,0),7),[1]設定!$I31))</f>
        <v>90.8</v>
      </c>
      <c r="O38" s="50">
        <f>IF($M38="","",IF([1]設定!$I31="",INDEX([1]指数!$C$198:$AD$254,MATCH([1]設定!$D31,[1]指数!$B$198:$B$254,0),8),[1]設定!$I31))</f>
        <v>1.1000000000000001</v>
      </c>
      <c r="P38" s="49">
        <f>IF($M38="","",IF([1]設定!$I31="",INDEX([1]指数!$C$198:$AD$254,MATCH([1]設定!$D31,[1]指数!$B$198:$B$254,0),9),[1]設定!$I31))</f>
        <v>90.3</v>
      </c>
      <c r="Q38" s="50">
        <f>IF($M38="","",IF([1]設定!$I31="",INDEX([1]指数!$C$198:$AD$254,MATCH([1]設定!$D31,[1]指数!$B$198:$B$254,0),10),[1]設定!$I31))</f>
        <v>9.1</v>
      </c>
      <c r="R38" s="49">
        <f>IF($M38="","",IF([1]設定!$I31="",INDEX([1]指数!$C$198:$AD$254,MATCH([1]設定!$D31,[1]指数!$B$198:$B$254,0),11),[1]設定!$I31))</f>
        <v>111.8</v>
      </c>
      <c r="S38" s="51">
        <f>IF($M38="","",IF([1]設定!$I31="",INDEX([1]指数!$C$198:$AD$254,MATCH([1]設定!$D31,[1]指数!$B$198:$B$254,0),12),[1]設定!$I31))</f>
        <v>-73.400000000000006</v>
      </c>
      <c r="T38" s="49">
        <f>IF($M38="","",IF([1]設定!$I31="",INDEX([1]指数!$C$262:$AD$318,MATCH([1]設定!$D31,[1]指数!$B$262:$B$318,0),7),[1]設定!$I31))</f>
        <v>89.5</v>
      </c>
      <c r="U38" s="50">
        <f>IF($M38="","",IF([1]設定!$I31="",INDEX([1]指数!$C$262:$AD$318,MATCH([1]設定!$D31,[1]指数!$B$262:$B$318,0),8),[1]設定!$I31))</f>
        <v>5.7</v>
      </c>
      <c r="V38" s="49">
        <f>IF($M38="","",IF([1]設定!$I31="",INDEX([1]指数!$C$262:$AD$318,MATCH([1]設定!$D31,[1]指数!$B$262:$B$318,0),9),[1]設定!$I31))</f>
        <v>91.8</v>
      </c>
      <c r="W38" s="50">
        <f>IF($M38="","",IF([1]設定!$I31="",INDEX([1]指数!$C$262:$AD$318,MATCH([1]設定!$D31,[1]指数!$B$262:$B$318,0),10),[1]設定!$I31))</f>
        <v>7.9</v>
      </c>
      <c r="X38" s="49">
        <f>IF($M38="","",IF([1]設定!$I31="",INDEX([1]指数!$C$262:$AD$318,MATCH([1]設定!$D31,[1]指数!$B$262:$B$318,0),11),[1]設定!$I31))</f>
        <v>0</v>
      </c>
      <c r="Y38" s="51">
        <f>IF($M38="","",IF([1]設定!$I31="",INDEX([1]指数!$C$262:$AD$318,MATCH([1]設定!$D31,[1]指数!$B$262:$B$318,0),12),[1]設定!$I31))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IF($B39="","",IF([1]設定!$I32="",INDEX([1]第１０表!$F$10:$M$66,MATCH([1]設定!$D32,[1]第１０表!$C$10:$C$66,0),1),[1]設定!$I32))</f>
        <v>16.899999999999999</v>
      </c>
      <c r="D39" s="46">
        <f>IF($B39="","",IF([1]設定!$I32="",INDEX([1]第１０表!$F$10:$M$66,MATCH([1]設定!$D32,[1]第１０表!$C$10:$C$66,0),2),[1]設定!$I32))</f>
        <v>145.69999999999999</v>
      </c>
      <c r="E39" s="46">
        <f>IF($B39="","",IF([1]設定!$I32="",INDEX([1]第１０表!$F$10:$M$66,MATCH([1]設定!$D32,[1]第１０表!$C$10:$C$66,0),3),[1]設定!$I32))</f>
        <v>132.4</v>
      </c>
      <c r="F39" s="47">
        <f>IF($B39="","",IF([1]設定!$I32="",INDEX([1]第１０表!$F$10:$M$66,MATCH([1]設定!$D32,[1]第１０表!$C$10:$C$66,0),4),[1]設定!$I32))</f>
        <v>13.3</v>
      </c>
      <c r="G39" s="46">
        <f>IF($B39="","",IF([1]設定!$I32="",INDEX([1]第１０表!$F$10:$M$66,MATCH([1]設定!$D32,[1]第１０表!$C$10:$C$66,0),5),[1]設定!$I32))</f>
        <v>13.2</v>
      </c>
      <c r="H39" s="46">
        <f>IF($B39="","",IF([1]設定!$I32="",INDEX([1]第１０表!$F$10:$M$66,MATCH([1]設定!$D32,[1]第１０表!$C$10:$C$66,0),6),[1]設定!$I32))</f>
        <v>93.2</v>
      </c>
      <c r="I39" s="46">
        <f>IF($B39="","",IF([1]設定!$I32="",INDEX([1]第１０表!$F$10:$M$66,MATCH([1]設定!$D32,[1]第１０表!$C$10:$C$66,0),7),[1]設定!$I32))</f>
        <v>93.2</v>
      </c>
      <c r="J39" s="47">
        <f>IF($B39="","",IF([1]設定!$I32="",INDEX([1]第１０表!$F$10:$M$66,MATCH([1]設定!$D32,[1]第１０表!$C$10:$C$66,0),8),[1]設定!$I32))</f>
        <v>0</v>
      </c>
      <c r="K39" s="5"/>
      <c r="M39" s="56" t="str">
        <f t="shared" si="2"/>
        <v>学術研究，専門・技術サービス業</v>
      </c>
      <c r="N39" s="49">
        <f>IF($M39="","",IF([1]設定!$I32="",INDEX([1]指数!$C$198:$AD$254,MATCH([1]設定!$D32,[1]指数!$B$198:$B$254,0),7),[1]設定!$I32))</f>
        <v>91.8</v>
      </c>
      <c r="O39" s="50">
        <f>IF($M39="","",IF([1]設定!$I32="",INDEX([1]指数!$C$198:$AD$254,MATCH([1]設定!$D32,[1]指数!$B$198:$B$254,0),8),[1]設定!$I32))</f>
        <v>-3.4</v>
      </c>
      <c r="P39" s="49">
        <f>IF($M39="","",IF([1]設定!$I32="",INDEX([1]指数!$C$198:$AD$254,MATCH([1]設定!$D32,[1]指数!$B$198:$B$254,0),9),[1]設定!$I32))</f>
        <v>91.6</v>
      </c>
      <c r="Q39" s="50">
        <f>IF($M39="","",IF([1]設定!$I32="",INDEX([1]指数!$C$198:$AD$254,MATCH([1]設定!$D32,[1]指数!$B$198:$B$254,0),10),[1]設定!$I32))</f>
        <v>-2.2000000000000002</v>
      </c>
      <c r="R39" s="49">
        <f>IF($M39="","",IF([1]設定!$I32="",INDEX([1]指数!$C$198:$AD$254,MATCH([1]設定!$D32,[1]指数!$B$198:$B$254,0),11),[1]設定!$I32))</f>
        <v>93.7</v>
      </c>
      <c r="S39" s="51">
        <f>IF($M39="","",IF([1]設定!$I32="",INDEX([1]指数!$C$198:$AD$254,MATCH([1]設定!$D32,[1]指数!$B$198:$B$254,0),12),[1]設定!$I32))</f>
        <v>-13.6</v>
      </c>
      <c r="T39" s="49">
        <f>IF($M39="","",IF([1]設定!$I32="",INDEX([1]指数!$C$262:$AD$318,MATCH([1]設定!$D32,[1]指数!$B$262:$B$318,0),7),[1]設定!$I32))</f>
        <v>74.400000000000006</v>
      </c>
      <c r="U39" s="50">
        <f>IF($M39="","",IF([1]設定!$I32="",INDEX([1]指数!$C$262:$AD$318,MATCH([1]設定!$D32,[1]指数!$B$262:$B$318,0),8),[1]設定!$I32))</f>
        <v>-25.6</v>
      </c>
      <c r="V39" s="49">
        <f>IF($M39="","",IF([1]設定!$I32="",INDEX([1]指数!$C$262:$AD$318,MATCH([1]設定!$D32,[1]指数!$B$262:$B$318,0),9),[1]設定!$I32))</f>
        <v>78.599999999999994</v>
      </c>
      <c r="W39" s="50">
        <f>IF($M39="","",IF([1]設定!$I32="",INDEX([1]指数!$C$262:$AD$318,MATCH([1]設定!$D32,[1]指数!$B$262:$B$318,0),10),[1]設定!$I32))</f>
        <v>-19.100000000000001</v>
      </c>
      <c r="X39" s="49">
        <f>IF($M39="","",IF([1]設定!$I32="",INDEX([1]指数!$C$262:$AD$318,MATCH([1]設定!$D32,[1]指数!$B$262:$B$318,0),11),[1]設定!$I32))</f>
        <v>0</v>
      </c>
      <c r="Y39" s="51">
        <f>IF($M39="","",IF([1]設定!$I32="",INDEX([1]指数!$C$262:$AD$318,MATCH([1]設定!$D32,[1]指数!$B$262:$B$318,0),12),[1]設定!$I32))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IF($B40="","",IF([1]設定!$I33="",INDEX([1]第１０表!$F$10:$M$66,MATCH([1]設定!$D33,[1]第１０表!$C$10:$C$66,0),1),[1]設定!$I33))</f>
        <v>20.2</v>
      </c>
      <c r="D40" s="46">
        <f>IF($B40="","",IF([1]設定!$I33="",INDEX([1]第１０表!$F$10:$M$66,MATCH([1]設定!$D33,[1]第１０表!$C$10:$C$66,0),2),[1]設定!$I33))</f>
        <v>175.3</v>
      </c>
      <c r="E40" s="46">
        <f>IF($B40="","",IF([1]設定!$I33="",INDEX([1]第１０表!$F$10:$M$66,MATCH([1]設定!$D33,[1]第１０表!$C$10:$C$66,0),3),[1]設定!$I33))</f>
        <v>156.80000000000001</v>
      </c>
      <c r="F40" s="47">
        <f>IF($B40="","",IF([1]設定!$I33="",INDEX([1]第１０表!$F$10:$M$66,MATCH([1]設定!$D33,[1]第１０表!$C$10:$C$66,0),4),[1]設定!$I33))</f>
        <v>18.5</v>
      </c>
      <c r="G40" s="46">
        <f>IF($B40="","",IF([1]設定!$I33="",INDEX([1]第１０表!$F$10:$M$66,MATCH([1]設定!$D33,[1]第１０表!$C$10:$C$66,0),5),[1]設定!$I33))</f>
        <v>13.4</v>
      </c>
      <c r="H40" s="46">
        <f>IF($B40="","",IF([1]設定!$I33="",INDEX([1]第１０表!$F$10:$M$66,MATCH([1]設定!$D33,[1]第１０表!$C$10:$C$66,0),6),[1]設定!$I33))</f>
        <v>77</v>
      </c>
      <c r="I40" s="46">
        <f>IF($B40="","",IF([1]設定!$I33="",INDEX([1]第１０表!$F$10:$M$66,MATCH([1]設定!$D33,[1]第１０表!$C$10:$C$66,0),7),[1]設定!$I33))</f>
        <v>74.599999999999994</v>
      </c>
      <c r="J40" s="47">
        <f>IF($B40="","",IF([1]設定!$I33="",INDEX([1]第１０表!$F$10:$M$66,MATCH([1]設定!$D33,[1]第１０表!$C$10:$C$66,0),8),[1]設定!$I33))</f>
        <v>2.4</v>
      </c>
      <c r="K40" s="5"/>
      <c r="M40" s="48" t="str">
        <f t="shared" si="2"/>
        <v>宿泊業，飲食サービス業</v>
      </c>
      <c r="N40" s="49">
        <f>IF($M40="","",IF([1]設定!$I33="",INDEX([1]指数!$C$198:$AD$254,MATCH([1]設定!$D33,[1]指数!$B$198:$B$254,0),7),[1]設定!$I33))</f>
        <v>112.5</v>
      </c>
      <c r="O40" s="50">
        <f>IF($M40="","",IF([1]設定!$I33="",INDEX([1]指数!$C$198:$AD$254,MATCH([1]設定!$D33,[1]指数!$B$198:$B$254,0),8),[1]設定!$I33))</f>
        <v>-2.8</v>
      </c>
      <c r="P40" s="49">
        <f>IF($M40="","",IF([1]設定!$I33="",INDEX([1]指数!$C$198:$AD$254,MATCH([1]設定!$D33,[1]指数!$B$198:$B$254,0),9),[1]設定!$I33))</f>
        <v>107.7</v>
      </c>
      <c r="Q40" s="50">
        <f>IF($M40="","",IF([1]設定!$I33="",INDEX([1]指数!$C$198:$AD$254,MATCH([1]設定!$D33,[1]指数!$B$198:$B$254,0),10),[1]設定!$I33))</f>
        <v>-2.8</v>
      </c>
      <c r="R40" s="49">
        <f>IF($M40="","",IF([1]設定!$I33="",INDEX([1]指数!$C$198:$AD$254,MATCH([1]設定!$D33,[1]指数!$B$198:$B$254,0),11),[1]設定!$I33))</f>
        <v>181.4</v>
      </c>
      <c r="S40" s="51">
        <f>IF($M40="","",IF([1]設定!$I33="",INDEX([1]指数!$C$198:$AD$254,MATCH([1]設定!$D33,[1]指数!$B$198:$B$254,0),12),[1]設定!$I33))</f>
        <v>-2.1</v>
      </c>
      <c r="T40" s="49">
        <f>IF($M40="","",IF([1]設定!$I33="",INDEX([1]指数!$C$262:$AD$318,MATCH([1]設定!$D33,[1]指数!$B$262:$B$318,0),7),[1]設定!$I33))</f>
        <v>99.7</v>
      </c>
      <c r="U40" s="50">
        <f>IF($M40="","",IF([1]設定!$I33="",INDEX([1]指数!$C$262:$AD$318,MATCH([1]設定!$D33,[1]指数!$B$262:$B$318,0),8),[1]設定!$I33))</f>
        <v>3.4</v>
      </c>
      <c r="V40" s="49">
        <f>IF($M40="","",IF([1]設定!$I33="",INDEX([1]指数!$C$262:$AD$318,MATCH([1]設定!$D33,[1]指数!$B$262:$B$318,0),9),[1]設定!$I33))</f>
        <v>98.3</v>
      </c>
      <c r="W40" s="50">
        <f>IF($M40="","",IF([1]設定!$I33="",INDEX([1]指数!$C$262:$AD$318,MATCH([1]設定!$D33,[1]指数!$B$262:$B$318,0),10),[1]設定!$I33))</f>
        <v>3.9</v>
      </c>
      <c r="X40" s="49">
        <f>IF($M40="","",IF([1]設定!$I33="",INDEX([1]指数!$C$262:$AD$318,MATCH([1]設定!$D33,[1]指数!$B$262:$B$318,0),11),[1]設定!$I33))</f>
        <v>184.6</v>
      </c>
      <c r="Y40" s="51">
        <f>IF($M40="","",IF([1]設定!$I33="",INDEX([1]指数!$C$262:$AD$318,MATCH([1]設定!$D33,[1]指数!$B$262:$B$318,0),12),[1]設定!$I33))</f>
        <v>-7.7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IF($B41="","",IF([1]設定!$I34="",INDEX([1]第１０表!$F$10:$M$66,MATCH([1]設定!$D34,[1]第１０表!$C$10:$C$66,0),1),[1]設定!$I34))</f>
        <v>18.8</v>
      </c>
      <c r="D41" s="46">
        <f>IF($B41="","",IF([1]設定!$I34="",INDEX([1]第１０表!$F$10:$M$66,MATCH([1]設定!$D34,[1]第１０表!$C$10:$C$66,0),2),[1]設定!$I34))</f>
        <v>170.7</v>
      </c>
      <c r="E41" s="46">
        <f>IF($B41="","",IF([1]設定!$I34="",INDEX([1]第１０表!$F$10:$M$66,MATCH([1]設定!$D34,[1]第１０表!$C$10:$C$66,0),3),[1]設定!$I34))</f>
        <v>154.4</v>
      </c>
      <c r="F41" s="47">
        <f>IF($B41="","",IF([1]設定!$I34="",INDEX([1]第１０表!$F$10:$M$66,MATCH([1]設定!$D34,[1]第１０表!$C$10:$C$66,0),4),[1]設定!$I34))</f>
        <v>16.3</v>
      </c>
      <c r="G41" s="46">
        <f>IF($B41="","",IF([1]設定!$I34="",INDEX([1]第１０表!$F$10:$M$66,MATCH([1]設定!$D34,[1]第１０表!$C$10:$C$66,0),5),[1]設定!$I34))</f>
        <v>14.2</v>
      </c>
      <c r="H41" s="46">
        <f>IF($B41="","",IF([1]設定!$I34="",INDEX([1]第１０表!$F$10:$M$66,MATCH([1]設定!$D34,[1]第１０表!$C$10:$C$66,0),6),[1]設定!$I34))</f>
        <v>77.8</v>
      </c>
      <c r="I41" s="46">
        <f>IF($B41="","",IF([1]設定!$I34="",INDEX([1]第１０表!$F$10:$M$66,MATCH([1]設定!$D34,[1]第１０表!$C$10:$C$66,0),7),[1]設定!$I34))</f>
        <v>70.3</v>
      </c>
      <c r="J41" s="47">
        <f>IF($B41="","",IF([1]設定!$I34="",INDEX([1]第１０表!$F$10:$M$66,MATCH([1]設定!$D34,[1]第１０表!$C$10:$C$66,0),8),[1]設定!$I34))</f>
        <v>7.5</v>
      </c>
      <c r="K41" s="5"/>
      <c r="M41" s="54" t="str">
        <f t="shared" si="2"/>
        <v>生活関連サービス業，娯楽業</v>
      </c>
      <c r="N41" s="49">
        <f>IF($M41="","",IF([1]設定!$I34="",INDEX([1]指数!$C$198:$AD$254,MATCH([1]設定!$D34,[1]指数!$B$198:$B$254,0),7),[1]設定!$I34))</f>
        <v>97.2</v>
      </c>
      <c r="O41" s="50">
        <f>IF($M41="","",IF([1]設定!$I34="",INDEX([1]指数!$C$198:$AD$254,MATCH([1]設定!$D34,[1]指数!$B$198:$B$254,0),8),[1]設定!$I34))</f>
        <v>22</v>
      </c>
      <c r="P41" s="49">
        <f>IF($M41="","",IF([1]設定!$I34="",INDEX([1]指数!$C$198:$AD$254,MATCH([1]設定!$D34,[1]指数!$B$198:$B$254,0),9),[1]設定!$I34))</f>
        <v>96.1</v>
      </c>
      <c r="Q41" s="50">
        <f>IF($M41="","",IF([1]設定!$I34="",INDEX([1]指数!$C$198:$AD$254,MATCH([1]設定!$D34,[1]指数!$B$198:$B$254,0),10),[1]設定!$I34))</f>
        <v>13.7</v>
      </c>
      <c r="R41" s="49">
        <f>IF($M41="","",IF([1]設定!$I34="",INDEX([1]指数!$C$198:$AD$254,MATCH([1]設定!$D34,[1]指数!$B$198:$B$254,0),11),[1]設定!$I34))</f>
        <v>109.4</v>
      </c>
      <c r="S41" s="51">
        <f>IF($M41="","",IF([1]設定!$I34="",INDEX([1]指数!$C$198:$AD$254,MATCH([1]設定!$D34,[1]指数!$B$198:$B$254,0),12),[1]設定!$I34))</f>
        <v>287.89999999999998</v>
      </c>
      <c r="T41" s="49">
        <f>IF($M41="","",IF([1]設定!$I34="",INDEX([1]指数!$C$262:$AD$318,MATCH([1]設定!$D34,[1]指数!$B$262:$B$318,0),7),[1]設定!$I34))</f>
        <v>115.4</v>
      </c>
      <c r="U41" s="50">
        <f>IF($M41="","",IF([1]設定!$I34="",INDEX([1]指数!$C$262:$AD$318,MATCH([1]設定!$D34,[1]指数!$B$262:$B$318,0),8),[1]設定!$I34))</f>
        <v>40.4</v>
      </c>
      <c r="V41" s="49">
        <f>IF($M41="","",IF([1]設定!$I34="",INDEX([1]指数!$C$262:$AD$318,MATCH([1]設定!$D34,[1]指数!$B$262:$B$318,0),9),[1]設定!$I34))</f>
        <v>104.6</v>
      </c>
      <c r="W41" s="50">
        <f>IF($M41="","",IF([1]設定!$I34="",INDEX([1]指数!$C$262:$AD$318,MATCH([1]設定!$D34,[1]指数!$B$262:$B$318,0),10),[1]設定!$I34))</f>
        <v>27.1</v>
      </c>
      <c r="X41" s="49">
        <f>IF($M41="","",IF([1]設定!$I34="",INDEX([1]指数!$C$262:$AD$318,MATCH([1]設定!$D34,[1]指数!$B$262:$B$318,0),11),[1]設定!$I34))</f>
        <v>2500</v>
      </c>
      <c r="Y41" s="51">
        <f>IF($M41="","",IF([1]設定!$I34="",INDEX([1]指数!$C$262:$AD$318,MATCH([1]設定!$D34,[1]指数!$B$262:$B$318,0),12),[1]設定!$I34))</f>
        <v>7407.5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IF($B42="","",IF([1]設定!$I35="",INDEX([1]第１０表!$F$10:$M$66,MATCH([1]設定!$D35,[1]第１０表!$C$10:$C$66,0),1),[1]設定!$I35))</f>
        <v>17.3</v>
      </c>
      <c r="D42" s="46">
        <f>IF($B42="","",IF([1]設定!$I35="",INDEX([1]第１０表!$F$10:$M$66,MATCH([1]設定!$D35,[1]第１０表!$C$10:$C$66,0),2),[1]設定!$I35))</f>
        <v>160.6</v>
      </c>
      <c r="E42" s="46">
        <f>IF($B42="","",IF([1]設定!$I35="",INDEX([1]第１０表!$F$10:$M$66,MATCH([1]設定!$D35,[1]第１０表!$C$10:$C$66,0),3),[1]設定!$I35))</f>
        <v>132.80000000000001</v>
      </c>
      <c r="F42" s="47">
        <f>IF($B42="","",IF([1]設定!$I35="",INDEX([1]第１０表!$F$10:$M$66,MATCH([1]設定!$D35,[1]第１０表!$C$10:$C$66,0),4),[1]設定!$I35))</f>
        <v>27.8</v>
      </c>
      <c r="G42" s="46">
        <f>IF($B42="","",IF([1]設定!$I35="",INDEX([1]第１０表!$F$10:$M$66,MATCH([1]設定!$D35,[1]第１０表!$C$10:$C$66,0),5),[1]設定!$I35))</f>
        <v>13.8</v>
      </c>
      <c r="H42" s="46">
        <f>IF($B42="","",IF([1]設定!$I35="",INDEX([1]第１０表!$F$10:$M$66,MATCH([1]設定!$D35,[1]第１０表!$C$10:$C$66,0),6),[1]設定!$I35))</f>
        <v>76.5</v>
      </c>
      <c r="I42" s="46">
        <f>IF($B42="","",IF([1]設定!$I35="",INDEX([1]第１０表!$F$10:$M$66,MATCH([1]設定!$D35,[1]第１０表!$C$10:$C$66,0),7),[1]設定!$I35))</f>
        <v>76.2</v>
      </c>
      <c r="J42" s="47">
        <f>IF($B42="","",IF([1]設定!$I35="",INDEX([1]第１０表!$F$10:$M$66,MATCH([1]設定!$D35,[1]第１０表!$C$10:$C$66,0),8),[1]設定!$I35))</f>
        <v>0.3</v>
      </c>
      <c r="K42" s="5"/>
      <c r="M42" s="48" t="str">
        <f t="shared" si="2"/>
        <v>教育，学習支援業</v>
      </c>
      <c r="N42" s="49">
        <f>IF($M42="","",IF([1]設定!$I35="",INDEX([1]指数!$C$198:$AD$254,MATCH([1]設定!$D35,[1]指数!$B$198:$B$254,0),7),[1]設定!$I35))</f>
        <v>102.4</v>
      </c>
      <c r="O42" s="50">
        <f>IF($M42="","",IF([1]設定!$I35="",INDEX([1]指数!$C$198:$AD$254,MATCH([1]設定!$D35,[1]指数!$B$198:$B$254,0),8),[1]設定!$I35))</f>
        <v>-1.6</v>
      </c>
      <c r="P42" s="49">
        <f>IF($M42="","",IF([1]設定!$I35="",INDEX([1]指数!$C$198:$AD$254,MATCH([1]設定!$D35,[1]指数!$B$198:$B$254,0),9),[1]設定!$I35))</f>
        <v>90.5</v>
      </c>
      <c r="Q42" s="50">
        <f>IF($M42="","",IF([1]設定!$I35="",INDEX([1]指数!$C$198:$AD$254,MATCH([1]設定!$D35,[1]指数!$B$198:$B$254,0),10),[1]設定!$I35))</f>
        <v>1.2</v>
      </c>
      <c r="R42" s="49">
        <f>IF($M42="","",IF([1]設定!$I35="",INDEX([1]指数!$C$198:$AD$254,MATCH([1]設定!$D35,[1]指数!$B$198:$B$254,0),11),[1]設定!$I35))</f>
        <v>275.2</v>
      </c>
      <c r="S42" s="51">
        <f>IF($M42="","",IF([1]設定!$I35="",INDEX([1]指数!$C$198:$AD$254,MATCH([1]設定!$D35,[1]指数!$B$198:$B$254,0),12),[1]設定!$I35))</f>
        <v>-13.1</v>
      </c>
      <c r="T42" s="49">
        <f>IF($M42="","",IF([1]設定!$I35="",INDEX([1]指数!$C$262:$AD$318,MATCH([1]設定!$D35,[1]指数!$B$262:$B$318,0),7),[1]設定!$I35))</f>
        <v>162.1</v>
      </c>
      <c r="U42" s="50">
        <f>IF($M42="","",IF([1]設定!$I35="",INDEX([1]指数!$C$262:$AD$318,MATCH([1]設定!$D35,[1]指数!$B$262:$B$318,0),8),[1]設定!$I35))</f>
        <v>13.4</v>
      </c>
      <c r="V42" s="49">
        <f>IF($M42="","",IF([1]設定!$I35="",INDEX([1]指数!$C$262:$AD$318,MATCH([1]設定!$D35,[1]指数!$B$262:$B$318,0),9),[1]設定!$I35))</f>
        <v>163.5</v>
      </c>
      <c r="W42" s="50">
        <f>IF($M42="","",IF([1]設定!$I35="",INDEX([1]指数!$C$262:$AD$318,MATCH([1]設定!$D35,[1]指数!$B$262:$B$318,0),10),[1]設定!$I35))</f>
        <v>13.5</v>
      </c>
      <c r="X42" s="49">
        <f>IF($M42="","",IF([1]設定!$I35="",INDEX([1]指数!$C$262:$AD$318,MATCH([1]設定!$D35,[1]指数!$B$262:$B$318,0),11),[1]設定!$I35))</f>
        <v>60</v>
      </c>
      <c r="Y42" s="51">
        <f>IF($M42="","",IF([1]設定!$I35="",INDEX([1]指数!$C$262:$AD$318,MATCH([1]設定!$D35,[1]指数!$B$262:$B$318,0),12),[1]設定!$I35))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IF($B43="","",IF([1]設定!$I36="",INDEX([1]第１０表!$F$10:$M$66,MATCH([1]設定!$D36,[1]第１０表!$C$10:$C$66,0),1),[1]設定!$I36))</f>
        <v>18.8</v>
      </c>
      <c r="D43" s="46">
        <f>IF($B43="","",IF([1]設定!$I36="",INDEX([1]第１０表!$F$10:$M$66,MATCH([1]設定!$D36,[1]第１０表!$C$10:$C$66,0),2),[1]設定!$I36))</f>
        <v>151.80000000000001</v>
      </c>
      <c r="E43" s="46">
        <f>IF($B43="","",IF([1]設定!$I36="",INDEX([1]第１０表!$F$10:$M$66,MATCH([1]設定!$D36,[1]第１０表!$C$10:$C$66,0),3),[1]設定!$I36))</f>
        <v>145.1</v>
      </c>
      <c r="F43" s="47">
        <f>IF($B43="","",IF([1]設定!$I36="",INDEX([1]第１０表!$F$10:$M$66,MATCH([1]設定!$D36,[1]第１０表!$C$10:$C$66,0),4),[1]設定!$I36))</f>
        <v>6.7</v>
      </c>
      <c r="G43" s="46">
        <f>IF($B43="","",IF([1]設定!$I36="",INDEX([1]第１０表!$F$10:$M$66,MATCH([1]設定!$D36,[1]第１０表!$C$10:$C$66,0),5),[1]設定!$I36))</f>
        <v>16.7</v>
      </c>
      <c r="H43" s="46">
        <f>IF($B43="","",IF([1]設定!$I36="",INDEX([1]第１０表!$F$10:$M$66,MATCH([1]設定!$D36,[1]第１０表!$C$10:$C$66,0),6),[1]設定!$I36))</f>
        <v>93</v>
      </c>
      <c r="I43" s="46">
        <f>IF($B43="","",IF([1]設定!$I36="",INDEX([1]第１０表!$F$10:$M$66,MATCH([1]設定!$D36,[1]第１０表!$C$10:$C$66,0),7),[1]設定!$I36))</f>
        <v>91.6</v>
      </c>
      <c r="J43" s="47">
        <f>IF($B43="","",IF([1]設定!$I36="",INDEX([1]第１０表!$F$10:$M$66,MATCH([1]設定!$D36,[1]第１０表!$C$10:$C$66,0),8),[1]設定!$I36))</f>
        <v>1.4</v>
      </c>
      <c r="K43" s="5"/>
      <c r="M43" s="48" t="str">
        <f t="shared" si="2"/>
        <v>医療，福祉</v>
      </c>
      <c r="N43" s="49">
        <f>IF($M43="","",IF([1]設定!$I36="",INDEX([1]指数!$C$198:$AD$254,MATCH([1]設定!$D36,[1]指数!$B$198:$B$254,0),7),[1]設定!$I36))</f>
        <v>96.7</v>
      </c>
      <c r="O43" s="50">
        <f>IF($M43="","",IF([1]設定!$I36="",INDEX([1]指数!$C$198:$AD$254,MATCH([1]設定!$D36,[1]指数!$B$198:$B$254,0),8),[1]設定!$I36))</f>
        <v>1.9</v>
      </c>
      <c r="P43" s="49">
        <f>IF($M43="","",IF([1]設定!$I36="",INDEX([1]指数!$C$198:$AD$254,MATCH([1]設定!$D36,[1]指数!$B$198:$B$254,0),9),[1]設定!$I36))</f>
        <v>95.8</v>
      </c>
      <c r="Q43" s="50">
        <f>IF($M43="","",IF([1]設定!$I36="",INDEX([1]指数!$C$198:$AD$254,MATCH([1]設定!$D36,[1]指数!$B$198:$B$254,0),10),[1]設定!$I36))</f>
        <v>1.8</v>
      </c>
      <c r="R43" s="49">
        <f>IF($M43="","",IF([1]設定!$I36="",INDEX([1]指数!$C$198:$AD$254,MATCH([1]設定!$D36,[1]指数!$B$198:$B$254,0),11),[1]設定!$I36))</f>
        <v>124.1</v>
      </c>
      <c r="S43" s="51">
        <f>IF($M43="","",IF([1]設定!$I36="",INDEX([1]指数!$C$198:$AD$254,MATCH([1]設定!$D36,[1]指数!$B$198:$B$254,0),12),[1]設定!$I36))</f>
        <v>6.3</v>
      </c>
      <c r="T43" s="49">
        <f>IF($M43="","",IF([1]設定!$I36="",INDEX([1]指数!$C$262:$AD$318,MATCH([1]設定!$D36,[1]指数!$B$262:$B$318,0),7),[1]設定!$I36))</f>
        <v>92.4</v>
      </c>
      <c r="U43" s="50">
        <f>IF($M43="","",IF([1]設定!$I36="",INDEX([1]指数!$C$262:$AD$318,MATCH([1]設定!$D36,[1]指数!$B$262:$B$318,0),8),[1]設定!$I36))</f>
        <v>-1.3</v>
      </c>
      <c r="V43" s="49">
        <f>IF($M43="","",IF([1]設定!$I36="",INDEX([1]指数!$C$262:$AD$318,MATCH([1]設定!$D36,[1]指数!$B$262:$B$318,0),9),[1]設定!$I36))</f>
        <v>91.9</v>
      </c>
      <c r="W43" s="50">
        <f>IF($M43="","",IF([1]設定!$I36="",INDEX([1]指数!$C$262:$AD$318,MATCH([1]設定!$D36,[1]指数!$B$262:$B$318,0),10),[1]設定!$I36))</f>
        <v>-1.6</v>
      </c>
      <c r="X43" s="49">
        <f>IF($M43="","",IF([1]設定!$I36="",INDEX([1]指数!$C$262:$AD$318,MATCH([1]設定!$D36,[1]指数!$B$262:$B$318,0),11),[1]設定!$I36))</f>
        <v>140</v>
      </c>
      <c r="Y43" s="51">
        <f>IF($M43="","",IF([1]設定!$I36="",INDEX([1]指数!$C$262:$AD$318,MATCH([1]設定!$D36,[1]指数!$B$262:$B$318,0),12),[1]設定!$I36))</f>
        <v>16.7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IF($B44="","",IF([1]設定!$I37="",INDEX([1]第１０表!$F$10:$M$66,MATCH([1]設定!$D37,[1]第１０表!$C$10:$C$66,0),1),[1]設定!$I37))</f>
        <v>19.399999999999999</v>
      </c>
      <c r="D44" s="46">
        <f>IF($B44="","",IF([1]設定!$I37="",INDEX([1]第１０表!$F$10:$M$66,MATCH([1]設定!$D37,[1]第１０表!$C$10:$C$66,0),2),[1]設定!$I37))</f>
        <v>157</v>
      </c>
      <c r="E44" s="46">
        <f>IF($B44="","",IF([1]設定!$I37="",INDEX([1]第１０表!$F$10:$M$66,MATCH([1]設定!$D37,[1]第１０表!$C$10:$C$66,0),3),[1]設定!$I37))</f>
        <v>151.6</v>
      </c>
      <c r="F44" s="47">
        <f>IF($B44="","",IF([1]設定!$I37="",INDEX([1]第１０表!$F$10:$M$66,MATCH([1]設定!$D37,[1]第１０表!$C$10:$C$66,0),4),[1]設定!$I37))</f>
        <v>5.4</v>
      </c>
      <c r="G44" s="46">
        <f>IF($B44="","",IF([1]設定!$I37="",INDEX([1]第１０表!$F$10:$M$66,MATCH([1]設定!$D37,[1]第１０表!$C$10:$C$66,0),5),[1]設定!$I37))</f>
        <v>20.100000000000001</v>
      </c>
      <c r="H44" s="46">
        <f>IF($B44="","",IF([1]設定!$I37="",INDEX([1]第１０表!$F$10:$M$66,MATCH([1]設定!$D37,[1]第１０表!$C$10:$C$66,0),6),[1]設定!$I37))</f>
        <v>108.9</v>
      </c>
      <c r="I44" s="46">
        <f>IF($B44="","",IF([1]設定!$I37="",INDEX([1]第１０表!$F$10:$M$66,MATCH([1]設定!$D37,[1]第１０表!$C$10:$C$66,0),7),[1]設定!$I37))</f>
        <v>108.7</v>
      </c>
      <c r="J44" s="47">
        <f>IF($B44="","",IF([1]設定!$I37="",INDEX([1]第１０表!$F$10:$M$66,MATCH([1]設定!$D37,[1]第１０表!$C$10:$C$66,0),8),[1]設定!$I37))</f>
        <v>0.2</v>
      </c>
      <c r="K44" s="5"/>
      <c r="M44" s="48" t="str">
        <f t="shared" si="2"/>
        <v>複合サービス事業</v>
      </c>
      <c r="N44" s="49">
        <f>IF($M44="","",IF([1]設定!$I37="",INDEX([1]指数!$C$198:$AD$254,MATCH([1]設定!$D37,[1]指数!$B$198:$B$254,0),7),[1]設定!$I37))</f>
        <v>97.8</v>
      </c>
      <c r="O44" s="50">
        <f>IF($M44="","",IF([1]設定!$I37="",INDEX([1]指数!$C$198:$AD$254,MATCH([1]設定!$D37,[1]指数!$B$198:$B$254,0),8),[1]設定!$I37))</f>
        <v>0.3</v>
      </c>
      <c r="P44" s="49">
        <f>IF($M44="","",IF([1]設定!$I37="",INDEX([1]指数!$C$198:$AD$254,MATCH([1]設定!$D37,[1]指数!$B$198:$B$254,0),9),[1]設定!$I37))</f>
        <v>100.3</v>
      </c>
      <c r="Q44" s="50">
        <f>IF($M44="","",IF([1]設定!$I37="",INDEX([1]指数!$C$198:$AD$254,MATCH([1]設定!$D37,[1]指数!$B$198:$B$254,0),10),[1]設定!$I37))</f>
        <v>3.7</v>
      </c>
      <c r="R44" s="49">
        <f>IF($M44="","",IF([1]設定!$I37="",INDEX([1]指数!$C$198:$AD$254,MATCH([1]設定!$D37,[1]指数!$B$198:$B$254,0),11),[1]設定!$I37))</f>
        <v>56.8</v>
      </c>
      <c r="S44" s="51">
        <f>IF($M44="","",IF([1]設定!$I37="",INDEX([1]指数!$C$198:$AD$254,MATCH([1]設定!$D37,[1]指数!$B$198:$B$254,0),12),[1]設定!$I37))</f>
        <v>-48.1</v>
      </c>
      <c r="T44" s="49">
        <f>IF($M44="","",IF([1]設定!$I37="",INDEX([1]指数!$C$262:$AD$318,MATCH([1]設定!$D37,[1]指数!$B$262:$B$318,0),7),[1]設定!$I37))</f>
        <v>94.6</v>
      </c>
      <c r="U44" s="50">
        <f>IF($M44="","",IF([1]設定!$I37="",INDEX([1]指数!$C$262:$AD$318,MATCH([1]設定!$D37,[1]指数!$B$262:$B$318,0),8),[1]設定!$I37))</f>
        <v>-3.6</v>
      </c>
      <c r="V44" s="49">
        <f>IF($M44="","",IF([1]設定!$I37="",INDEX([1]指数!$C$262:$AD$318,MATCH([1]設定!$D37,[1]指数!$B$262:$B$318,0),9),[1]設定!$I37))</f>
        <v>98.5</v>
      </c>
      <c r="W44" s="50">
        <f>IF($M44="","",IF([1]設定!$I37="",INDEX([1]指数!$C$262:$AD$318,MATCH([1]設定!$D37,[1]指数!$B$262:$B$318,0),10),[1]設定!$I37))</f>
        <v>-1.8</v>
      </c>
      <c r="X44" s="49">
        <f>IF($M44="","",IF([1]設定!$I37="",INDEX([1]指数!$C$262:$AD$318,MATCH([1]設定!$D37,[1]指数!$B$262:$B$318,0),11),[1]設定!$I37))</f>
        <v>4.3</v>
      </c>
      <c r="Y44" s="51">
        <f>IF($M44="","",IF([1]設定!$I37="",INDEX([1]指数!$C$262:$AD$318,MATCH([1]設定!$D37,[1]指数!$B$262:$B$318,0),12),[1]設定!$I37))</f>
        <v>-90.8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IF($B45="","",IF([1]設定!$I38="",INDEX([1]第１０表!$F$10:$M$66,MATCH([1]設定!$D38,[1]第１０表!$C$10:$C$66,0),1),[1]設定!$I38))</f>
        <v>18.600000000000001</v>
      </c>
      <c r="D45" s="59">
        <f>IF($B45="","",IF([1]設定!$I38="",INDEX([1]第１０表!$F$10:$M$66,MATCH([1]設定!$D38,[1]第１０表!$C$10:$C$66,0),2),[1]設定!$I38))</f>
        <v>158</v>
      </c>
      <c r="E45" s="59">
        <f>IF($B45="","",IF([1]設定!$I38="",INDEX([1]第１０表!$F$10:$M$66,MATCH([1]設定!$D38,[1]第１０表!$C$10:$C$66,0),3),[1]設定!$I38))</f>
        <v>146</v>
      </c>
      <c r="F45" s="60">
        <f>IF($B45="","",IF([1]設定!$I38="",INDEX([1]第１０表!$F$10:$M$66,MATCH([1]設定!$D38,[1]第１０表!$C$10:$C$66,0),4),[1]設定!$I38))</f>
        <v>12</v>
      </c>
      <c r="G45" s="59">
        <f>IF($B45="","",IF([1]設定!$I38="",INDEX([1]第１０表!$F$10:$M$66,MATCH([1]設定!$D38,[1]第１０表!$C$10:$C$66,0),5),[1]設定!$I38))</f>
        <v>15.6</v>
      </c>
      <c r="H45" s="59">
        <f>IF($B45="","",IF([1]設定!$I38="",INDEX([1]第１０表!$F$10:$M$66,MATCH([1]設定!$D38,[1]第１０表!$C$10:$C$66,0),6),[1]設定!$I38))</f>
        <v>82.2</v>
      </c>
      <c r="I45" s="59">
        <f>IF($B45="","",IF([1]設定!$I38="",INDEX([1]第１０表!$F$10:$M$66,MATCH([1]設定!$D38,[1]第１０表!$C$10:$C$66,0),7),[1]設定!$I38))</f>
        <v>80.599999999999994</v>
      </c>
      <c r="J45" s="60">
        <f>IF($B45="","",IF([1]設定!$I38="",INDEX([1]第１０表!$F$10:$M$66,MATCH([1]設定!$D38,[1]第１０表!$C$10:$C$66,0),8),[1]設定!$I38))</f>
        <v>1.6</v>
      </c>
      <c r="K45" s="5"/>
      <c r="M45" s="61" t="str">
        <f t="shared" si="2"/>
        <v>サービス業（他に分類されないもの）</v>
      </c>
      <c r="N45" s="62">
        <f>IF($M45="","",IF([1]設定!$I38="",INDEX([1]指数!$C$198:$AD$254,MATCH([1]設定!$D38,[1]指数!$B$198:$B$254,0),7),[1]設定!$I38))</f>
        <v>99.5</v>
      </c>
      <c r="O45" s="63">
        <f>IF($M45="","",IF([1]設定!$I38="",INDEX([1]指数!$C$198:$AD$254,MATCH([1]設定!$D38,[1]指数!$B$198:$B$254,0),8),[1]設定!$I38))</f>
        <v>0</v>
      </c>
      <c r="P45" s="62">
        <f>IF($M45="","",IF([1]設定!$I38="",INDEX([1]指数!$C$198:$AD$254,MATCH([1]設定!$D38,[1]指数!$B$198:$B$254,0),9),[1]設定!$I38))</f>
        <v>98.3</v>
      </c>
      <c r="Q45" s="64">
        <f>IF($M45="","",IF([1]設定!$I38="",INDEX([1]指数!$C$198:$AD$254,MATCH([1]設定!$D38,[1]指数!$B$198:$B$254,0),10),[1]設定!$I38))</f>
        <v>-0.6</v>
      </c>
      <c r="R45" s="62">
        <f>IF($M45="","",IF([1]設定!$I38="",INDEX([1]指数!$C$198:$AD$254,MATCH([1]設定!$D38,[1]指数!$B$198:$B$254,0),11),[1]設定!$I38))</f>
        <v>116.5</v>
      </c>
      <c r="S45" s="65">
        <f>IF($M45="","",IF([1]設定!$I38="",INDEX([1]指数!$C$198:$AD$254,MATCH([1]設定!$D38,[1]指数!$B$198:$B$254,0),12),[1]設定!$I38))</f>
        <v>7.2</v>
      </c>
      <c r="T45" s="62">
        <f>IF($M45="","",IF([1]設定!$I38="",INDEX([1]指数!$C$262:$AD$318,MATCH([1]設定!$D38,[1]指数!$B$262:$B$318,0),7),[1]設定!$I38))</f>
        <v>90.9</v>
      </c>
      <c r="U45" s="63">
        <f>IF($M45="","",IF([1]設定!$I38="",INDEX([1]指数!$C$262:$AD$318,MATCH([1]設定!$D38,[1]指数!$B$262:$B$318,0),8),[1]設定!$I38))</f>
        <v>-7.2</v>
      </c>
      <c r="V45" s="62">
        <f>IF($M45="","",IF([1]設定!$I38="",INDEX([1]指数!$C$262:$AD$318,MATCH([1]設定!$D38,[1]指数!$B$262:$B$318,0),9),[1]設定!$I38))</f>
        <v>92.2</v>
      </c>
      <c r="W45" s="64">
        <f>IF($M45="","",IF([1]設定!$I38="",INDEX([1]指数!$C$262:$AD$318,MATCH([1]設定!$D38,[1]指数!$B$262:$B$318,0),10),[1]設定!$I38))</f>
        <v>-5.3</v>
      </c>
      <c r="X45" s="62">
        <f>IF($M45="","",IF([1]設定!$I38="",INDEX([1]指数!$C$262:$AD$318,MATCH([1]設定!$D38,[1]指数!$B$262:$B$318,0),11),[1]設定!$I38))</f>
        <v>51.6</v>
      </c>
      <c r="Y45" s="65">
        <f>IF($M45="","",IF([1]設定!$I38="",INDEX([1]指数!$C$262:$AD$318,MATCH([1]設定!$D38,[1]指数!$B$262:$B$318,0),12),[1]設定!$I38))</f>
        <v>-54.3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806C-24DA-40FB-B087-D247418AD9DA}">
  <sheetPr>
    <pageSetUpPr autoPageBreaks="0"/>
  </sheetPr>
  <dimension ref="A1:Y47"/>
  <sheetViews>
    <sheetView showGridLines="0" view="pageBreakPreview" topLeftCell="A20" zoomScale="60" zoomScaleNormal="80" workbookViewId="0">
      <selection activeCell="C50" sqref="C50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就業形態別にみた労働時間（"&amp;[3]設定!D8&amp;DBCS([3]設定!E8)&amp;"年"&amp;DBCS([3]設定!F8)&amp;"月）"</f>
        <v>表４　就業形態別にみた労働時間（令和５年２月）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+[24]表１!B9</f>
        <v>調査産業計</v>
      </c>
      <c r="C8" s="46">
        <f>IF($B8="","",IF([3]設定!$H23="",INDEX([3]第１０表!$F$78:$M$134,MATCH([3]設定!$D23,[3]第１０表!$C$78:$C$134,0),1),[3]設定!$H23))</f>
        <v>19.3</v>
      </c>
      <c r="D8" s="46">
        <f>IF($B8="","",IF([3]設定!$H23="",INDEX([3]第１０表!$F$78:$M$134,MATCH([3]設定!$D23,[3]第１０表!$C$78:$C$134,0),2),[3]設定!$H23))</f>
        <v>159.30000000000001</v>
      </c>
      <c r="E8" s="46">
        <f>IF($B8="","",IF([3]設定!$H23="",INDEX([3]第１０表!$F$78:$M$134,MATCH([3]設定!$D23,[3]第１０表!$C$78:$C$134,0),3),[3]設定!$H23))</f>
        <v>147.5</v>
      </c>
      <c r="F8" s="47">
        <f>IF($B8="","",IF([3]設定!$H23="",INDEX([3]第１０表!$F$78:$M$134,MATCH([3]設定!$D23,[3]第１０表!$C$78:$C$134,0),4),[3]設定!$H23))</f>
        <v>11.8</v>
      </c>
      <c r="G8" s="46">
        <f>IF($B8="","",IF([3]設定!$H23="",INDEX([3]第１０表!$F$78:$M$134,MATCH([3]設定!$D23,[3]第１０表!$C$78:$C$134,0),5),[3]設定!$H23))</f>
        <v>15</v>
      </c>
      <c r="H8" s="46">
        <f>IF($B8="","",IF([3]設定!$H23="",INDEX([3]第１０表!$F$78:$M$134,MATCH([3]設定!$D23,[3]第１０表!$C$78:$C$134,0),6),[3]設定!$H23))</f>
        <v>84.6</v>
      </c>
      <c r="I8" s="46">
        <f>IF($B8="","",IF([3]設定!$H23="",INDEX([3]第１０表!$F$78:$M$134,MATCH([3]設定!$D23,[3]第１０表!$C$78:$C$134,0),7),[3]設定!$H23))</f>
        <v>82.7</v>
      </c>
      <c r="J8" s="47">
        <f>IF($B8="","",IF([3]設定!$H23="",INDEX([3]第１０表!$F$78:$M$134,MATCH([3]設定!$D23,[3]第１０表!$C$78:$C$134,0),8),[3]設定!$H23))</f>
        <v>1.9</v>
      </c>
      <c r="K8" s="5"/>
      <c r="M8" s="48" t="str">
        <f>+B8</f>
        <v>調査産業計</v>
      </c>
      <c r="N8" s="49">
        <f>IF($M8="","",IF([3]設定!$H23="",INDEX([3]指数!$C$518:$AD$574,MATCH([3]設定!$D23,[3]指数!$B$518:$B$574,0),7),[3]設定!$H23))</f>
        <v>96.7</v>
      </c>
      <c r="O8" s="50">
        <f>IF($M8="","",IF([3]設定!$H23="",INDEX([3]指数!$C$518:$AD$574,MATCH([3]設定!$D23,[3]指数!$B$518:$B$574,0),8),[3]設定!$H23))</f>
        <v>3.3</v>
      </c>
      <c r="P8" s="49">
        <f>IF($M8="","",IF([3]設定!$H23="",INDEX([3]指数!$C$518:$AD$574,MATCH([3]設定!$D23,[3]指数!$B$518:$B$574,0),9),[3]設定!$H23))</f>
        <v>96</v>
      </c>
      <c r="Q8" s="50">
        <f>IF($M8="","",IF([3]設定!$H23="",INDEX([3]指数!$C$518:$AD$574,MATCH([3]設定!$D23,[3]指数!$B$518:$B$574,0),10),[3]設定!$H23))</f>
        <v>3.3</v>
      </c>
      <c r="R8" s="49">
        <f>IF($M8="","",IF([3]設定!$H23="",INDEX([3]指数!$C$518:$AD$574,MATCH([3]設定!$D23,[3]指数!$B$518:$B$574,0),11),[3]設定!$H23))</f>
        <v>106.3</v>
      </c>
      <c r="S8" s="51">
        <f>IF($M8="","",IF([3]設定!$H23="",INDEX([3]指数!$C$518:$AD$574,MATCH([3]設定!$D23,[3]指数!$B$518:$B$574,0),12),[3]設定!$H23))</f>
        <v>3.5</v>
      </c>
      <c r="T8" s="49">
        <f>IF($M8="","",IF([3]設定!$H23="",INDEX([3]指数!$C$582:$AD$638,MATCH([3]設定!$D23,[3]指数!$B$582:$B$638,0),7),[3]設定!$H23))</f>
        <v>96.1</v>
      </c>
      <c r="U8" s="49">
        <f>IF($M8="","",IF([3]設定!$H23="",INDEX([3]指数!$C$582:$AD$638,MATCH([3]設定!$D23,[3]指数!$B$582:$B$638,0),8),[3]設定!$H23))</f>
        <v>-3.6</v>
      </c>
      <c r="V8" s="49">
        <f>IF($M8="","",IF([3]設定!$H23="",INDEX([3]指数!$C$582:$AD$638,MATCH([3]設定!$D23,[3]指数!$B$582:$B$638,0),9),[3]設定!$H23))</f>
        <v>95.8</v>
      </c>
      <c r="W8" s="49">
        <f>IF($M8="","",IF([3]設定!$H23="",INDEX([3]指数!$C$582:$AD$638,MATCH([3]設定!$D23,[3]指数!$B$582:$B$638,0),10),[3]設定!$H23))</f>
        <v>-4</v>
      </c>
      <c r="X8" s="49">
        <f>IF($M8="","",IF([3]設定!$H23="",INDEX([3]指数!$C$582:$AD$638,MATCH([3]設定!$D23,[3]指数!$B$582:$B$638,0),11),[3]設定!$H23))</f>
        <v>111.8</v>
      </c>
      <c r="Y8" s="49">
        <f>IF($M8="","",IF([3]設定!$H23="",INDEX([3]指数!$C$582:$AD$638,MATCH([3]設定!$D23,[3]指数!$B$582:$B$638,0),12),[3]設定!$H23))</f>
        <v>18.8</v>
      </c>
    </row>
    <row r="9" spans="1:25" s="4" customFormat="1" ht="23.25" customHeight="1" x14ac:dyDescent="0.45">
      <c r="A9" s="5"/>
      <c r="B9" s="52" t="str">
        <f>+[24]表１!B10</f>
        <v>建設業</v>
      </c>
      <c r="C9" s="46">
        <f>IF($B9="","",IF([3]設定!$H24="",INDEX([3]第１０表!$F$78:$M$134,MATCH([3]設定!$D24,[3]第１０表!$C$78:$C$134,0),1),[3]設定!$H24))</f>
        <v>20.5</v>
      </c>
      <c r="D9" s="46">
        <f>IF($B9="","",IF([3]設定!$H24="",INDEX([3]第１０表!$F$78:$M$134,MATCH([3]設定!$D24,[3]第１０表!$C$78:$C$134,0),2),[3]設定!$H24))</f>
        <v>159.9</v>
      </c>
      <c r="E9" s="46">
        <f>IF($B9="","",IF([3]設定!$H24="",INDEX([3]第１０表!$F$78:$M$134,MATCH([3]設定!$D24,[3]第１０表!$C$78:$C$134,0),3),[3]設定!$H24))</f>
        <v>150.9</v>
      </c>
      <c r="F9" s="47">
        <f>IF($B9="","",IF([3]設定!$H24="",INDEX([3]第１０表!$F$78:$M$134,MATCH([3]設定!$D24,[3]第１０表!$C$78:$C$134,0),4),[3]設定!$H24))</f>
        <v>9</v>
      </c>
      <c r="G9" s="46">
        <f>IF($B9="","",IF([3]設定!$H24="",INDEX([3]第１０表!$F$78:$M$134,MATCH([3]設定!$D24,[3]第１０表!$C$78:$C$134,0),5),[3]設定!$H24))</f>
        <v>16.8</v>
      </c>
      <c r="H9" s="46">
        <f>IF($B9="","",IF([3]設定!$H24="",INDEX([3]第１０表!$F$78:$M$134,MATCH([3]設定!$D24,[3]第１０表!$C$78:$C$134,0),6),[3]設定!$H24))</f>
        <v>91.2</v>
      </c>
      <c r="I9" s="46">
        <f>IF($B9="","",IF([3]設定!$H24="",INDEX([3]第１０表!$F$78:$M$134,MATCH([3]設定!$D24,[3]第１０表!$C$78:$C$134,0),7),[3]設定!$H24))</f>
        <v>90.8</v>
      </c>
      <c r="J9" s="47">
        <f>IF($B9="","",IF([3]設定!$H24="",INDEX([3]第１０表!$F$78:$M$134,MATCH([3]設定!$D24,[3]第１０表!$C$78:$C$134,0),8),[3]設定!$H24))</f>
        <v>0.4</v>
      </c>
      <c r="K9" s="5"/>
      <c r="M9" s="48" t="str">
        <f t="shared" ref="M9:M23" si="0">+B9</f>
        <v>建設業</v>
      </c>
      <c r="N9" s="49">
        <f>IF($M9="","",IF([3]設定!$H24="",INDEX([3]指数!$C$518:$AD$574,MATCH([3]設定!$D24,[3]指数!$B$518:$B$574,0),7),[3]設定!$H24))</f>
        <v>96.3</v>
      </c>
      <c r="O9" s="50">
        <f>IF($M9="","",IF([3]設定!$H24="",INDEX([3]指数!$C$518:$AD$574,MATCH([3]設定!$D24,[3]指数!$B$518:$B$574,0),8),[3]設定!$H24))</f>
        <v>-3.6</v>
      </c>
      <c r="P9" s="49">
        <f>IF($M9="","",IF([3]設定!$H24="",INDEX([3]指数!$C$518:$AD$574,MATCH([3]設定!$D24,[3]指数!$B$518:$B$574,0),9),[3]設定!$H24))</f>
        <v>96</v>
      </c>
      <c r="Q9" s="50">
        <f>IF($M9="","",IF([3]設定!$H24="",INDEX([3]指数!$C$518:$AD$574,MATCH([3]設定!$D24,[3]指数!$B$518:$B$574,0),10),[3]設定!$H24))</f>
        <v>-3.4</v>
      </c>
      <c r="R9" s="49">
        <f>IF($M9="","",IF([3]設定!$H24="",INDEX([3]指数!$C$518:$AD$574,MATCH([3]設定!$D24,[3]指数!$B$518:$B$574,0),11),[3]設定!$H24))</f>
        <v>101.1</v>
      </c>
      <c r="S9" s="51">
        <f>IF($M9="","",IF([3]設定!$H24="",INDEX([3]指数!$C$518:$AD$574,MATCH([3]設定!$D24,[3]指数!$B$518:$B$574,0),12),[3]設定!$H24))</f>
        <v>-8.1999999999999993</v>
      </c>
      <c r="T9" s="49">
        <f>IF($M9="","",IF([3]設定!$H24="",INDEX([3]指数!$C$582:$AD$638,MATCH([3]設定!$D24,[3]指数!$B$582:$B$638,0),7),[3]設定!$H24))</f>
        <v>111.5</v>
      </c>
      <c r="U9" s="50">
        <f>IF($M9="","",IF([3]設定!$H24="",INDEX([3]指数!$C$582:$AD$638,MATCH([3]設定!$D24,[3]指数!$B$582:$B$638,0),8),[3]設定!$H24))</f>
        <v>-15.7</v>
      </c>
      <c r="V9" s="49">
        <f>IF($M9="","",IF([3]設定!$H24="",INDEX([3]指数!$C$582:$AD$638,MATCH([3]設定!$D24,[3]指数!$B$582:$B$638,0),9),[3]設定!$H24))</f>
        <v>111.4</v>
      </c>
      <c r="W9" s="50">
        <f>IF($M9="","",IF([3]設定!$H24="",INDEX([3]指数!$C$582:$AD$638,MATCH([3]設定!$D24,[3]指数!$B$582:$B$638,0),10),[3]設定!$H24))</f>
        <v>-15</v>
      </c>
      <c r="X9" s="49">
        <f>IF($M9="","",IF([3]設定!$H24="",INDEX([3]指数!$C$582:$AD$638,MATCH([3]設定!$D24,[3]指数!$B$582:$B$638,0),11),[3]設定!$H24))</f>
        <v>133.30000000000001</v>
      </c>
      <c r="Y9" s="51">
        <f>IF($M9="","",IF([3]設定!$H24="",INDEX([3]指数!$C$582:$AD$638,MATCH([3]設定!$D24,[3]指数!$B$582:$B$638,0),12),[3]設定!$H24))</f>
        <v>-69.2</v>
      </c>
    </row>
    <row r="10" spans="1:25" s="4" customFormat="1" ht="23.25" customHeight="1" x14ac:dyDescent="0.45">
      <c r="A10" s="5"/>
      <c r="B10" s="52" t="str">
        <f>+[24]表１!B11</f>
        <v>製造業</v>
      </c>
      <c r="C10" s="46">
        <f>IF($B10="","",IF([3]設定!$H25="",INDEX([3]第１０表!$F$78:$M$134,MATCH([3]設定!$D25,[3]第１０表!$C$78:$C$134,0),1),[3]設定!$H25))</f>
        <v>19.3</v>
      </c>
      <c r="D10" s="46">
        <f>IF($B10="","",IF([3]設定!$H25="",INDEX([3]第１０表!$F$78:$M$134,MATCH([3]設定!$D25,[3]第１０表!$C$78:$C$134,0),2),[3]設定!$H25))</f>
        <v>163.80000000000001</v>
      </c>
      <c r="E10" s="46">
        <f>IF($B10="","",IF([3]設定!$H25="",INDEX([3]第１０表!$F$78:$M$134,MATCH([3]設定!$D25,[3]第１０表!$C$78:$C$134,0),3),[3]設定!$H25))</f>
        <v>149.4</v>
      </c>
      <c r="F10" s="47">
        <f>IF($B10="","",IF([3]設定!$H25="",INDEX([3]第１０表!$F$78:$M$134,MATCH([3]設定!$D25,[3]第１０表!$C$78:$C$134,0),4),[3]設定!$H25))</f>
        <v>14.4</v>
      </c>
      <c r="G10" s="46">
        <f>IF($B10="","",IF([3]設定!$H25="",INDEX([3]第１０表!$F$78:$M$134,MATCH([3]設定!$D25,[3]第１０表!$C$78:$C$134,0),5),[3]設定!$H25))</f>
        <v>18.600000000000001</v>
      </c>
      <c r="H10" s="46">
        <f>IF($B10="","",IF([3]設定!$H25="",INDEX([3]第１０表!$F$78:$M$134,MATCH([3]設定!$D25,[3]第１０表!$C$78:$C$134,0),6),[3]設定!$H25))</f>
        <v>117.7</v>
      </c>
      <c r="I10" s="46">
        <f>IF($B10="","",IF([3]設定!$H25="",INDEX([3]第１０表!$F$78:$M$134,MATCH([3]設定!$D25,[3]第１０表!$C$78:$C$134,0),7),[3]設定!$H25))</f>
        <v>115.2</v>
      </c>
      <c r="J10" s="47">
        <f>IF($B10="","",IF([3]設定!$H25="",INDEX([3]第１０表!$F$78:$M$134,MATCH([3]設定!$D25,[3]第１０表!$C$78:$C$134,0),8),[3]設定!$H25))</f>
        <v>2.5</v>
      </c>
      <c r="K10" s="5"/>
      <c r="M10" s="48" t="str">
        <f t="shared" si="0"/>
        <v>製造業</v>
      </c>
      <c r="N10" s="49">
        <f>IF($M10="","",IF([3]設定!$H25="",INDEX([3]指数!$C$518:$AD$574,MATCH([3]設定!$D25,[3]指数!$B$518:$B$574,0),7),[3]設定!$H25))</f>
        <v>99.2</v>
      </c>
      <c r="O10" s="50">
        <f>IF($M10="","",IF([3]設定!$H25="",INDEX([3]指数!$C$518:$AD$574,MATCH([3]設定!$D25,[3]指数!$B$518:$B$574,0),8),[3]設定!$H25))</f>
        <v>-0.3</v>
      </c>
      <c r="P10" s="49">
        <f>IF($M10="","",IF([3]設定!$H25="",INDEX([3]指数!$C$518:$AD$574,MATCH([3]設定!$D25,[3]指数!$B$518:$B$574,0),9),[3]設定!$H25))</f>
        <v>97.7</v>
      </c>
      <c r="Q10" s="50">
        <f>IF($M10="","",IF([3]設定!$H25="",INDEX([3]指数!$C$518:$AD$574,MATCH([3]設定!$D25,[3]指数!$B$518:$B$574,0),10),[3]設定!$H25))</f>
        <v>0.5</v>
      </c>
      <c r="R10" s="49">
        <f>IF($M10="","",IF([3]設定!$H25="",INDEX([3]指数!$C$518:$AD$574,MATCH([3]設定!$D25,[3]指数!$B$518:$B$574,0),11),[3]設定!$H25))</f>
        <v>117.1</v>
      </c>
      <c r="S10" s="51">
        <f>IF($M10="","",IF([3]設定!$H25="",INDEX([3]指数!$C$518:$AD$574,MATCH([3]設定!$D25,[3]指数!$B$518:$B$574,0),12),[3]設定!$H25))</f>
        <v>-8.1999999999999993</v>
      </c>
      <c r="T10" s="49">
        <f>IF($M10="","",IF([3]設定!$H25="",INDEX([3]指数!$C$582:$AD$638,MATCH([3]設定!$D25,[3]指数!$B$582:$B$638,0),7),[3]設定!$H25))</f>
        <v>111.1</v>
      </c>
      <c r="U10" s="50">
        <f>IF($M10="","",IF([3]設定!$H25="",INDEX([3]指数!$C$582:$AD$638,MATCH([3]設定!$D25,[3]指数!$B$582:$B$638,0),8),[3]設定!$H25))</f>
        <v>10.199999999999999</v>
      </c>
      <c r="V10" s="49">
        <f>IF($M10="","",IF([3]設定!$H25="",INDEX([3]指数!$C$582:$AD$638,MATCH([3]設定!$D25,[3]指数!$B$582:$B$638,0),9),[3]設定!$H25))</f>
        <v>112.3</v>
      </c>
      <c r="W10" s="50">
        <f>IF($M10="","",IF([3]設定!$H25="",INDEX([3]指数!$C$582:$AD$638,MATCH([3]設定!$D25,[3]指数!$B$582:$B$638,0),10),[3]設定!$H25))</f>
        <v>10.3</v>
      </c>
      <c r="X10" s="49">
        <f>IF($M10="","",IF([3]設定!$H25="",INDEX([3]指数!$C$582:$AD$638,MATCH([3]設定!$D25,[3]指数!$B$582:$B$638,0),11),[3]設定!$H25))</f>
        <v>73.5</v>
      </c>
      <c r="Y10" s="51">
        <f>IF($M10="","",IF([3]設定!$H25="",INDEX([3]指数!$C$582:$AD$638,MATCH([3]設定!$D25,[3]指数!$B$582:$B$638,0),12),[3]設定!$H25))</f>
        <v>8.6999999999999993</v>
      </c>
    </row>
    <row r="11" spans="1:25" s="4" customFormat="1" ht="23.25" customHeight="1" x14ac:dyDescent="0.45">
      <c r="A11" s="5"/>
      <c r="B11" s="53" t="str">
        <f>+[24]表１!B12</f>
        <v>電気・ガス・熱供給・水道業</v>
      </c>
      <c r="C11" s="46">
        <f>IF($B11="","",IF([3]設定!$H26="",INDEX([3]第１０表!$F$78:$M$134,MATCH([3]設定!$D26,[3]第１０表!$C$78:$C$134,0),1),[3]設定!$H26))</f>
        <v>17.3</v>
      </c>
      <c r="D11" s="46">
        <f>IF($B11="","",IF([3]設定!$H26="",INDEX([3]第１０表!$F$78:$M$134,MATCH([3]設定!$D26,[3]第１０表!$C$78:$C$134,0),2),[3]設定!$H26))</f>
        <v>142.19999999999999</v>
      </c>
      <c r="E11" s="46">
        <f>IF($B11="","",IF([3]設定!$H26="",INDEX([3]第１０表!$F$78:$M$134,MATCH([3]設定!$D26,[3]第１０表!$C$78:$C$134,0),3),[3]設定!$H26))</f>
        <v>129</v>
      </c>
      <c r="F11" s="47">
        <f>IF($B11="","",IF([3]設定!$H26="",INDEX([3]第１０表!$F$78:$M$134,MATCH([3]設定!$D26,[3]第１０表!$C$78:$C$134,0),4),[3]設定!$H26))</f>
        <v>13.2</v>
      </c>
      <c r="G11" s="46">
        <f>IF($B11="","",IF([3]設定!$H26="",INDEX([3]第１０表!$F$78:$M$134,MATCH([3]設定!$D26,[3]第１０表!$C$78:$C$134,0),5),[3]設定!$H26))</f>
        <v>15.7</v>
      </c>
      <c r="H11" s="46">
        <f>IF($B11="","",IF([3]設定!$H26="",INDEX([3]第１０表!$F$78:$M$134,MATCH([3]設定!$D26,[3]第１０表!$C$78:$C$134,0),6),[3]設定!$H26))</f>
        <v>97.3</v>
      </c>
      <c r="I11" s="46">
        <f>IF($B11="","",IF([3]設定!$H26="",INDEX([3]第１０表!$F$78:$M$134,MATCH([3]設定!$D26,[3]第１０表!$C$78:$C$134,0),7),[3]設定!$H26))</f>
        <v>96.8</v>
      </c>
      <c r="J11" s="47">
        <f>IF($B11="","",IF([3]設定!$H26="",INDEX([3]第１０表!$F$78:$M$134,MATCH([3]設定!$D26,[3]第１０表!$C$78:$C$134,0),8),[3]設定!$H26))</f>
        <v>0.5</v>
      </c>
      <c r="K11" s="5"/>
      <c r="M11" s="54" t="str">
        <f t="shared" si="0"/>
        <v>電気・ガス・熱供給・水道業</v>
      </c>
      <c r="N11" s="49">
        <f>IF($M11="","",IF([3]設定!$H26="",INDEX([3]指数!$C$518:$AD$574,MATCH([3]設定!$D26,[3]指数!$B$518:$B$574,0),7),[3]設定!$H26))</f>
        <v>93.8</v>
      </c>
      <c r="O11" s="50">
        <f>IF($M11="","",IF([3]設定!$H26="",INDEX([3]指数!$C$518:$AD$574,MATCH([3]設定!$D26,[3]指数!$B$518:$B$574,0),8),[3]設定!$H26))</f>
        <v>8.9</v>
      </c>
      <c r="P11" s="49">
        <f>IF($M11="","",IF([3]設定!$H26="",INDEX([3]指数!$C$518:$AD$574,MATCH([3]設定!$D26,[3]指数!$B$518:$B$574,0),9),[3]設定!$H26))</f>
        <v>91.7</v>
      </c>
      <c r="Q11" s="50">
        <f>IF($M11="","",IF([3]設定!$H26="",INDEX([3]指数!$C$518:$AD$574,MATCH([3]設定!$D26,[3]指数!$B$518:$B$574,0),10),[3]設定!$H26))</f>
        <v>5.6</v>
      </c>
      <c r="R11" s="49">
        <f>IF($M11="","",IF([3]設定!$H26="",INDEX([3]指数!$C$518:$AD$574,MATCH([3]設定!$D26,[3]指数!$B$518:$B$574,0),11),[3]設定!$H26))</f>
        <v>121.1</v>
      </c>
      <c r="S11" s="51">
        <f>IF($M11="","",IF([3]設定!$H26="",INDEX([3]指数!$C$518:$AD$574,MATCH([3]設定!$D26,[3]指数!$B$518:$B$574,0),12),[3]設定!$H26))</f>
        <v>55.3</v>
      </c>
      <c r="T11" s="49">
        <f>IF($M11="","",IF([3]設定!$H26="",INDEX([3]指数!$C$582:$AD$638,MATCH([3]設定!$D26,[3]指数!$B$582:$B$638,0),7),[3]設定!$H26))</f>
        <v>87</v>
      </c>
      <c r="U11" s="50">
        <f>IF($M11="","",IF([3]設定!$H26="",INDEX([3]指数!$C$582:$AD$638,MATCH([3]設定!$D26,[3]指数!$B$582:$B$638,0),8),[3]設定!$H26))</f>
        <v>0.5</v>
      </c>
      <c r="V11" s="49">
        <f>IF($M11="","",IF([3]設定!$H26="",INDEX([3]指数!$C$582:$AD$638,MATCH([3]設定!$D26,[3]指数!$B$582:$B$638,0),9),[3]設定!$H26))</f>
        <v>86.9</v>
      </c>
      <c r="W11" s="50">
        <f>IF($M11="","",IF([3]設定!$H26="",INDEX([3]指数!$C$582:$AD$638,MATCH([3]設定!$D26,[3]指数!$B$582:$B$638,0),10),[3]設定!$H26))</f>
        <v>0.1</v>
      </c>
      <c r="X11" s="49">
        <f>IF($M11="","",IF([3]設定!$H26="",INDEX([3]指数!$C$582:$AD$638,MATCH([3]設定!$D26,[3]指数!$B$582:$B$638,0),11),[3]設定!$H26))</f>
        <v>125</v>
      </c>
      <c r="Y11" s="51">
        <f>IF($M11="","",IF([3]設定!$H26="",INDEX([3]指数!$C$582:$AD$638,MATCH([3]設定!$D26,[3]指数!$B$582:$B$638,0),12),[3]設定!$H26))</f>
        <v>400</v>
      </c>
    </row>
    <row r="12" spans="1:25" s="4" customFormat="1" ht="23.25" customHeight="1" x14ac:dyDescent="0.45">
      <c r="A12" s="5"/>
      <c r="B12" s="52" t="str">
        <f>+[24]表１!B13</f>
        <v>情報通信業</v>
      </c>
      <c r="C12" s="46">
        <f>IF($B12="","",IF([3]設定!$H27="",INDEX([3]第１０表!$F$78:$M$134,MATCH([3]設定!$D27,[3]第１０表!$C$78:$C$134,0),1),[3]設定!$H27))</f>
        <v>18.3</v>
      </c>
      <c r="D12" s="46">
        <f>IF($B12="","",IF([3]設定!$H27="",INDEX([3]第１０表!$F$78:$M$134,MATCH([3]設定!$D27,[3]第１０表!$C$78:$C$134,0),2),[3]設定!$H27))</f>
        <v>153.30000000000001</v>
      </c>
      <c r="E12" s="46">
        <f>IF($B12="","",IF([3]設定!$H27="",INDEX([3]第１０表!$F$78:$M$134,MATCH([3]設定!$D27,[3]第１０表!$C$78:$C$134,0),3),[3]設定!$H27))</f>
        <v>142.1</v>
      </c>
      <c r="F12" s="47">
        <f>IF($B12="","",IF([3]設定!$H27="",INDEX([3]第１０表!$F$78:$M$134,MATCH([3]設定!$D27,[3]第１０表!$C$78:$C$134,0),4),[3]設定!$H27))</f>
        <v>11.2</v>
      </c>
      <c r="G12" s="46">
        <f>IF($B12="","",IF([3]設定!$H27="",INDEX([3]第１０表!$F$78:$M$134,MATCH([3]設定!$D27,[3]第１０表!$C$78:$C$134,0),5),[3]設定!$H27))</f>
        <v>12.9</v>
      </c>
      <c r="H12" s="46">
        <f>IF($B12="","",IF([3]設定!$H27="",INDEX([3]第１０表!$F$78:$M$134,MATCH([3]設定!$D27,[3]第１０表!$C$78:$C$134,0),6),[3]設定!$H27))</f>
        <v>79.2</v>
      </c>
      <c r="I12" s="46">
        <f>IF($B12="","",IF([3]設定!$H27="",INDEX([3]第１０表!$F$78:$M$134,MATCH([3]設定!$D27,[3]第１０表!$C$78:$C$134,0),7),[3]設定!$H27))</f>
        <v>78.400000000000006</v>
      </c>
      <c r="J12" s="47">
        <f>IF($B12="","",IF([3]設定!$H27="",INDEX([3]第１０表!$F$78:$M$134,MATCH([3]設定!$D27,[3]第１０表!$C$78:$C$134,0),8),[3]設定!$H27))</f>
        <v>0.8</v>
      </c>
      <c r="K12" s="5"/>
      <c r="M12" s="48" t="str">
        <f t="shared" si="0"/>
        <v>情報通信業</v>
      </c>
      <c r="N12" s="49">
        <f>IF($M12="","",IF([3]設定!$H27="",INDEX([3]指数!$C$518:$AD$574,MATCH([3]設定!$D27,[3]指数!$B$518:$B$574,0),7),[3]設定!$H27))</f>
        <v>98</v>
      </c>
      <c r="O12" s="50">
        <f>IF($M12="","",IF([3]設定!$H27="",INDEX([3]指数!$C$518:$AD$574,MATCH([3]設定!$D27,[3]指数!$B$518:$B$574,0),8),[3]設定!$H27))</f>
        <v>6.4</v>
      </c>
      <c r="P12" s="49">
        <f>IF($M12="","",IF([3]設定!$H27="",INDEX([3]指数!$C$518:$AD$574,MATCH([3]設定!$D27,[3]指数!$B$518:$B$574,0),9),[3]設定!$H27))</f>
        <v>99.2</v>
      </c>
      <c r="Q12" s="50">
        <f>IF($M12="","",IF([3]設定!$H27="",INDEX([3]指数!$C$518:$AD$574,MATCH([3]設定!$D27,[3]指数!$B$518:$B$574,0),10),[3]設定!$H27))</f>
        <v>6.4</v>
      </c>
      <c r="R12" s="49">
        <f>IF($M12="","",IF([3]設定!$H27="",INDEX([3]指数!$C$518:$AD$574,MATCH([3]設定!$D27,[3]指数!$B$518:$B$574,0),11),[3]設定!$H27))</f>
        <v>84.8</v>
      </c>
      <c r="S12" s="51">
        <f>IF($M12="","",IF([3]設定!$H27="",INDEX([3]指数!$C$518:$AD$574,MATCH([3]設定!$D27,[3]指数!$B$518:$B$574,0),12),[3]設定!$H27))</f>
        <v>6.7</v>
      </c>
      <c r="T12" s="49">
        <f>IF($M12="","",IF([3]設定!$H27="",INDEX([3]指数!$C$582:$AD$638,MATCH([3]設定!$D27,[3]指数!$B$582:$B$638,0),7),[3]設定!$H27))</f>
        <v>83.7</v>
      </c>
      <c r="U12" s="50">
        <f>IF($M12="","",IF([3]設定!$H27="",INDEX([3]指数!$C$582:$AD$638,MATCH([3]設定!$D27,[3]指数!$B$582:$B$638,0),8),[3]設定!$H27))</f>
        <v>3.7</v>
      </c>
      <c r="V12" s="49">
        <f>IF($M12="","",IF([3]設定!$H27="",INDEX([3]指数!$C$582:$AD$638,MATCH([3]設定!$D27,[3]指数!$B$582:$B$638,0),9),[3]設定!$H27))</f>
        <v>84</v>
      </c>
      <c r="W12" s="50">
        <f>IF($M12="","",IF([3]設定!$H27="",INDEX([3]指数!$C$582:$AD$638,MATCH([3]設定!$D27,[3]指数!$B$582:$B$638,0),10),[3]設定!$H27))</f>
        <v>13.4</v>
      </c>
      <c r="X12" s="49">
        <f>IF($M12="","",IF([3]設定!$H27="",INDEX([3]指数!$C$582:$AD$638,MATCH([3]設定!$D27,[3]指数!$B$582:$B$638,0),11),[3]設定!$H27))</f>
        <v>61.5</v>
      </c>
      <c r="Y12" s="51">
        <f>IF($M12="","",IF([3]設定!$H27="",INDEX([3]指数!$C$582:$AD$638,MATCH([3]設定!$D27,[3]指数!$B$582:$B$638,0),12),[3]設定!$H27))</f>
        <v>-88.9</v>
      </c>
    </row>
    <row r="13" spans="1:25" s="4" customFormat="1" ht="23.25" customHeight="1" x14ac:dyDescent="0.45">
      <c r="A13" s="5"/>
      <c r="B13" s="52" t="str">
        <f>+[24]表１!B14</f>
        <v>運輸業，郵便業</v>
      </c>
      <c r="C13" s="46">
        <f>IF($B13="","",IF([3]設定!$H28="",INDEX([3]第１０表!$F$78:$M$134,MATCH([3]設定!$D28,[3]第１０表!$C$78:$C$134,0),1),[3]設定!$H28))</f>
        <v>19.899999999999999</v>
      </c>
      <c r="D13" s="46">
        <f>IF($B13="","",IF([3]設定!$H28="",INDEX([3]第１０表!$F$78:$M$134,MATCH([3]設定!$D28,[3]第１０表!$C$78:$C$134,0),2),[3]設定!$H28))</f>
        <v>181.3</v>
      </c>
      <c r="E13" s="46">
        <f>IF($B13="","",IF([3]設定!$H28="",INDEX([3]第１０表!$F$78:$M$134,MATCH([3]設定!$D28,[3]第１０表!$C$78:$C$134,0),3),[3]設定!$H28))</f>
        <v>151.6</v>
      </c>
      <c r="F13" s="47">
        <f>IF($B13="","",IF([3]設定!$H28="",INDEX([3]第１０表!$F$78:$M$134,MATCH([3]設定!$D28,[3]第１０表!$C$78:$C$134,0),4),[3]設定!$H28))</f>
        <v>29.7</v>
      </c>
      <c r="G13" s="46">
        <f>IF($B13="","",IF([3]設定!$H28="",INDEX([3]第１０表!$F$78:$M$134,MATCH([3]設定!$D28,[3]第１０表!$C$78:$C$134,0),5),[3]設定!$H28))</f>
        <v>13.3</v>
      </c>
      <c r="H13" s="46">
        <f>IF($B13="","",IF([3]設定!$H28="",INDEX([3]第１０表!$F$78:$M$134,MATCH([3]設定!$D28,[3]第１０表!$C$78:$C$134,0),6),[3]設定!$H28))</f>
        <v>61.4</v>
      </c>
      <c r="I13" s="46">
        <f>IF($B13="","",IF([3]設定!$H28="",INDEX([3]第１０表!$F$78:$M$134,MATCH([3]設定!$D28,[3]第１０表!$C$78:$C$134,0),7),[3]設定!$H28))</f>
        <v>61.4</v>
      </c>
      <c r="J13" s="47">
        <f>IF($B13="","",IF([3]設定!$H28="",INDEX([3]第１０表!$F$78:$M$134,MATCH([3]設定!$D28,[3]第１０表!$C$78:$C$134,0),8),[3]設定!$H28))</f>
        <v>0</v>
      </c>
      <c r="K13" s="5"/>
      <c r="M13" s="48" t="str">
        <f t="shared" si="0"/>
        <v>運輸業，郵便業</v>
      </c>
      <c r="N13" s="49">
        <f>IF($M13="","",IF([3]設定!$H28="",INDEX([3]指数!$C$518:$AD$574,MATCH([3]設定!$D28,[3]指数!$B$518:$B$574,0),7),[3]設定!$H28))</f>
        <v>89.8</v>
      </c>
      <c r="O13" s="50">
        <f>IF($M13="","",IF([3]設定!$H28="",INDEX([3]指数!$C$518:$AD$574,MATCH([3]設定!$D28,[3]指数!$B$518:$B$574,0),8),[3]設定!$H28))</f>
        <v>8.3000000000000007</v>
      </c>
      <c r="P13" s="49">
        <f>IF($M13="","",IF([3]設定!$H28="",INDEX([3]指数!$C$518:$AD$574,MATCH([3]設定!$D28,[3]指数!$B$518:$B$574,0),9),[3]設定!$H28))</f>
        <v>94.3</v>
      </c>
      <c r="Q13" s="50">
        <f>IF($M13="","",IF([3]設定!$H28="",INDEX([3]指数!$C$518:$AD$574,MATCH([3]設定!$D28,[3]指数!$B$518:$B$574,0),10),[3]設定!$H28))</f>
        <v>8.6</v>
      </c>
      <c r="R13" s="49">
        <f>IF($M13="","",IF([3]設定!$H28="",INDEX([3]指数!$C$518:$AD$574,MATCH([3]設定!$D28,[3]指数!$B$518:$B$574,0),11),[3]設定!$H28))</f>
        <v>72.3</v>
      </c>
      <c r="S13" s="51">
        <f>IF($M13="","",IF([3]設定!$H28="",INDEX([3]指数!$C$518:$AD$574,MATCH([3]設定!$D28,[3]指数!$B$518:$B$574,0),12),[3]設定!$H28))</f>
        <v>7</v>
      </c>
      <c r="T13" s="49">
        <f>IF($M13="","",IF([3]設定!$H28="",INDEX([3]指数!$C$582:$AD$638,MATCH([3]設定!$D28,[3]指数!$B$582:$B$638,0),7),[3]設定!$H28))</f>
        <v>63.5</v>
      </c>
      <c r="U13" s="50">
        <f>IF($M13="","",IF([3]設定!$H28="",INDEX([3]指数!$C$582:$AD$638,MATCH([3]設定!$D28,[3]指数!$B$582:$B$638,0),8),[3]設定!$H28))</f>
        <v>-40.299999999999997</v>
      </c>
      <c r="V13" s="49">
        <f>IF($M13="","",IF([3]設定!$H28="",INDEX([3]指数!$C$582:$AD$638,MATCH([3]設定!$D28,[3]指数!$B$582:$B$638,0),9),[3]設定!$H28))</f>
        <v>66.7</v>
      </c>
      <c r="W13" s="50">
        <f>IF($M13="","",IF([3]設定!$H28="",INDEX([3]指数!$C$582:$AD$638,MATCH([3]設定!$D28,[3]指数!$B$582:$B$638,0),10),[3]設定!$H28))</f>
        <v>-37.799999999999997</v>
      </c>
      <c r="X13" s="49">
        <f>IF($M13="","",IF([3]設定!$H28="",INDEX([3]指数!$C$582:$AD$638,MATCH([3]設定!$D28,[3]指数!$B$582:$B$638,0),11),[3]設定!$H28))</f>
        <v>0</v>
      </c>
      <c r="Y13" s="51">
        <f>IF($M13="","",IF([3]設定!$H28="",INDEX([3]指数!$C$582:$AD$638,MATCH([3]設定!$D28,[3]指数!$B$582:$B$638,0),12),[3]設定!$H28))</f>
        <v>-100</v>
      </c>
    </row>
    <row r="14" spans="1:25" s="4" customFormat="1" ht="23.25" customHeight="1" x14ac:dyDescent="0.45">
      <c r="A14" s="5"/>
      <c r="B14" s="52" t="str">
        <f>+[24]表１!B15</f>
        <v>卸売業，小売業</v>
      </c>
      <c r="C14" s="46">
        <f>IF($B14="","",IF([3]設定!$H29="",INDEX([3]第１０表!$F$78:$M$134,MATCH([3]設定!$D29,[3]第１０表!$C$78:$C$134,0),1),[3]設定!$H29))</f>
        <v>19.7</v>
      </c>
      <c r="D14" s="46">
        <f>IF($B14="","",IF([3]設定!$H29="",INDEX([3]第１０表!$F$78:$M$134,MATCH([3]設定!$D29,[3]第１０表!$C$78:$C$134,0),2),[3]設定!$H29))</f>
        <v>160.9</v>
      </c>
      <c r="E14" s="46">
        <f>IF($B14="","",IF([3]設定!$H29="",INDEX([3]第１０表!$F$78:$M$134,MATCH([3]設定!$D29,[3]第１０表!$C$78:$C$134,0),3),[3]設定!$H29))</f>
        <v>150.19999999999999</v>
      </c>
      <c r="F14" s="47">
        <f>IF($B14="","",IF([3]設定!$H29="",INDEX([3]第１０表!$F$78:$M$134,MATCH([3]設定!$D29,[3]第１０表!$C$78:$C$134,0),4),[3]設定!$H29))</f>
        <v>10.7</v>
      </c>
      <c r="G14" s="46">
        <f>IF($B14="","",IF([3]設定!$H29="",INDEX([3]第１０表!$F$78:$M$134,MATCH([3]設定!$D29,[3]第１０表!$C$78:$C$134,0),5),[3]設定!$H29))</f>
        <v>16.100000000000001</v>
      </c>
      <c r="H14" s="46">
        <f>IF($B14="","",IF([3]設定!$H29="",INDEX([3]第１０表!$F$78:$M$134,MATCH([3]設定!$D29,[3]第１０表!$C$78:$C$134,0),6),[3]設定!$H29))</f>
        <v>99.6</v>
      </c>
      <c r="I14" s="46">
        <f>IF($B14="","",IF([3]設定!$H29="",INDEX([3]第１０表!$F$78:$M$134,MATCH([3]設定!$D29,[3]第１０表!$C$78:$C$134,0),7),[3]設定!$H29))</f>
        <v>96.7</v>
      </c>
      <c r="J14" s="47">
        <f>IF($B14="","",IF([3]設定!$H29="",INDEX([3]第１０表!$F$78:$M$134,MATCH([3]設定!$D29,[3]第１０表!$C$78:$C$134,0),8),[3]設定!$H29))</f>
        <v>2.9</v>
      </c>
      <c r="K14" s="5"/>
      <c r="M14" s="48" t="str">
        <f t="shared" si="0"/>
        <v>卸売業，小売業</v>
      </c>
      <c r="N14" s="49">
        <f>IF($M14="","",IF([3]設定!$H29="",INDEX([3]指数!$C$518:$AD$574,MATCH([3]設定!$D29,[3]指数!$B$518:$B$574,0),7),[3]設定!$H29))</f>
        <v>93.1</v>
      </c>
      <c r="O14" s="50">
        <f>IF($M14="","",IF([3]設定!$H29="",INDEX([3]指数!$C$518:$AD$574,MATCH([3]設定!$D29,[3]指数!$B$518:$B$574,0),8),[3]設定!$H29))</f>
        <v>3.1</v>
      </c>
      <c r="P14" s="49">
        <f>IF($M14="","",IF([3]設定!$H29="",INDEX([3]指数!$C$518:$AD$574,MATCH([3]設定!$D29,[3]指数!$B$518:$B$574,0),9),[3]設定!$H29))</f>
        <v>92.8</v>
      </c>
      <c r="Q14" s="50">
        <f>IF($M14="","",IF([3]設定!$H29="",INDEX([3]指数!$C$518:$AD$574,MATCH([3]設定!$D29,[3]指数!$B$518:$B$574,0),10),[3]設定!$H29))</f>
        <v>1.8</v>
      </c>
      <c r="R14" s="49">
        <f>IF($M14="","",IF([3]設定!$H29="",INDEX([3]指数!$C$518:$AD$574,MATCH([3]設定!$D29,[3]指数!$B$518:$B$574,0),11),[3]設定!$H29))</f>
        <v>97.3</v>
      </c>
      <c r="S14" s="51">
        <f>IF($M14="","",IF([3]設定!$H29="",INDEX([3]指数!$C$518:$AD$574,MATCH([3]設定!$D29,[3]指数!$B$518:$B$574,0),12),[3]設定!$H29))</f>
        <v>27.4</v>
      </c>
      <c r="T14" s="49">
        <f>IF($M14="","",IF([3]設定!$H29="",INDEX([3]指数!$C$582:$AD$638,MATCH([3]設定!$D29,[3]指数!$B$582:$B$638,0),7),[3]設定!$H29))</f>
        <v>101.1</v>
      </c>
      <c r="U14" s="50">
        <f>IF($M14="","",IF([3]設定!$H29="",INDEX([3]指数!$C$582:$AD$638,MATCH([3]設定!$D29,[3]指数!$B$582:$B$638,0),8),[3]設定!$H29))</f>
        <v>-1.3</v>
      </c>
      <c r="V14" s="49">
        <f>IF($M14="","",IF([3]設定!$H29="",INDEX([3]指数!$C$582:$AD$638,MATCH([3]設定!$D29,[3]指数!$B$582:$B$638,0),9),[3]設定!$H29))</f>
        <v>99.7</v>
      </c>
      <c r="W14" s="50">
        <f>IF($M14="","",IF([3]設定!$H29="",INDEX([3]指数!$C$582:$AD$638,MATCH([3]設定!$D29,[3]指数!$B$582:$B$638,0),10),[3]設定!$H29))</f>
        <v>-2.4</v>
      </c>
      <c r="X14" s="49">
        <f>IF($M14="","",IF([3]設定!$H29="",INDEX([3]指数!$C$582:$AD$638,MATCH([3]設定!$D29,[3]指数!$B$582:$B$638,0),11),[3]設定!$H29))</f>
        <v>193.3</v>
      </c>
      <c r="Y14" s="51">
        <f>IF($M14="","",IF([3]設定!$H29="",INDEX([3]指数!$C$582:$AD$638,MATCH([3]設定!$D29,[3]指数!$B$582:$B$638,0),12),[3]設定!$H29))</f>
        <v>52.6</v>
      </c>
    </row>
    <row r="15" spans="1:25" s="4" customFormat="1" ht="23.25" customHeight="1" x14ac:dyDescent="0.45">
      <c r="A15" s="5"/>
      <c r="B15" s="52" t="str">
        <f>+[24]表１!B16</f>
        <v>金融業，保険業</v>
      </c>
      <c r="C15" s="46">
        <f>IF($B15="","",IF([3]設定!$H30="",INDEX([3]第１０表!$F$78:$M$134,MATCH([3]設定!$D30,[3]第１０表!$C$78:$C$134,0),1),[3]設定!$H30))</f>
        <v>17.2</v>
      </c>
      <c r="D15" s="46">
        <f>IF($B15="","",IF([3]設定!$H30="",INDEX([3]第１０表!$F$78:$M$134,MATCH([3]設定!$D30,[3]第１０表!$C$78:$C$134,0),2),[3]設定!$H30))</f>
        <v>133.1</v>
      </c>
      <c r="E15" s="46">
        <f>IF($B15="","",IF([3]設定!$H30="",INDEX([3]第１０表!$F$78:$M$134,MATCH([3]設定!$D30,[3]第１０表!$C$78:$C$134,0),3),[3]設定!$H30))</f>
        <v>128.30000000000001</v>
      </c>
      <c r="F15" s="47">
        <f>IF($B15="","",IF([3]設定!$H30="",INDEX([3]第１０表!$F$78:$M$134,MATCH([3]設定!$D30,[3]第１０表!$C$78:$C$134,0),4),[3]設定!$H30))</f>
        <v>4.8</v>
      </c>
      <c r="G15" s="46">
        <f>IF($B15="","",IF([3]設定!$H30="",INDEX([3]第１０表!$F$78:$M$134,MATCH([3]設定!$D30,[3]第１０表!$C$78:$C$134,0),5),[3]設定!$H30))</f>
        <v>14.2</v>
      </c>
      <c r="H15" s="46">
        <f>IF($B15="","",IF([3]設定!$H30="",INDEX([3]第１０表!$F$78:$M$134,MATCH([3]設定!$D30,[3]第１０表!$C$78:$C$134,0),6),[3]設定!$H30))</f>
        <v>96.7</v>
      </c>
      <c r="I15" s="46">
        <f>IF($B15="","",IF([3]設定!$H30="",INDEX([3]第１０表!$F$78:$M$134,MATCH([3]設定!$D30,[3]第１０表!$C$78:$C$134,0),7),[3]設定!$H30))</f>
        <v>96.6</v>
      </c>
      <c r="J15" s="47">
        <f>IF($B15="","",IF([3]設定!$H30="",INDEX([3]第１０表!$F$78:$M$134,MATCH([3]設定!$D30,[3]第１０表!$C$78:$C$134,0),8),[3]設定!$H30))</f>
        <v>0.1</v>
      </c>
      <c r="K15" s="5"/>
      <c r="M15" s="48" t="str">
        <f t="shared" si="0"/>
        <v>金融業，保険業</v>
      </c>
      <c r="N15" s="49">
        <f>IF($M15="","",IF([3]設定!$H30="",INDEX([3]指数!$C$518:$AD$574,MATCH([3]設定!$D30,[3]指数!$B$518:$B$574,0),7),[3]設定!$H30))</f>
        <v>89.1</v>
      </c>
      <c r="O15" s="50">
        <f>IF($M15="","",IF([3]設定!$H30="",INDEX([3]指数!$C$518:$AD$574,MATCH([3]設定!$D30,[3]指数!$B$518:$B$574,0),8),[3]設定!$H30))</f>
        <v>4.5999999999999996</v>
      </c>
      <c r="P15" s="49">
        <f>IF($M15="","",IF([3]設定!$H30="",INDEX([3]指数!$C$518:$AD$574,MATCH([3]設定!$D30,[3]指数!$B$518:$B$574,0),9),[3]設定!$H30))</f>
        <v>89.2</v>
      </c>
      <c r="Q15" s="50">
        <f>IF($M15="","",IF([3]設定!$H30="",INDEX([3]指数!$C$518:$AD$574,MATCH([3]設定!$D30,[3]指数!$B$518:$B$574,0),10),[3]設定!$H30))</f>
        <v>2.2999999999999998</v>
      </c>
      <c r="R15" s="49">
        <f>IF($M15="","",IF([3]設定!$H30="",INDEX([3]指数!$C$518:$AD$574,MATCH([3]設定!$D30,[3]指数!$B$518:$B$574,0),11),[3]設定!$H30))</f>
        <v>87.3</v>
      </c>
      <c r="S15" s="51">
        <f>IF($M15="","",IF([3]設定!$H30="",INDEX([3]指数!$C$518:$AD$574,MATCH([3]設定!$D30,[3]指数!$B$518:$B$574,0),12),[3]設定!$H30))</f>
        <v>167</v>
      </c>
      <c r="T15" s="49">
        <f>IF($M15="","",IF([3]設定!$H30="",INDEX([3]指数!$C$582:$AD$638,MATCH([3]設定!$D30,[3]指数!$B$582:$B$638,0),7),[3]設定!$H30))</f>
        <v>87.1</v>
      </c>
      <c r="U15" s="50">
        <f>IF($M15="","",IF([3]設定!$H30="",INDEX([3]指数!$C$582:$AD$638,MATCH([3]設定!$D30,[3]指数!$B$582:$B$638,0),8),[3]設定!$H30))</f>
        <v>16.899999999999999</v>
      </c>
      <c r="V15" s="49">
        <f>IF($M15="","",IF([3]設定!$H30="",INDEX([3]指数!$C$582:$AD$638,MATCH([3]設定!$D30,[3]指数!$B$582:$B$638,0),9),[3]設定!$H30))</f>
        <v>88.5</v>
      </c>
      <c r="W15" s="50">
        <f>IF($M15="","",IF([3]設定!$H30="",INDEX([3]指数!$C$582:$AD$638,MATCH([3]設定!$D30,[3]指数!$B$582:$B$638,0),10),[3]設定!$H30))</f>
        <v>19.899999999999999</v>
      </c>
      <c r="X15" s="49">
        <f>IF($M15="","",IF([3]設定!$H30="",INDEX([3]指数!$C$582:$AD$638,MATCH([3]設定!$D30,[3]指数!$B$582:$B$638,0),11),[3]設定!$H30))</f>
        <v>4.5</v>
      </c>
      <c r="Y15" s="51">
        <f>IF($M15="","",IF([3]設定!$H30="",INDEX([3]指数!$C$582:$AD$638,MATCH([3]設定!$D30,[3]指数!$B$582:$B$638,0),12),[3]設定!$H30))</f>
        <v>-95.3</v>
      </c>
    </row>
    <row r="16" spans="1:25" s="4" customFormat="1" ht="23.25" customHeight="1" x14ac:dyDescent="0.45">
      <c r="A16" s="5"/>
      <c r="B16" s="52" t="str">
        <f>+[24]表１!B17</f>
        <v>不動産業，物品賃貸業</v>
      </c>
      <c r="C16" s="46">
        <f>IF($B16="","",IF([3]設定!$H31="",INDEX([3]第１０表!$F$78:$M$134,MATCH([3]設定!$D31,[3]第１０表!$C$78:$C$134,0),1),[3]設定!$H31))</f>
        <v>20.6</v>
      </c>
      <c r="D16" s="46">
        <f>IF($B16="","",IF([3]設定!$H31="",INDEX([3]第１０表!$F$78:$M$134,MATCH([3]設定!$D31,[3]第１０表!$C$78:$C$134,0),2),[3]設定!$H31))</f>
        <v>178.3</v>
      </c>
      <c r="E16" s="46">
        <f>IF($B16="","",IF([3]設定!$H31="",INDEX([3]第１０表!$F$78:$M$134,MATCH([3]設定!$D31,[3]第１０表!$C$78:$C$134,0),3),[3]設定!$H31))</f>
        <v>171.3</v>
      </c>
      <c r="F16" s="47">
        <f>IF($B16="","",IF([3]設定!$H31="",INDEX([3]第１０表!$F$78:$M$134,MATCH([3]設定!$D31,[3]第１０表!$C$78:$C$134,0),4),[3]設定!$H31))</f>
        <v>7</v>
      </c>
      <c r="G16" s="46">
        <f>IF($B16="","",IF([3]設定!$H31="",INDEX([3]第１０表!$F$78:$M$134,MATCH([3]設定!$D31,[3]第１０表!$C$78:$C$134,0),5),[3]設定!$H31))</f>
        <v>12.9</v>
      </c>
      <c r="H16" s="46">
        <f>IF($B16="","",IF([3]設定!$H31="",INDEX([3]第１０表!$F$78:$M$134,MATCH([3]設定!$D31,[3]第１０表!$C$78:$C$134,0),6),[3]設定!$H31))</f>
        <v>61.8</v>
      </c>
      <c r="I16" s="46">
        <f>IF($B16="","",IF([3]設定!$H31="",INDEX([3]第１０表!$F$78:$M$134,MATCH([3]設定!$D31,[3]第１０表!$C$78:$C$134,0),7),[3]設定!$H31))</f>
        <v>61.8</v>
      </c>
      <c r="J16" s="47">
        <f>IF($B16="","",IF([3]設定!$H31="",INDEX([3]第１０表!$F$78:$M$134,MATCH([3]設定!$D31,[3]第１０表!$C$78:$C$134,0),8),[3]設定!$H31))</f>
        <v>0</v>
      </c>
      <c r="K16" s="5"/>
      <c r="M16" s="48" t="str">
        <f t="shared" si="0"/>
        <v>不動産業，物品賃貸業</v>
      </c>
      <c r="N16" s="49">
        <f>IF($M16="","",IF([3]設定!$H31="",INDEX([3]指数!$C$518:$AD$574,MATCH([3]設定!$D31,[3]指数!$B$518:$B$574,0),7),[3]設定!$H31))</f>
        <v>108.8</v>
      </c>
      <c r="O16" s="50">
        <f>IF($M16="","",IF([3]設定!$H31="",INDEX([3]指数!$C$518:$AD$574,MATCH([3]設定!$D31,[3]指数!$B$518:$B$574,0),8),[3]設定!$H31))</f>
        <v>4.9000000000000004</v>
      </c>
      <c r="P16" s="49">
        <f>IF($M16="","",IF([3]設定!$H31="",INDEX([3]指数!$C$518:$AD$574,MATCH([3]設定!$D31,[3]指数!$B$518:$B$574,0),9),[3]設定!$H31))</f>
        <v>110.6</v>
      </c>
      <c r="Q16" s="50">
        <f>IF($M16="","",IF([3]設定!$H31="",INDEX([3]指数!$C$518:$AD$574,MATCH([3]設定!$D31,[3]指数!$B$518:$B$574,0),10),[3]設定!$H31))</f>
        <v>9.1999999999999993</v>
      </c>
      <c r="R16" s="49">
        <f>IF($M16="","",IF([3]設定!$H31="",INDEX([3]指数!$C$518:$AD$574,MATCH([3]設定!$D31,[3]指数!$B$518:$B$574,0),11),[3]設定!$H31))</f>
        <v>77.8</v>
      </c>
      <c r="S16" s="51">
        <f>IF($M16="","",IF([3]設定!$H31="",INDEX([3]指数!$C$518:$AD$574,MATCH([3]設定!$D31,[3]指数!$B$518:$B$574,0),12),[3]設定!$H31))</f>
        <v>-46.6</v>
      </c>
      <c r="T16" s="49">
        <f>IF($M16="","",IF([3]設定!$H31="",INDEX([3]指数!$C$582:$AD$638,MATCH([3]設定!$D31,[3]指数!$B$582:$B$638,0),7),[3]設定!$H31))</f>
        <v>76.400000000000006</v>
      </c>
      <c r="U16" s="50">
        <f>IF($M16="","",IF([3]設定!$H31="",INDEX([3]指数!$C$582:$AD$638,MATCH([3]設定!$D31,[3]指数!$B$582:$B$638,0),8),[3]設定!$H31))</f>
        <v>-37.4</v>
      </c>
      <c r="V16" s="49">
        <f>IF($M16="","",IF([3]設定!$H31="",INDEX([3]指数!$C$582:$AD$638,MATCH([3]設定!$D31,[3]指数!$B$582:$B$638,0),9),[3]設定!$H31))</f>
        <v>77.599999999999994</v>
      </c>
      <c r="W16" s="50">
        <f>IF($M16="","",IF([3]設定!$H31="",INDEX([3]指数!$C$582:$AD$638,MATCH([3]設定!$D31,[3]指数!$B$582:$B$638,0),10),[3]設定!$H31))</f>
        <v>-35.5</v>
      </c>
      <c r="X16" s="49">
        <f>IF($M16="","",IF([3]設定!$H31="",INDEX([3]指数!$C$582:$AD$638,MATCH([3]設定!$D31,[3]指数!$B$582:$B$638,0),11),[3]設定!$H31))</f>
        <v>0</v>
      </c>
      <c r="Y16" s="51">
        <f>IF($M16="","",IF([3]設定!$H31="",INDEX([3]指数!$C$582:$AD$638,MATCH([3]設定!$D31,[3]指数!$B$582:$B$638,0),12),[3]設定!$H31))</f>
        <v>-100</v>
      </c>
    </row>
    <row r="17" spans="1:25" s="4" customFormat="1" ht="23.25" customHeight="1" x14ac:dyDescent="0.45">
      <c r="A17" s="5"/>
      <c r="B17" s="55" t="str">
        <f>+[24]表１!B18</f>
        <v>学術研究，専門・技術サービス業</v>
      </c>
      <c r="C17" s="46">
        <f>IF($B17="","",IF([3]設定!$H32="",INDEX([3]第１０表!$F$78:$M$134,MATCH([3]設定!$D32,[3]第１０表!$C$78:$C$134,0),1),[3]設定!$H32))</f>
        <v>19</v>
      </c>
      <c r="D17" s="46">
        <f>IF($B17="","",IF([3]設定!$H32="",INDEX([3]第１０表!$F$78:$M$134,MATCH([3]設定!$D32,[3]第１０表!$C$78:$C$134,0),2),[3]設定!$H32))</f>
        <v>162.6</v>
      </c>
      <c r="E17" s="46">
        <f>IF($B17="","",IF([3]設定!$H32="",INDEX([3]第１０表!$F$78:$M$134,MATCH([3]設定!$D32,[3]第１０表!$C$78:$C$134,0),3),[3]設定!$H32))</f>
        <v>151</v>
      </c>
      <c r="F17" s="47">
        <f>IF($B17="","",IF([3]設定!$H32="",INDEX([3]第１０表!$F$78:$M$134,MATCH([3]設定!$D32,[3]第１０表!$C$78:$C$134,0),4),[3]設定!$H32))</f>
        <v>11.6</v>
      </c>
      <c r="G17" s="46">
        <f>IF($B17="","",IF([3]設定!$H32="",INDEX([3]第１０表!$F$78:$M$134,MATCH([3]設定!$D32,[3]第１０表!$C$78:$C$134,0),5),[3]設定!$H32))</f>
        <v>17.600000000000001</v>
      </c>
      <c r="H17" s="46">
        <f>IF($B17="","",IF([3]設定!$H32="",INDEX([3]第１０表!$F$78:$M$134,MATCH([3]設定!$D32,[3]第１０表!$C$78:$C$134,0),6),[3]設定!$H32))</f>
        <v>111.5</v>
      </c>
      <c r="I17" s="46">
        <f>IF($B17="","",IF([3]設定!$H32="",INDEX([3]第１０表!$F$78:$M$134,MATCH([3]設定!$D32,[3]第１０表!$C$78:$C$134,0),7),[3]設定!$H32))</f>
        <v>101.6</v>
      </c>
      <c r="J17" s="47">
        <f>IF($B17="","",IF([3]設定!$H32="",INDEX([3]第１０表!$F$78:$M$134,MATCH([3]設定!$D32,[3]第１０表!$C$78:$C$134,0),8),[3]設定!$H32))</f>
        <v>9.9</v>
      </c>
      <c r="K17" s="5"/>
      <c r="M17" s="56" t="str">
        <f t="shared" si="0"/>
        <v>学術研究，専門・技術サービス業</v>
      </c>
      <c r="N17" s="49">
        <f>IF($M17="","",IF([3]設定!$H32="",INDEX([3]指数!$C$518:$AD$574,MATCH([3]設定!$D32,[3]指数!$B$518:$B$574,0),7),[3]設定!$H32))</f>
        <v>100.2</v>
      </c>
      <c r="O17" s="50">
        <f>IF($M17="","",IF([3]設定!$H32="",INDEX([3]指数!$C$518:$AD$574,MATCH([3]設定!$D32,[3]指数!$B$518:$B$574,0),8),[3]設定!$H32))</f>
        <v>9.1999999999999993</v>
      </c>
      <c r="P17" s="49">
        <f>IF($M17="","",IF([3]設定!$H32="",INDEX([3]指数!$C$518:$AD$574,MATCH([3]設定!$D32,[3]指数!$B$518:$B$574,0),9),[3]設定!$H32))</f>
        <v>98.9</v>
      </c>
      <c r="Q17" s="50">
        <f>IF($M17="","",IF([3]設定!$H32="",INDEX([3]指数!$C$518:$AD$574,MATCH([3]設定!$D32,[3]指数!$B$518:$B$574,0),10),[3]設定!$H32))</f>
        <v>8.9</v>
      </c>
      <c r="R17" s="49">
        <f>IF($M17="","",IF([3]設定!$H32="",INDEX([3]指数!$C$518:$AD$574,MATCH([3]設定!$D32,[3]指数!$B$518:$B$574,0),11),[3]設定!$H32))</f>
        <v>120.8</v>
      </c>
      <c r="S17" s="51">
        <f>IF($M17="","",IF([3]設定!$H32="",INDEX([3]指数!$C$518:$AD$574,MATCH([3]設定!$D32,[3]指数!$B$518:$B$574,0),12),[3]設定!$H32))</f>
        <v>12.6</v>
      </c>
      <c r="T17" s="49">
        <f>IF($M17="","",IF([3]設定!$H32="",INDEX([3]指数!$C$582:$AD$638,MATCH([3]設定!$D32,[3]指数!$B$582:$B$638,0),7),[3]設定!$H32))</f>
        <v>97</v>
      </c>
      <c r="U17" s="50">
        <f>IF($M17="","",IF([3]設定!$H32="",INDEX([3]指数!$C$582:$AD$638,MATCH([3]設定!$D32,[3]指数!$B$582:$B$638,0),8),[3]設定!$H32))</f>
        <v>14.5</v>
      </c>
      <c r="V17" s="49">
        <f>IF($M17="","",IF([3]設定!$H32="",INDEX([3]指数!$C$582:$AD$638,MATCH([3]設定!$D32,[3]指数!$B$582:$B$638,0),9),[3]設定!$H32))</f>
        <v>90.4</v>
      </c>
      <c r="W17" s="50">
        <f>IF($M17="","",IF([3]設定!$H32="",INDEX([3]指数!$C$582:$AD$638,MATCH([3]設定!$D32,[3]指数!$B$582:$B$638,0),10),[3]設定!$H32))</f>
        <v>7.1</v>
      </c>
      <c r="X17" s="49">
        <f>IF($M17="","",IF([3]設定!$H32="",INDEX([3]指数!$C$582:$AD$638,MATCH([3]設定!$D32,[3]指数!$B$582:$B$638,0),11),[3]設定!$H32))</f>
        <v>396</v>
      </c>
      <c r="Y17" s="51">
        <f>IF($M17="","",IF([3]設定!$H32="",INDEX([3]指数!$C$582:$AD$638,MATCH([3]設定!$D32,[3]指数!$B$582:$B$638,0),12),[3]設定!$H32))</f>
        <v>312.5</v>
      </c>
    </row>
    <row r="18" spans="1:25" s="4" customFormat="1" ht="23.25" customHeight="1" x14ac:dyDescent="0.45">
      <c r="A18" s="5"/>
      <c r="B18" s="52" t="str">
        <f>+[24]表１!B19</f>
        <v>宿泊業，飲食サービス業</v>
      </c>
      <c r="C18" s="46">
        <f>IF($B18="","",IF([3]設定!$H33="",INDEX([3]第１０表!$F$78:$M$134,MATCH([3]設定!$D33,[3]第１０表!$C$78:$C$134,0),1),[3]設定!$H33))</f>
        <v>20.2</v>
      </c>
      <c r="D18" s="46">
        <f>IF($B18="","",IF([3]設定!$H33="",INDEX([3]第１０表!$F$78:$M$134,MATCH([3]設定!$D33,[3]第１０表!$C$78:$C$134,0),2),[3]設定!$H33))</f>
        <v>162.19999999999999</v>
      </c>
      <c r="E18" s="46">
        <f>IF($B18="","",IF([3]設定!$H33="",INDEX([3]第１０表!$F$78:$M$134,MATCH([3]設定!$D33,[3]第１０表!$C$78:$C$134,0),3),[3]設定!$H33))</f>
        <v>151.4</v>
      </c>
      <c r="F18" s="47">
        <f>IF($B18="","",IF([3]設定!$H33="",INDEX([3]第１０表!$F$78:$M$134,MATCH([3]設定!$D33,[3]第１０表!$C$78:$C$134,0),4),[3]設定!$H33))</f>
        <v>10.8</v>
      </c>
      <c r="G18" s="46">
        <f>IF($B18="","",IF([3]設定!$H33="",INDEX([3]第１０表!$F$78:$M$134,MATCH([3]設定!$D33,[3]第１０表!$C$78:$C$134,0),5),[3]設定!$H33))</f>
        <v>12.9</v>
      </c>
      <c r="H18" s="46">
        <f>IF($B18="","",IF([3]設定!$H33="",INDEX([3]第１０表!$F$78:$M$134,MATCH([3]設定!$D33,[3]第１０表!$C$78:$C$134,0),6),[3]設定!$H33))</f>
        <v>64.7</v>
      </c>
      <c r="I18" s="46">
        <f>IF($B18="","",IF([3]設定!$H33="",INDEX([3]第１０表!$F$78:$M$134,MATCH([3]設定!$D33,[3]第１０表!$C$78:$C$134,0),7),[3]設定!$H33))</f>
        <v>62.3</v>
      </c>
      <c r="J18" s="47">
        <f>IF($B18="","",IF([3]設定!$H33="",INDEX([3]第１０表!$F$78:$M$134,MATCH([3]設定!$D33,[3]第１０表!$C$78:$C$134,0),8),[3]設定!$H33))</f>
        <v>2.4</v>
      </c>
      <c r="K18" s="5"/>
      <c r="M18" s="48" t="str">
        <f t="shared" si="0"/>
        <v>宿泊業，飲食サービス業</v>
      </c>
      <c r="N18" s="49">
        <f>IF($M18="","",IF([3]設定!$H33="",INDEX([3]指数!$C$518:$AD$574,MATCH([3]設定!$D33,[3]指数!$B$518:$B$574,0),7),[3]設定!$H33))</f>
        <v>99.3</v>
      </c>
      <c r="O18" s="50">
        <f>IF($M18="","",IF([3]設定!$H33="",INDEX([3]指数!$C$518:$AD$574,MATCH([3]設定!$D33,[3]指数!$B$518:$B$574,0),8),[3]設定!$H33))</f>
        <v>6.4</v>
      </c>
      <c r="P18" s="49">
        <f>IF($M18="","",IF([3]設定!$H33="",INDEX([3]指数!$C$518:$AD$574,MATCH([3]設定!$D33,[3]指数!$B$518:$B$574,0),9),[3]設定!$H33))</f>
        <v>99.3</v>
      </c>
      <c r="Q18" s="50">
        <f>IF($M18="","",IF([3]設定!$H33="",INDEX([3]指数!$C$518:$AD$574,MATCH([3]設定!$D33,[3]指数!$B$518:$B$574,0),10),[3]設定!$H33))</f>
        <v>1.6</v>
      </c>
      <c r="R18" s="49">
        <f>IF($M18="","",IF([3]設定!$H33="",INDEX([3]指数!$C$518:$AD$574,MATCH([3]設定!$D33,[3]指数!$B$518:$B$574,0),11),[3]設定!$H33))</f>
        <v>100</v>
      </c>
      <c r="S18" s="51">
        <f>IF($M18="","",IF([3]設定!$H33="",INDEX([3]指数!$C$518:$AD$574,MATCH([3]設定!$D33,[3]指数!$B$518:$B$574,0),12),[3]設定!$H33))</f>
        <v>226.8</v>
      </c>
      <c r="T18" s="49">
        <f>IF($M18="","",IF([3]設定!$H33="",INDEX([3]指数!$C$582:$AD$638,MATCH([3]設定!$D33,[3]指数!$B$582:$B$638,0),7),[3]設定!$H33))</f>
        <v>94.3</v>
      </c>
      <c r="U18" s="50">
        <f>IF($M18="","",IF([3]設定!$H33="",INDEX([3]指数!$C$582:$AD$638,MATCH([3]設定!$D33,[3]指数!$B$582:$B$638,0),8),[3]設定!$H33))</f>
        <v>-5.6</v>
      </c>
      <c r="V18" s="49">
        <f>IF($M18="","",IF([3]設定!$H33="",INDEX([3]指数!$C$582:$AD$638,MATCH([3]設定!$D33,[3]指数!$B$582:$B$638,0),9),[3]設定!$H33))</f>
        <v>92.7</v>
      </c>
      <c r="W18" s="50">
        <f>IF($M18="","",IF([3]設定!$H33="",INDEX([3]指数!$C$582:$AD$638,MATCH([3]設定!$D33,[3]指数!$B$582:$B$638,0),10),[3]設定!$H33))</f>
        <v>-7.2</v>
      </c>
      <c r="X18" s="49">
        <f>IF($M18="","",IF([3]設定!$H33="",INDEX([3]指数!$C$582:$AD$638,MATCH([3]設定!$D33,[3]指数!$B$582:$B$638,0),11),[3]設定!$H33))</f>
        <v>171.4</v>
      </c>
      <c r="Y18" s="51">
        <f>IF($M18="","",IF([3]設定!$H33="",INDEX([3]指数!$C$582:$AD$638,MATCH([3]設定!$D33,[3]指数!$B$582:$B$638,0),12),[3]設定!$H33))</f>
        <v>71.400000000000006</v>
      </c>
    </row>
    <row r="19" spans="1:25" s="4" customFormat="1" ht="23.25" customHeight="1" x14ac:dyDescent="0.45">
      <c r="A19" s="5"/>
      <c r="B19" s="54" t="str">
        <f>+[24]表１!B20</f>
        <v>生活関連サービス業，娯楽業</v>
      </c>
      <c r="C19" s="46">
        <f>IF($B19="","",IF([3]設定!$H34="",INDEX([3]第１０表!$F$78:$M$134,MATCH([3]設定!$D34,[3]第１０表!$C$78:$C$134,0),1),[3]設定!$H34))</f>
        <v>19.100000000000001</v>
      </c>
      <c r="D19" s="46">
        <f>IF($B19="","",IF([3]設定!$H34="",INDEX([3]第１０表!$F$78:$M$134,MATCH([3]設定!$D34,[3]第１０表!$C$78:$C$134,0),2),[3]設定!$H34))</f>
        <v>155</v>
      </c>
      <c r="E19" s="46">
        <f>IF($B19="","",IF([3]設定!$H34="",INDEX([3]第１０表!$F$78:$M$134,MATCH([3]設定!$D34,[3]第１０表!$C$78:$C$134,0),3),[3]設定!$H34))</f>
        <v>149.1</v>
      </c>
      <c r="F19" s="47">
        <f>IF($B19="","",IF([3]設定!$H34="",INDEX([3]第１０表!$F$78:$M$134,MATCH([3]設定!$D34,[3]第１０表!$C$78:$C$134,0),4),[3]設定!$H34))</f>
        <v>5.9</v>
      </c>
      <c r="G19" s="46">
        <f>IF($B19="","",IF([3]設定!$H34="",INDEX([3]第１０表!$F$78:$M$134,MATCH([3]設定!$D34,[3]第１０表!$C$78:$C$134,0),5),[3]設定!$H34))</f>
        <v>12.6</v>
      </c>
      <c r="H19" s="46">
        <f>IF($B19="","",IF([3]設定!$H34="",INDEX([3]第１０表!$F$78:$M$134,MATCH([3]設定!$D34,[3]第１０表!$C$78:$C$134,0),6),[3]設定!$H34))</f>
        <v>64.5</v>
      </c>
      <c r="I19" s="46">
        <f>IF($B19="","",IF([3]設定!$H34="",INDEX([3]第１０表!$F$78:$M$134,MATCH([3]設定!$D34,[3]第１０表!$C$78:$C$134,0),7),[3]設定!$H34))</f>
        <v>63.6</v>
      </c>
      <c r="J19" s="47">
        <f>IF($B19="","",IF([3]設定!$H34="",INDEX([3]第１０表!$F$78:$M$134,MATCH([3]設定!$D34,[3]第１０表!$C$78:$C$134,0),8),[3]設定!$H34))</f>
        <v>0.9</v>
      </c>
      <c r="K19" s="5"/>
      <c r="M19" s="54" t="str">
        <f t="shared" si="0"/>
        <v>生活関連サービス業，娯楽業</v>
      </c>
      <c r="N19" s="49">
        <f>IF($M19="","",IF([3]設定!$H34="",INDEX([3]指数!$C$518:$AD$574,MATCH([3]設定!$D34,[3]指数!$B$518:$B$574,0),7),[3]設定!$H34))</f>
        <v>91.2</v>
      </c>
      <c r="O19" s="50">
        <f>IF($M19="","",IF([3]設定!$H34="",INDEX([3]指数!$C$518:$AD$574,MATCH([3]設定!$D34,[3]指数!$B$518:$B$574,0),8),[3]設定!$H34))</f>
        <v>12</v>
      </c>
      <c r="P19" s="49">
        <f>IF($M19="","",IF([3]設定!$H34="",INDEX([3]指数!$C$518:$AD$574,MATCH([3]設定!$D34,[3]指数!$B$518:$B$574,0),9),[3]設定!$H34))</f>
        <v>96.7</v>
      </c>
      <c r="Q19" s="50">
        <f>IF($M19="","",IF([3]設定!$H34="",INDEX([3]指数!$C$518:$AD$574,MATCH([3]設定!$D34,[3]指数!$B$518:$B$574,0),10),[3]設定!$H34))</f>
        <v>12.1</v>
      </c>
      <c r="R19" s="49">
        <f>IF($M19="","",IF([3]設定!$H34="",INDEX([3]指数!$C$518:$AD$574,MATCH([3]設定!$D34,[3]指数!$B$518:$B$574,0),11),[3]設定!$H34))</f>
        <v>37.299999999999997</v>
      </c>
      <c r="S19" s="51">
        <f>IF($M19="","",IF([3]設定!$H34="",INDEX([3]指数!$C$518:$AD$574,MATCH([3]設定!$D34,[3]指数!$B$518:$B$574,0),12),[3]設定!$H34))</f>
        <v>13.4</v>
      </c>
      <c r="T19" s="49">
        <f>IF($M19="","",IF([3]設定!$H34="",INDEX([3]指数!$C$582:$AD$638,MATCH([3]設定!$D34,[3]指数!$B$582:$B$638,0),7),[3]設定!$H34))</f>
        <v>82.2</v>
      </c>
      <c r="U19" s="50">
        <f>IF($M19="","",IF([3]設定!$H34="",INDEX([3]指数!$C$582:$AD$638,MATCH([3]設定!$D34,[3]指数!$B$582:$B$638,0),8),[3]設定!$H34))</f>
        <v>-31.6</v>
      </c>
      <c r="V19" s="49">
        <f>IF($M19="","",IF([3]設定!$H34="",INDEX([3]指数!$C$582:$AD$638,MATCH([3]設定!$D34,[3]指数!$B$582:$B$638,0),9),[3]設定!$H34))</f>
        <v>81.900000000000006</v>
      </c>
      <c r="W19" s="50">
        <f>IF($M19="","",IF([3]設定!$H34="",INDEX([3]指数!$C$582:$AD$638,MATCH([3]設定!$D34,[3]指数!$B$582:$B$638,0),10),[3]設定!$H34))</f>
        <v>-31.7</v>
      </c>
      <c r="X19" s="49">
        <f>IF($M19="","",IF([3]設定!$H34="",INDEX([3]指数!$C$582:$AD$638,MATCH([3]設定!$D34,[3]指数!$B$582:$B$638,0),11),[3]設定!$H34))</f>
        <v>112.5</v>
      </c>
      <c r="Y19" s="51">
        <f>IF($M19="","",IF([3]設定!$H34="",INDEX([3]指数!$C$582:$AD$638,MATCH([3]設定!$D34,[3]指数!$B$582:$B$638,0),12),[3]設定!$H34))</f>
        <v>-18.2</v>
      </c>
    </row>
    <row r="20" spans="1:25" s="4" customFormat="1" ht="23.25" customHeight="1" x14ac:dyDescent="0.45">
      <c r="A20" s="5"/>
      <c r="B20" s="52" t="str">
        <f>+[24]表１!B21</f>
        <v>教育，学習支援業</v>
      </c>
      <c r="C20" s="46">
        <f>IF($B20="","",IF([3]設定!$H35="",INDEX([3]第１０表!$F$78:$M$134,MATCH([3]設定!$D35,[3]第１０表!$C$78:$C$134,0),1),[3]設定!$H35))</f>
        <v>19.7</v>
      </c>
      <c r="D20" s="46">
        <f>IF($B20="","",IF([3]設定!$H35="",INDEX([3]第１０表!$F$78:$M$134,MATCH([3]設定!$D35,[3]第１０表!$C$78:$C$134,0),2),[3]設定!$H35))</f>
        <v>168.9</v>
      </c>
      <c r="E20" s="46">
        <f>IF($B20="","",IF([3]設定!$H35="",INDEX([3]第１０表!$F$78:$M$134,MATCH([3]設定!$D35,[3]第１０表!$C$78:$C$134,0),3),[3]設定!$H35))</f>
        <v>145.80000000000001</v>
      </c>
      <c r="F20" s="47">
        <f>IF($B20="","",IF([3]設定!$H35="",INDEX([3]第１０表!$F$78:$M$134,MATCH([3]設定!$D35,[3]第１０表!$C$78:$C$134,0),4),[3]設定!$H35))</f>
        <v>23.1</v>
      </c>
      <c r="G20" s="46">
        <f>IF($B20="","",IF([3]設定!$H35="",INDEX([3]第１０表!$F$78:$M$134,MATCH([3]設定!$D35,[3]第１０表!$C$78:$C$134,0),5),[3]設定!$H35))</f>
        <v>14</v>
      </c>
      <c r="H20" s="46">
        <f>IF($B20="","",IF([3]設定!$H35="",INDEX([3]第１０表!$F$78:$M$134,MATCH([3]設定!$D35,[3]第１０表!$C$78:$C$134,0),6),[3]設定!$H35))</f>
        <v>69.400000000000006</v>
      </c>
      <c r="I20" s="46">
        <f>IF($B20="","",IF([3]設定!$H35="",INDEX([3]第１０表!$F$78:$M$134,MATCH([3]設定!$D35,[3]第１０表!$C$78:$C$134,0),7),[3]設定!$H35))</f>
        <v>69.2</v>
      </c>
      <c r="J20" s="47">
        <f>IF($B20="","",IF([3]設定!$H35="",INDEX([3]第１０表!$F$78:$M$134,MATCH([3]設定!$D35,[3]第１０表!$C$78:$C$134,0),8),[3]設定!$H35))</f>
        <v>0.2</v>
      </c>
      <c r="K20" s="5"/>
      <c r="M20" s="48" t="str">
        <f t="shared" si="0"/>
        <v>教育，学習支援業</v>
      </c>
      <c r="N20" s="49">
        <f>IF($M20="","",IF([3]設定!$H35="",INDEX([3]指数!$C$518:$AD$574,MATCH([3]設定!$D35,[3]指数!$B$518:$B$574,0),7),[3]設定!$H35))</f>
        <v>107.3</v>
      </c>
      <c r="O20" s="50">
        <f>IF($M20="","",IF([3]設定!$H35="",INDEX([3]指数!$C$518:$AD$574,MATCH([3]設定!$D35,[3]指数!$B$518:$B$574,0),8),[3]設定!$H35))</f>
        <v>9.6</v>
      </c>
      <c r="P20" s="49">
        <f>IF($M20="","",IF([3]設定!$H35="",INDEX([3]指数!$C$518:$AD$574,MATCH([3]設定!$D35,[3]指数!$B$518:$B$574,0),9),[3]設定!$H35))</f>
        <v>98.1</v>
      </c>
      <c r="Q20" s="50">
        <f>IF($M20="","",IF([3]設定!$H35="",INDEX([3]指数!$C$518:$AD$574,MATCH([3]設定!$D35,[3]指数!$B$518:$B$574,0),10),[3]設定!$H35))</f>
        <v>12.4</v>
      </c>
      <c r="R20" s="49">
        <f>IF($M20="","",IF([3]設定!$H35="",INDEX([3]指数!$C$518:$AD$574,MATCH([3]設定!$D35,[3]指数!$B$518:$B$574,0),11),[3]設定!$H35))</f>
        <v>262.5</v>
      </c>
      <c r="S20" s="51">
        <f>IF($M20="","",IF([3]設定!$H35="",INDEX([3]指数!$C$518:$AD$574,MATCH([3]設定!$D35,[3]指数!$B$518:$B$574,0),12),[3]設定!$H35))</f>
        <v>-5.3</v>
      </c>
      <c r="T20" s="49">
        <f>IF($M20="","",IF([3]設定!$H35="",INDEX([3]指数!$C$582:$AD$638,MATCH([3]設定!$D35,[3]指数!$B$582:$B$638,0),7),[3]設定!$H35))</f>
        <v>132.69999999999999</v>
      </c>
      <c r="U20" s="50">
        <f>IF($M20="","",IF([3]設定!$H35="",INDEX([3]指数!$C$582:$AD$638,MATCH([3]設定!$D35,[3]指数!$B$582:$B$638,0),8),[3]設定!$H35))</f>
        <v>-3.6</v>
      </c>
      <c r="V20" s="49">
        <f>IF($M20="","",IF([3]設定!$H35="",INDEX([3]指数!$C$582:$AD$638,MATCH([3]設定!$D35,[3]指数!$B$582:$B$638,0),9),[3]設定!$H35))</f>
        <v>133.1</v>
      </c>
      <c r="W20" s="50">
        <f>IF($M20="","",IF([3]設定!$H35="",INDEX([3]指数!$C$582:$AD$638,MATCH([3]設定!$D35,[3]指数!$B$582:$B$638,0),10),[3]設定!$H35))</f>
        <v>-3.5</v>
      </c>
      <c r="X20" s="49">
        <f>IF($M20="","",IF([3]設定!$H35="",INDEX([3]指数!$C$582:$AD$638,MATCH([3]設定!$D35,[3]指数!$B$582:$B$638,0),11),[3]設定!$H35))</f>
        <v>50</v>
      </c>
      <c r="Y20" s="51">
        <f>IF($M20="","",IF([3]設定!$H35="",INDEX([3]指数!$C$582:$AD$638,MATCH([3]設定!$D35,[3]指数!$B$582:$B$638,0),12),[3]設定!$H35))</f>
        <v>-33.299999999999997</v>
      </c>
    </row>
    <row r="21" spans="1:25" s="4" customFormat="1" ht="23.25" customHeight="1" x14ac:dyDescent="0.45">
      <c r="A21" s="5"/>
      <c r="B21" s="52" t="str">
        <f>+[24]表１!B22</f>
        <v>医療，福祉</v>
      </c>
      <c r="C21" s="46">
        <f>IF($B21="","",IF([3]設定!$H36="",INDEX([3]第１０表!$F$78:$M$134,MATCH([3]設定!$D36,[3]第１０表!$C$78:$C$134,0),1),[3]設定!$H36))</f>
        <v>19.3</v>
      </c>
      <c r="D21" s="46">
        <f>IF($B21="","",IF([3]設定!$H36="",INDEX([3]第１０表!$F$78:$M$134,MATCH([3]設定!$D36,[3]第１０表!$C$78:$C$134,0),2),[3]設定!$H36))</f>
        <v>153.5</v>
      </c>
      <c r="E21" s="46">
        <f>IF($B21="","",IF([3]設定!$H36="",INDEX([3]第１０表!$F$78:$M$134,MATCH([3]設定!$D36,[3]第１０表!$C$78:$C$134,0),3),[3]設定!$H36))</f>
        <v>148</v>
      </c>
      <c r="F21" s="47">
        <f>IF($B21="","",IF([3]設定!$H36="",INDEX([3]第１０表!$F$78:$M$134,MATCH([3]設定!$D36,[3]第１０表!$C$78:$C$134,0),4),[3]設定!$H36))</f>
        <v>5.5</v>
      </c>
      <c r="G21" s="46">
        <f>IF($B21="","",IF([3]設定!$H36="",INDEX([3]第１０表!$F$78:$M$134,MATCH([3]設定!$D36,[3]第１０表!$C$78:$C$134,0),5),[3]設定!$H36))</f>
        <v>15</v>
      </c>
      <c r="H21" s="46">
        <f>IF($B21="","",IF([3]設定!$H36="",INDEX([3]第１０表!$F$78:$M$134,MATCH([3]設定!$D36,[3]第１０表!$C$78:$C$134,0),6),[3]設定!$H36))</f>
        <v>80</v>
      </c>
      <c r="I21" s="46">
        <f>IF($B21="","",IF([3]設定!$H36="",INDEX([3]第１０表!$F$78:$M$134,MATCH([3]設定!$D36,[3]第１０表!$C$78:$C$134,0),7),[3]設定!$H36))</f>
        <v>79.099999999999994</v>
      </c>
      <c r="J21" s="47">
        <f>IF($B21="","",IF([3]設定!$H36="",INDEX([3]第１０表!$F$78:$M$134,MATCH([3]設定!$D36,[3]第１０表!$C$78:$C$134,0),8),[3]設定!$H36))</f>
        <v>0.9</v>
      </c>
      <c r="K21" s="5"/>
      <c r="M21" s="48" t="str">
        <f t="shared" si="0"/>
        <v>医療，福祉</v>
      </c>
      <c r="N21" s="49">
        <f>IF($M21="","",IF([3]設定!$H36="",INDEX([3]指数!$C$518:$AD$574,MATCH([3]設定!$D36,[3]指数!$B$518:$B$574,0),7),[3]設定!$H36))</f>
        <v>97.8</v>
      </c>
      <c r="O21" s="50">
        <f>IF($M21="","",IF([3]設定!$H36="",INDEX([3]指数!$C$518:$AD$574,MATCH([3]設定!$D36,[3]指数!$B$518:$B$574,0),8),[3]設定!$H36))</f>
        <v>4.7</v>
      </c>
      <c r="P21" s="49">
        <f>IF($M21="","",IF([3]設定!$H36="",INDEX([3]指数!$C$518:$AD$574,MATCH([3]設定!$D36,[3]指数!$B$518:$B$574,0),9),[3]設定!$H36))</f>
        <v>97.4</v>
      </c>
      <c r="Q21" s="50">
        <f>IF($M21="","",IF([3]設定!$H36="",INDEX([3]指数!$C$518:$AD$574,MATCH([3]設定!$D36,[3]指数!$B$518:$B$574,0),10),[3]設定!$H36))</f>
        <v>4.5</v>
      </c>
      <c r="R21" s="49">
        <f>IF($M21="","",IF([3]設定!$H36="",INDEX([3]指数!$C$518:$AD$574,MATCH([3]設定!$D36,[3]指数!$B$518:$B$574,0),11),[3]設定!$H36))</f>
        <v>107.8</v>
      </c>
      <c r="S21" s="51">
        <f>IF($M21="","",IF([3]設定!$H36="",INDEX([3]指数!$C$518:$AD$574,MATCH([3]設定!$D36,[3]指数!$B$518:$B$574,0),12),[3]設定!$H36))</f>
        <v>10</v>
      </c>
      <c r="T21" s="49">
        <f>IF($M21="","",IF([3]設定!$H36="",INDEX([3]指数!$C$582:$AD$638,MATCH([3]設定!$D36,[3]指数!$B$582:$B$638,0),7),[3]設定!$H36))</f>
        <v>89.7</v>
      </c>
      <c r="U21" s="50">
        <f>IF($M21="","",IF([3]設定!$H36="",INDEX([3]指数!$C$582:$AD$638,MATCH([3]設定!$D36,[3]指数!$B$582:$B$638,0),8),[3]設定!$H36))</f>
        <v>1</v>
      </c>
      <c r="V21" s="49">
        <f>IF($M21="","",IF([3]設定!$H36="",INDEX([3]指数!$C$582:$AD$638,MATCH([3]設定!$D36,[3]指数!$B$582:$B$638,0),9),[3]設定!$H36))</f>
        <v>89.9</v>
      </c>
      <c r="W21" s="50">
        <f>IF($M21="","",IF([3]設定!$H36="",INDEX([3]指数!$C$582:$AD$638,MATCH([3]設定!$D36,[3]指数!$B$582:$B$638,0),10),[3]設定!$H36))</f>
        <v>1</v>
      </c>
      <c r="X21" s="49">
        <f>IF($M21="","",IF([3]設定!$H36="",INDEX([3]指数!$C$582:$AD$638,MATCH([3]設定!$D36,[3]指数!$B$582:$B$638,0),11),[3]設定!$H36))</f>
        <v>69.2</v>
      </c>
      <c r="Y21" s="51">
        <f>IF($M21="","",IF([3]設定!$H36="",INDEX([3]指数!$C$582:$AD$638,MATCH([3]設定!$D36,[3]指数!$B$582:$B$638,0),12),[3]設定!$H36))</f>
        <v>0</v>
      </c>
    </row>
    <row r="22" spans="1:25" s="4" customFormat="1" ht="23.25" customHeight="1" x14ac:dyDescent="0.45">
      <c r="A22" s="5"/>
      <c r="B22" s="52" t="str">
        <f>+[24]表１!B23</f>
        <v>複合サービス事業</v>
      </c>
      <c r="C22" s="46">
        <f>IF($B22="","",IF([3]設定!$H37="",INDEX([3]第１０表!$F$78:$M$134,MATCH([3]設定!$D37,[3]第１０表!$C$78:$C$134,0),1),[3]設定!$H37))</f>
        <v>17.8</v>
      </c>
      <c r="D22" s="46">
        <f>IF($B22="","",IF([3]設定!$H37="",INDEX([3]第１０表!$F$78:$M$134,MATCH([3]設定!$D37,[3]第１０表!$C$78:$C$134,0),2),[3]設定!$H37))</f>
        <v>142.6</v>
      </c>
      <c r="E22" s="46">
        <f>IF($B22="","",IF([3]設定!$H37="",INDEX([3]第１０表!$F$78:$M$134,MATCH([3]設定!$D37,[3]第１０表!$C$78:$C$134,0),3),[3]設定!$H37))</f>
        <v>139.1</v>
      </c>
      <c r="F22" s="47">
        <f>IF($B22="","",IF([3]設定!$H37="",INDEX([3]第１０表!$F$78:$M$134,MATCH([3]設定!$D37,[3]第１０表!$C$78:$C$134,0),4),[3]設定!$H37))</f>
        <v>3.5</v>
      </c>
      <c r="G22" s="46">
        <f>IF($B22="","",IF([3]設定!$H37="",INDEX([3]第１０表!$F$78:$M$134,MATCH([3]設定!$D37,[3]第１０表!$C$78:$C$134,0),5),[3]設定!$H37))</f>
        <v>18.600000000000001</v>
      </c>
      <c r="H22" s="46">
        <f>IF($B22="","",IF([3]設定!$H37="",INDEX([3]第１０表!$F$78:$M$134,MATCH([3]設定!$D37,[3]第１０表!$C$78:$C$134,0),6),[3]設定!$H37))</f>
        <v>129.19999999999999</v>
      </c>
      <c r="I22" s="46">
        <f>IF($B22="","",IF([3]設定!$H37="",INDEX([3]第１０表!$F$78:$M$134,MATCH([3]設定!$D37,[3]第１０表!$C$78:$C$134,0),7),[3]設定!$H37))</f>
        <v>128.80000000000001</v>
      </c>
      <c r="J22" s="47">
        <f>IF($B22="","",IF([3]設定!$H37="",INDEX([3]第１０表!$F$78:$M$134,MATCH([3]設定!$D37,[3]第１０表!$C$78:$C$134,0),8),[3]設定!$H37))</f>
        <v>0.4</v>
      </c>
      <c r="K22" s="5"/>
      <c r="M22" s="48" t="str">
        <f t="shared" si="0"/>
        <v>複合サービス事業</v>
      </c>
      <c r="N22" s="49">
        <f>IF($M22="","",IF([3]設定!$H37="",INDEX([3]指数!$C$518:$AD$574,MATCH([3]設定!$D37,[3]指数!$B$518:$B$574,0),7),[3]設定!$H37))</f>
        <v>89.9</v>
      </c>
      <c r="O22" s="50">
        <f>IF($M22="","",IF([3]設定!$H37="",INDEX([3]指数!$C$518:$AD$574,MATCH([3]設定!$D37,[3]指数!$B$518:$B$574,0),8),[3]設定!$H37))</f>
        <v>-1.7</v>
      </c>
      <c r="P22" s="49">
        <f>IF($M22="","",IF([3]設定!$H37="",INDEX([3]指数!$C$518:$AD$574,MATCH([3]設定!$D37,[3]指数!$B$518:$B$574,0),9),[3]設定!$H37))</f>
        <v>92.7</v>
      </c>
      <c r="Q22" s="50">
        <f>IF($M22="","",IF([3]設定!$H37="",INDEX([3]指数!$C$518:$AD$574,MATCH([3]設定!$D37,[3]指数!$B$518:$B$574,0),10),[3]設定!$H37))</f>
        <v>0.3</v>
      </c>
      <c r="R22" s="49">
        <f>IF($M22="","",IF([3]設定!$H37="",INDEX([3]指数!$C$518:$AD$574,MATCH([3]設定!$D37,[3]指数!$B$518:$B$574,0),11),[3]設定!$H37))</f>
        <v>40.200000000000003</v>
      </c>
      <c r="S22" s="51">
        <f>IF($M22="","",IF([3]設定!$H37="",INDEX([3]指数!$C$518:$AD$574,MATCH([3]設定!$D37,[3]指数!$B$518:$B$574,0),12),[3]設定!$H37))</f>
        <v>-46.2</v>
      </c>
      <c r="T22" s="49">
        <f>IF($M22="","",IF([3]設定!$H37="",INDEX([3]指数!$C$582:$AD$638,MATCH([3]設定!$D37,[3]指数!$B$582:$B$638,0),7),[3]設定!$H37))</f>
        <v>110.1</v>
      </c>
      <c r="U22" s="50">
        <f>IF($M22="","",IF([3]設定!$H37="",INDEX([3]指数!$C$582:$AD$638,MATCH([3]設定!$D37,[3]指数!$B$582:$B$638,0),8),[3]設定!$H37))</f>
        <v>33.299999999999997</v>
      </c>
      <c r="V22" s="49">
        <f>IF($M22="","",IF([3]設定!$H37="",INDEX([3]指数!$C$582:$AD$638,MATCH([3]設定!$D37,[3]指数!$B$582:$B$638,0),9),[3]設定!$H37))</f>
        <v>112.8</v>
      </c>
      <c r="W22" s="50">
        <f>IF($M22="","",IF([3]設定!$H37="",INDEX([3]指数!$C$582:$AD$638,MATCH([3]設定!$D37,[3]指数!$B$582:$B$638,0),10),[3]設定!$H37))</f>
        <v>33.799999999999997</v>
      </c>
      <c r="X22" s="49">
        <f>IF($M22="","",IF([3]設定!$H37="",INDEX([3]指数!$C$582:$AD$638,MATCH([3]設定!$D37,[3]指数!$B$582:$B$638,0),11),[3]設定!$H37))</f>
        <v>12.9</v>
      </c>
      <c r="Y22" s="51">
        <f>IF($M22="","",IF([3]設定!$H37="",INDEX([3]指数!$C$582:$AD$638,MATCH([3]設定!$D37,[3]指数!$B$582:$B$638,0),12),[3]設定!$H37))</f>
        <v>-33.5</v>
      </c>
    </row>
    <row r="23" spans="1:25" s="4" customFormat="1" ht="23.25" customHeight="1" x14ac:dyDescent="0.45">
      <c r="A23" s="5"/>
      <c r="B23" s="57" t="str">
        <f>+[24]表１!B24</f>
        <v>サービス業（他に分類されないもの）</v>
      </c>
      <c r="C23" s="58">
        <f>IF($B23="","",IF([3]設定!$H38="",INDEX([3]第１０表!$F$78:$M$134,MATCH([3]設定!$D38,[3]第１０表!$C$78:$C$134,0),1),[3]設定!$H38))</f>
        <v>18.600000000000001</v>
      </c>
      <c r="D23" s="59">
        <f>IF($B23="","",IF([3]設定!$H38="",INDEX([3]第１０表!$F$78:$M$134,MATCH([3]設定!$D38,[3]第１０表!$C$78:$C$134,0),2),[3]設定!$H38))</f>
        <v>151.9</v>
      </c>
      <c r="E23" s="59">
        <f>IF($B23="","",IF([3]設定!$H38="",INDEX([3]第１０表!$F$78:$M$134,MATCH([3]設定!$D38,[3]第１０表!$C$78:$C$134,0),3),[3]設定!$H38))</f>
        <v>140.9</v>
      </c>
      <c r="F23" s="60">
        <f>IF($B23="","",IF([3]設定!$H38="",INDEX([3]第１０表!$F$78:$M$134,MATCH([3]設定!$D38,[3]第１０表!$C$78:$C$134,0),4),[3]設定!$H38))</f>
        <v>11</v>
      </c>
      <c r="G23" s="59">
        <f>IF($B23="","",IF([3]設定!$H38="",INDEX([3]第１０表!$F$78:$M$134,MATCH([3]設定!$D38,[3]第１０表!$C$78:$C$134,0),5),[3]設定!$H38))</f>
        <v>15.5</v>
      </c>
      <c r="H23" s="59">
        <f>IF($B23="","",IF([3]設定!$H38="",INDEX([3]第１０表!$F$78:$M$134,MATCH([3]設定!$D38,[3]第１０表!$C$78:$C$134,0),6),[3]設定!$H38))</f>
        <v>86.3</v>
      </c>
      <c r="I23" s="59">
        <f>IF($B23="","",IF([3]設定!$H38="",INDEX([3]第１０表!$F$78:$M$134,MATCH([3]設定!$D38,[3]第１０表!$C$78:$C$134,0),7),[3]設定!$H38))</f>
        <v>84.5</v>
      </c>
      <c r="J23" s="60">
        <f>IF($B23="","",IF([3]設定!$H38="",INDEX([3]第１０表!$F$78:$M$134,MATCH([3]設定!$D38,[3]第１０表!$C$78:$C$134,0),8),[3]設定!$H38))</f>
        <v>1.8</v>
      </c>
      <c r="K23" s="5"/>
      <c r="M23" s="61" t="str">
        <f t="shared" si="0"/>
        <v>サービス業（他に分類されないもの）</v>
      </c>
      <c r="N23" s="62">
        <f>IF($M23="","",IF([3]設定!$H38="",INDEX([3]指数!$C$518:$AD$574,MATCH([3]設定!$D38,[3]指数!$B$518:$B$574,0),7),[3]設定!$H38))</f>
        <v>93.9</v>
      </c>
      <c r="O23" s="63">
        <f>IF($M23="","",IF([3]設定!$H38="",INDEX([3]指数!$C$518:$AD$574,MATCH([3]設定!$D38,[3]指数!$B$518:$B$574,0),8),[3]設定!$H38))</f>
        <v>-0.7</v>
      </c>
      <c r="P23" s="62">
        <f>IF($M23="","",IF([3]設定!$H38="",INDEX([3]指数!$C$518:$AD$574,MATCH([3]設定!$D38,[3]指数!$B$518:$B$574,0),9),[3]設定!$H38))</f>
        <v>93.8</v>
      </c>
      <c r="Q23" s="64">
        <f>IF($M23="","",IF([3]設定!$H38="",INDEX([3]指数!$C$518:$AD$574,MATCH([3]設定!$D38,[3]指数!$B$518:$B$574,0),10),[3]設定!$H38))</f>
        <v>-1.3</v>
      </c>
      <c r="R23" s="62">
        <f>IF($M23="","",IF([3]設定!$H38="",INDEX([3]指数!$C$518:$AD$574,MATCH([3]設定!$D38,[3]指数!$B$518:$B$574,0),11),[3]設定!$H38))</f>
        <v>94.8</v>
      </c>
      <c r="S23" s="65">
        <f>IF($M23="","",IF([3]設定!$H38="",INDEX([3]指数!$C$518:$AD$574,MATCH([3]設定!$D38,[3]指数!$B$518:$B$574,0),12),[3]設定!$H38))</f>
        <v>6.8</v>
      </c>
      <c r="T23" s="62">
        <f>IF($M23="","",IF([3]設定!$H38="",INDEX([3]指数!$C$582:$AD$638,MATCH([3]設定!$D38,[3]指数!$B$582:$B$638,0),7),[3]設定!$H38))</f>
        <v>92</v>
      </c>
      <c r="U23" s="63">
        <f>IF($M23="","",IF([3]設定!$H38="",INDEX([3]指数!$C$582:$AD$638,MATCH([3]設定!$D38,[3]指数!$B$582:$B$638,0),8),[3]設定!$H38))</f>
        <v>1.1000000000000001</v>
      </c>
      <c r="V23" s="62">
        <f>IF($M23="","",IF([3]設定!$H38="",INDEX([3]指数!$C$582:$AD$638,MATCH([3]設定!$D38,[3]指数!$B$582:$B$638,0),9),[3]設定!$H38))</f>
        <v>93.2</v>
      </c>
      <c r="W23" s="64">
        <f>IF($M23="","",IF([3]設定!$H38="",INDEX([3]指数!$C$582:$AD$638,MATCH([3]設定!$D38,[3]指数!$B$582:$B$638,0),10),[3]設定!$H38))</f>
        <v>1.7</v>
      </c>
      <c r="X23" s="62">
        <f>IF($M23="","",IF([3]設定!$H38="",INDEX([3]指数!$C$582:$AD$638,MATCH([3]設定!$D38,[3]指数!$B$582:$B$638,0),11),[3]設定!$H38))</f>
        <v>58.1</v>
      </c>
      <c r="Y23" s="65">
        <f>IF($M23="","",IF([3]設定!$H38="",INDEX([3]指数!$C$582:$AD$638,MATCH([3]設定!$D38,[3]指数!$B$582:$B$638,0),12),[3]設定!$H38))</f>
        <v>-21.7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IF($B30="","",IF([3]設定!$I23="",INDEX([3]第１０表!$F$10:$M$66,MATCH([3]設定!$D23,[3]第１０表!$C$10:$C$66,0),1),[3]設定!$I23))</f>
        <v>18.8</v>
      </c>
      <c r="D30" s="46">
        <f>IF($B30="","",IF([3]設定!$I23="",INDEX([3]第１０表!$F$10:$M$66,MATCH([3]設定!$D23,[3]第１０表!$C$10:$C$66,0),2),[3]設定!$I23))</f>
        <v>157.1</v>
      </c>
      <c r="E30" s="46">
        <f>IF($B30="","",IF([3]設定!$I23="",INDEX([3]第１０表!$F$10:$M$66,MATCH([3]設定!$D23,[3]第１０表!$C$10:$C$66,0),3),[3]設定!$I23))</f>
        <v>144</v>
      </c>
      <c r="F30" s="47">
        <f>IF($B30="","",IF([3]設定!$I23="",INDEX([3]第１０表!$F$10:$M$66,MATCH([3]設定!$D23,[3]第１０表!$C$10:$C$66,0),4),[3]設定!$I23))</f>
        <v>13.1</v>
      </c>
      <c r="G30" s="46">
        <f>IF($B30="","",IF([3]設定!$I23="",INDEX([3]第１０表!$F$10:$M$66,MATCH([3]設定!$D23,[3]第１０表!$C$10:$C$66,0),5),[3]設定!$I23))</f>
        <v>16.100000000000001</v>
      </c>
      <c r="H30" s="46">
        <f>IF($B30="","",IF([3]設定!$I23="",INDEX([3]第１０表!$F$10:$M$66,MATCH([3]設定!$D23,[3]第１０表!$C$10:$C$66,0),6),[3]設定!$I23))</f>
        <v>91.8</v>
      </c>
      <c r="I30" s="46">
        <f>IF($B30="","",IF([3]設定!$I23="",INDEX([3]第１０表!$F$10:$M$66,MATCH([3]設定!$D23,[3]第１０表!$C$10:$C$66,0),7),[3]設定!$I23))</f>
        <v>90.1</v>
      </c>
      <c r="J30" s="47">
        <f>IF($B30="","",IF([3]設定!$I23="",INDEX([3]第１０表!$F$10:$M$66,MATCH([3]設定!$D23,[3]第１０表!$C$10:$C$66,0),8),[3]設定!$I23))</f>
        <v>1.7</v>
      </c>
      <c r="K30" s="5"/>
      <c r="M30" s="48" t="str">
        <f t="shared" ref="M30:M45" si="2">+M8</f>
        <v>調査産業計</v>
      </c>
      <c r="N30" s="49">
        <f>IF($M30="","",IF([3]設定!$I23="",INDEX([3]指数!$C$198:$AD$254,MATCH([3]設定!$D23,[3]指数!$B$198:$B$254,0),7),[3]設定!$I23))</f>
        <v>96.6</v>
      </c>
      <c r="O30" s="50">
        <f>IF($M30="","",IF([3]設定!$I23="",INDEX([3]指数!$C$198:$AD$254,MATCH([3]設定!$D23,[3]指数!$B$198:$B$254,0),8),[3]設定!$I23))</f>
        <v>1.6</v>
      </c>
      <c r="P30" s="49">
        <f>IF($M30="","",IF([3]設定!$I23="",INDEX([3]指数!$C$198:$AD$254,MATCH([3]設定!$D23,[3]指数!$B$198:$B$254,0),9),[3]設定!$I23))</f>
        <v>95.1</v>
      </c>
      <c r="Q30" s="50">
        <f>IF($M30="","",IF([3]設定!$I23="",INDEX([3]指数!$C$198:$AD$254,MATCH([3]設定!$D23,[3]指数!$B$198:$B$254,0),10),[3]設定!$I23))</f>
        <v>2.2999999999999998</v>
      </c>
      <c r="R30" s="49">
        <f>IF($M30="","",IF([3]設定!$I23="",INDEX([3]指数!$C$198:$AD$254,MATCH([3]設定!$D23,[3]指数!$B$198:$B$254,0),11),[3]設定!$I23))</f>
        <v>117</v>
      </c>
      <c r="S30" s="51">
        <f>IF($M30="","",IF([3]設定!$I23="",INDEX([3]指数!$C$198:$AD$254,MATCH([3]設定!$D23,[3]指数!$B$198:$B$254,0),12),[3]設定!$I23))</f>
        <v>-5</v>
      </c>
      <c r="T30" s="49">
        <f>IF($M30="","",IF([3]設定!$I23="",INDEX([3]指数!$C$262:$AD$318,MATCH([3]設定!$D23,[3]指数!$B$262:$B$318,0),7),[3]設定!$I23))</f>
        <v>98.1</v>
      </c>
      <c r="U30" s="49">
        <f>IF($M30="","",IF([3]設定!$I23="",INDEX([3]指数!$C$262:$AD$318,MATCH([3]設定!$D23,[3]指数!$B$262:$B$318,0),8),[3]設定!$I23))</f>
        <v>2.9</v>
      </c>
      <c r="V30" s="49">
        <f>IF($M30="","",IF([3]設定!$I23="",INDEX([3]指数!$C$262:$AD$318,MATCH([3]設定!$D23,[3]指数!$B$262:$B$318,0),9),[3]設定!$I23))</f>
        <v>98.7</v>
      </c>
      <c r="W30" s="49">
        <f>IF($M30="","",IF([3]設定!$I23="",INDEX([3]指数!$C$262:$AD$318,MATCH([3]設定!$D23,[3]指数!$B$262:$B$318,0),10),[3]設定!$I23))</f>
        <v>3.2</v>
      </c>
      <c r="X30" s="49">
        <f>IF($M30="","",IF([3]設定!$I23="",INDEX([3]指数!$C$262:$AD$318,MATCH([3]設定!$D23,[3]指数!$B$262:$B$318,0),11),[3]設定!$I23))</f>
        <v>77.3</v>
      </c>
      <c r="Y30" s="49">
        <f>IF($M30="","",IF([3]設定!$I23="",INDEX([3]指数!$C$262:$AD$318,MATCH([3]設定!$D23,[3]指数!$B$262:$B$318,0),12),[3]設定!$I23))</f>
        <v>-10.5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IF($B31="","",IF([3]設定!$I24="",INDEX([3]第１０表!$F$10:$M$66,MATCH([3]設定!$D24,[3]第１０表!$C$10:$C$66,0),1),[3]設定!$I24))</f>
        <v>20.3</v>
      </c>
      <c r="D31" s="46">
        <f>IF($B31="","",IF([3]設定!$I24="",INDEX([3]第１０表!$F$10:$M$66,MATCH([3]設定!$D24,[3]第１０表!$C$10:$C$66,0),2),[3]設定!$I24))</f>
        <v>164.1</v>
      </c>
      <c r="E31" s="46">
        <f>IF($B31="","",IF([3]設定!$I24="",INDEX([3]第１０表!$F$10:$M$66,MATCH([3]設定!$D24,[3]第１０表!$C$10:$C$66,0),3),[3]設定!$I24))</f>
        <v>150.30000000000001</v>
      </c>
      <c r="F31" s="47">
        <f>IF($B31="","",IF([3]設定!$I24="",INDEX([3]第１０表!$F$10:$M$66,MATCH([3]設定!$D24,[3]第１０表!$C$10:$C$66,0),4),[3]設定!$I24))</f>
        <v>13.8</v>
      </c>
      <c r="G31" s="46">
        <f>IF($B31="","",IF([3]設定!$I24="",INDEX([3]第１０表!$F$10:$M$66,MATCH([3]設定!$D24,[3]第１０表!$C$10:$C$66,0),5),[3]設定!$I24))</f>
        <v>15.7</v>
      </c>
      <c r="H31" s="46">
        <f>IF($B31="","",IF([3]設定!$I24="",INDEX([3]第１０表!$F$10:$M$66,MATCH([3]設定!$D24,[3]第１０表!$C$10:$C$66,0),6),[3]設定!$I24))</f>
        <v>104.9</v>
      </c>
      <c r="I31" s="46">
        <f>IF($B31="","",IF([3]設定!$I24="",INDEX([3]第１０表!$F$10:$M$66,MATCH([3]設定!$D24,[3]第１０表!$C$10:$C$66,0),7),[3]設定!$I24))</f>
        <v>102.1</v>
      </c>
      <c r="J31" s="47">
        <f>IF($B31="","",IF([3]設定!$I24="",INDEX([3]第１０表!$F$10:$M$66,MATCH([3]設定!$D24,[3]第１０表!$C$10:$C$66,0),8),[3]設定!$I24))</f>
        <v>2.8</v>
      </c>
      <c r="K31" s="5"/>
      <c r="M31" s="48" t="str">
        <f t="shared" si="2"/>
        <v>建設業</v>
      </c>
      <c r="N31" s="49">
        <f>IF($M31="","",IF([3]設定!$I24="",INDEX([3]指数!$C$198:$AD$254,MATCH([3]設定!$D24,[3]指数!$B$198:$B$254,0),7),[3]設定!$I24))</f>
        <v>99.9</v>
      </c>
      <c r="O31" s="50">
        <f>IF($M31="","",IF([3]設定!$I24="",INDEX([3]指数!$C$198:$AD$254,MATCH([3]設定!$D24,[3]指数!$B$198:$B$254,0),8),[3]設定!$I24))</f>
        <v>-0.7</v>
      </c>
      <c r="P31" s="49">
        <f>IF($M31="","",IF([3]設定!$I24="",INDEX([3]指数!$C$198:$AD$254,MATCH([3]設定!$D24,[3]指数!$B$198:$B$254,0),9),[3]設定!$I24))</f>
        <v>100.1</v>
      </c>
      <c r="Q31" s="50">
        <f>IF($M31="","",IF([3]設定!$I24="",INDEX([3]指数!$C$198:$AD$254,MATCH([3]設定!$D24,[3]指数!$B$198:$B$254,0),10),[3]設定!$I24))</f>
        <v>1.1000000000000001</v>
      </c>
      <c r="R31" s="49">
        <f>IF($M31="","",IF([3]設定!$I24="",INDEX([3]指数!$C$198:$AD$254,MATCH([3]設定!$D24,[3]指数!$B$198:$B$254,0),11),[3]設定!$I24))</f>
        <v>97.9</v>
      </c>
      <c r="S31" s="51">
        <f>IF($M31="","",IF([3]設定!$I24="",INDEX([3]指数!$C$198:$AD$254,MATCH([3]設定!$D24,[3]指数!$B$198:$B$254,0),12),[3]設定!$I24))</f>
        <v>-16.3</v>
      </c>
      <c r="T31" s="49">
        <f>IF($M31="","",IF([3]設定!$I24="",INDEX([3]指数!$C$262:$AD$318,MATCH([3]設定!$D24,[3]指数!$B$262:$B$318,0),7),[3]設定!$I24))</f>
        <v>106.9</v>
      </c>
      <c r="U31" s="50">
        <f>IF($M31="","",IF([3]設定!$I24="",INDEX([3]指数!$C$262:$AD$318,MATCH([3]設定!$D24,[3]指数!$B$262:$B$318,0),8),[3]設定!$I24))</f>
        <v>-21.6</v>
      </c>
      <c r="V31" s="49">
        <f>IF($M31="","",IF([3]設定!$I24="",INDEX([3]指数!$C$262:$AD$318,MATCH([3]設定!$D24,[3]指数!$B$262:$B$318,0),9),[3]設定!$I24))</f>
        <v>104.9</v>
      </c>
      <c r="W31" s="50">
        <f>IF($M31="","",IF([3]設定!$I24="",INDEX([3]指数!$C$262:$AD$318,MATCH([3]設定!$D24,[3]指数!$B$262:$B$318,0),10),[3]設定!$I24))</f>
        <v>-19.399999999999999</v>
      </c>
      <c r="X31" s="49">
        <f>IF($M31="","",IF([3]設定!$I24="",INDEX([3]指数!$C$262:$AD$318,MATCH([3]設定!$D24,[3]指数!$B$262:$B$318,0),11),[3]設定!$I24))</f>
        <v>311.10000000000002</v>
      </c>
      <c r="Y31" s="51">
        <f>IF($M31="","",IF([3]設定!$I24="",INDEX([3]指数!$C$262:$AD$318,MATCH([3]設定!$D24,[3]指数!$B$262:$B$318,0),12),[3]設定!$I24))</f>
        <v>-61.1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IF($B32="","",IF([3]設定!$I25="",INDEX([3]第１０表!$F$10:$M$66,MATCH([3]設定!$D25,[3]第１０表!$C$10:$C$66,0),1),[3]設定!$I25))</f>
        <v>19.3</v>
      </c>
      <c r="D32" s="46">
        <f>IF($B32="","",IF([3]設定!$I25="",INDEX([3]第１０表!$F$10:$M$66,MATCH([3]設定!$D25,[3]第１０表!$C$10:$C$66,0),2),[3]設定!$I25))</f>
        <v>163.30000000000001</v>
      </c>
      <c r="E32" s="46">
        <f>IF($B32="","",IF([3]設定!$I25="",INDEX([3]第１０表!$F$10:$M$66,MATCH([3]設定!$D25,[3]第１０表!$C$10:$C$66,0),3),[3]設定!$I25))</f>
        <v>149.19999999999999</v>
      </c>
      <c r="F32" s="47">
        <f>IF($B32="","",IF([3]設定!$I25="",INDEX([3]第１０表!$F$10:$M$66,MATCH([3]設定!$D25,[3]第１０表!$C$10:$C$66,0),4),[3]設定!$I25))</f>
        <v>14.1</v>
      </c>
      <c r="G32" s="46">
        <f>IF($B32="","",IF([3]設定!$I25="",INDEX([3]第１０表!$F$10:$M$66,MATCH([3]設定!$D25,[3]第１０表!$C$10:$C$66,0),5),[3]設定!$I25))</f>
        <v>18</v>
      </c>
      <c r="H32" s="46">
        <f>IF($B32="","",IF([3]設定!$I25="",INDEX([3]第１０表!$F$10:$M$66,MATCH([3]設定!$D25,[3]第１０表!$C$10:$C$66,0),6),[3]設定!$I25))</f>
        <v>111</v>
      </c>
      <c r="I32" s="46">
        <f>IF($B32="","",IF([3]設定!$I25="",INDEX([3]第１０表!$F$10:$M$66,MATCH([3]設定!$D25,[3]第１０表!$C$10:$C$66,0),7),[3]設定!$I25))</f>
        <v>106.9</v>
      </c>
      <c r="J32" s="47">
        <f>IF($B32="","",IF([3]設定!$I25="",INDEX([3]第１０表!$F$10:$M$66,MATCH([3]設定!$D25,[3]第１０表!$C$10:$C$66,0),8),[3]設定!$I25))</f>
        <v>4.0999999999999996</v>
      </c>
      <c r="K32" s="5"/>
      <c r="M32" s="48" t="str">
        <f t="shared" si="2"/>
        <v>製造業</v>
      </c>
      <c r="N32" s="49">
        <f>IF($M32="","",IF([3]設定!$I25="",INDEX([3]指数!$C$198:$AD$254,MATCH([3]設定!$D25,[3]指数!$B$198:$B$254,0),7),[3]設定!$I25))</f>
        <v>98.7</v>
      </c>
      <c r="O32" s="50">
        <f>IF($M32="","",IF([3]設定!$I25="",INDEX([3]指数!$C$198:$AD$254,MATCH([3]設定!$D25,[3]指数!$B$198:$B$254,0),8),[3]設定!$I25))</f>
        <v>-0.7</v>
      </c>
      <c r="P32" s="49">
        <f>IF($M32="","",IF([3]設定!$I25="",INDEX([3]指数!$C$198:$AD$254,MATCH([3]設定!$D25,[3]指数!$B$198:$B$254,0),9),[3]設定!$I25))</f>
        <v>98</v>
      </c>
      <c r="Q32" s="50">
        <f>IF($M32="","",IF([3]設定!$I25="",INDEX([3]指数!$C$198:$AD$254,MATCH([3]設定!$D25,[3]指数!$B$198:$B$254,0),10),[3]設定!$I25))</f>
        <v>1</v>
      </c>
      <c r="R32" s="49">
        <f>IF($M32="","",IF([3]設定!$I25="",INDEX([3]指数!$C$198:$AD$254,MATCH([3]設定!$D25,[3]指数!$B$198:$B$254,0),11),[3]設定!$I25))</f>
        <v>106</v>
      </c>
      <c r="S32" s="51">
        <f>IF($M32="","",IF([3]設定!$I25="",INDEX([3]指数!$C$198:$AD$254,MATCH([3]設定!$D25,[3]指数!$B$198:$B$254,0),12),[3]設定!$I25))</f>
        <v>-16.100000000000001</v>
      </c>
      <c r="T32" s="49">
        <f>IF($M32="","",IF([3]設定!$I25="",INDEX([3]指数!$C$262:$AD$318,MATCH([3]設定!$D25,[3]指数!$B$262:$B$318,0),7),[3]設定!$I25))</f>
        <v>95.4</v>
      </c>
      <c r="U32" s="50">
        <f>IF($M32="","",IF([3]設定!$I25="",INDEX([3]指数!$C$262:$AD$318,MATCH([3]設定!$D25,[3]指数!$B$262:$B$318,0),8),[3]設定!$I25))</f>
        <v>1.7</v>
      </c>
      <c r="V32" s="49">
        <f>IF($M32="","",IF([3]設定!$I25="",INDEX([3]指数!$C$262:$AD$318,MATCH([3]設定!$D25,[3]指数!$B$262:$B$318,0),9),[3]設定!$I25))</f>
        <v>96</v>
      </c>
      <c r="W32" s="50">
        <f>IF($M32="","",IF([3]設定!$I25="",INDEX([3]指数!$C$262:$AD$318,MATCH([3]設定!$D25,[3]指数!$B$262:$B$318,0),10),[3]設定!$I25))</f>
        <v>1.3</v>
      </c>
      <c r="X32" s="49">
        <f>IF($M32="","",IF([3]設定!$I25="",INDEX([3]指数!$C$262:$AD$318,MATCH([3]設定!$D25,[3]指数!$B$262:$B$318,0),11),[3]設定!$I25))</f>
        <v>78.8</v>
      </c>
      <c r="Y32" s="51">
        <f>IF($M32="","",IF([3]設定!$I25="",INDEX([3]指数!$C$262:$AD$318,MATCH([3]設定!$D25,[3]指数!$B$262:$B$318,0),12),[3]設定!$I25))</f>
        <v>10.7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IF($B33="","",IF([3]設定!$I26="",INDEX([3]第１０表!$F$10:$M$66,MATCH([3]設定!$D26,[3]第１０表!$C$10:$C$66,0),1),[3]設定!$I26))</f>
        <v>17.2</v>
      </c>
      <c r="D33" s="46">
        <f>IF($B33="","",IF([3]設定!$I26="",INDEX([3]第１０表!$F$10:$M$66,MATCH([3]設定!$D26,[3]第１０表!$C$10:$C$66,0),2),[3]設定!$I26))</f>
        <v>142.1</v>
      </c>
      <c r="E33" s="46">
        <f>IF($B33="","",IF([3]設定!$I26="",INDEX([3]第１０表!$F$10:$M$66,MATCH([3]設定!$D26,[3]第１０表!$C$10:$C$66,0),3),[3]設定!$I26))</f>
        <v>128.19999999999999</v>
      </c>
      <c r="F33" s="47">
        <f>IF($B33="","",IF([3]設定!$I26="",INDEX([3]第１０表!$F$10:$M$66,MATCH([3]設定!$D26,[3]第１０表!$C$10:$C$66,0),4),[3]設定!$I26))</f>
        <v>13.9</v>
      </c>
      <c r="G33" s="46">
        <f>IF($B33="","",IF([3]設定!$I26="",INDEX([3]第１０表!$F$10:$M$66,MATCH([3]設定!$D26,[3]第１０表!$C$10:$C$66,0),5),[3]設定!$I26))</f>
        <v>15.7</v>
      </c>
      <c r="H33" s="46">
        <f>IF($B33="","",IF([3]設定!$I26="",INDEX([3]第１０表!$F$10:$M$66,MATCH([3]設定!$D26,[3]第１０表!$C$10:$C$66,0),6),[3]設定!$I26))</f>
        <v>97.3</v>
      </c>
      <c r="I33" s="46">
        <f>IF($B33="","",IF([3]設定!$I26="",INDEX([3]第１０表!$F$10:$M$66,MATCH([3]設定!$D26,[3]第１０表!$C$10:$C$66,0),7),[3]設定!$I26))</f>
        <v>96.8</v>
      </c>
      <c r="J33" s="47">
        <f>IF($B33="","",IF([3]設定!$I26="",INDEX([3]第１０表!$F$10:$M$66,MATCH([3]設定!$D26,[3]第１０表!$C$10:$C$66,0),8),[3]設定!$I26))</f>
        <v>0.5</v>
      </c>
      <c r="K33" s="5"/>
      <c r="M33" s="54" t="str">
        <f t="shared" si="2"/>
        <v>電気・ガス・熱供給・水道業</v>
      </c>
      <c r="N33" s="49">
        <f>IF($M33="","",IF([3]設定!$I26="",INDEX([3]指数!$C$198:$AD$254,MATCH([3]設定!$D26,[3]指数!$B$198:$B$254,0),7),[3]設定!$I26))</f>
        <v>93.7</v>
      </c>
      <c r="O33" s="50">
        <f>IF($M33="","",IF([3]設定!$I26="",INDEX([3]指数!$C$198:$AD$254,MATCH([3]設定!$D26,[3]指数!$B$198:$B$254,0),8),[3]設定!$I26))</f>
        <v>9.1999999999999993</v>
      </c>
      <c r="P33" s="49">
        <f>IF($M33="","",IF([3]設定!$I26="",INDEX([3]指数!$C$198:$AD$254,MATCH([3]設定!$D26,[3]指数!$B$198:$B$254,0),9),[3]設定!$I26))</f>
        <v>91.1</v>
      </c>
      <c r="Q33" s="50">
        <f>IF($M33="","",IF([3]設定!$I26="",INDEX([3]指数!$C$198:$AD$254,MATCH([3]設定!$D26,[3]指数!$B$198:$B$254,0),10),[3]設定!$I26))</f>
        <v>4.5999999999999996</v>
      </c>
      <c r="R33" s="49">
        <f>IF($M33="","",IF([3]設定!$I26="",INDEX([3]指数!$C$198:$AD$254,MATCH([3]設定!$D26,[3]指数!$B$198:$B$254,0),11),[3]設定!$I26))</f>
        <v>127.5</v>
      </c>
      <c r="S33" s="51">
        <f>IF($M33="","",IF([3]設定!$I26="",INDEX([3]指数!$C$198:$AD$254,MATCH([3]設定!$D26,[3]指数!$B$198:$B$254,0),12),[3]設定!$I26))</f>
        <v>82.9</v>
      </c>
      <c r="T33" s="49">
        <f>IF($M33="","",IF([3]設定!$I26="",INDEX([3]指数!$C$262:$AD$318,MATCH([3]設定!$D26,[3]指数!$B$262:$B$318,0),7),[3]設定!$I26))</f>
        <v>87</v>
      </c>
      <c r="U33" s="50">
        <f>IF($M33="","",IF([3]設定!$I26="",INDEX([3]指数!$C$262:$AD$318,MATCH([3]設定!$D26,[3]指数!$B$262:$B$318,0),8),[3]設定!$I26))</f>
        <v>0.5</v>
      </c>
      <c r="V33" s="49">
        <f>IF($M33="","",IF([3]設定!$I26="",INDEX([3]指数!$C$262:$AD$318,MATCH([3]設定!$D26,[3]指数!$B$262:$B$318,0),9),[3]設定!$I26))</f>
        <v>86.9</v>
      </c>
      <c r="W33" s="50">
        <f>IF($M33="","",IF([3]設定!$I26="",INDEX([3]指数!$C$262:$AD$318,MATCH([3]設定!$D26,[3]指数!$B$262:$B$318,0),10),[3]設定!$I26))</f>
        <v>0.1</v>
      </c>
      <c r="X33" s="49">
        <f>IF($M33="","",IF([3]設定!$I26="",INDEX([3]指数!$C$262:$AD$318,MATCH([3]設定!$D26,[3]指数!$B$262:$B$318,0),11),[3]設定!$I26))</f>
        <v>125</v>
      </c>
      <c r="Y33" s="51">
        <f>IF($M33="","",IF([3]設定!$I26="",INDEX([3]指数!$C$262:$AD$318,MATCH([3]設定!$D26,[3]指数!$B$262:$B$318,0),12),[3]設定!$I26))</f>
        <v>400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IF($B34="","",IF([3]設定!$I27="",INDEX([3]第１０表!$F$10:$M$66,MATCH([3]設定!$D27,[3]第１０表!$C$10:$C$66,0),1),[3]設定!$I27))</f>
        <v>18</v>
      </c>
      <c r="D34" s="46">
        <f>IF($B34="","",IF([3]設定!$I27="",INDEX([3]第１０表!$F$10:$M$66,MATCH([3]設定!$D27,[3]第１０表!$C$10:$C$66,0),2),[3]設定!$I27))</f>
        <v>153.4</v>
      </c>
      <c r="E34" s="46">
        <f>IF($B34="","",IF([3]設定!$I27="",INDEX([3]第１０表!$F$10:$M$66,MATCH([3]設定!$D27,[3]第１０表!$C$10:$C$66,0),3),[3]設定!$I27))</f>
        <v>140.69999999999999</v>
      </c>
      <c r="F34" s="47">
        <f>IF($B34="","",IF([3]設定!$I27="",INDEX([3]第１０表!$F$10:$M$66,MATCH([3]設定!$D27,[3]第１０表!$C$10:$C$66,0),4),[3]設定!$I27))</f>
        <v>12.7</v>
      </c>
      <c r="G34" s="46">
        <f>IF($B34="","",IF([3]設定!$I27="",INDEX([3]第１０表!$F$10:$M$66,MATCH([3]設定!$D27,[3]第１０表!$C$10:$C$66,0),5),[3]設定!$I27))</f>
        <v>11.9</v>
      </c>
      <c r="H34" s="46">
        <f>IF($B34="","",IF([3]設定!$I27="",INDEX([3]第１０表!$F$10:$M$66,MATCH([3]設定!$D27,[3]第１０表!$C$10:$C$66,0),6),[3]設定!$I27))</f>
        <v>76.099999999999994</v>
      </c>
      <c r="I34" s="46">
        <f>IF($B34="","",IF([3]設定!$I27="",INDEX([3]第１０表!$F$10:$M$66,MATCH([3]設定!$D27,[3]第１０表!$C$10:$C$66,0),7),[3]設定!$I27))</f>
        <v>75</v>
      </c>
      <c r="J34" s="47">
        <f>IF($B34="","",IF([3]設定!$I27="",INDEX([3]第１０表!$F$10:$M$66,MATCH([3]設定!$D27,[3]第１０表!$C$10:$C$66,0),8),[3]設定!$I27))</f>
        <v>1.1000000000000001</v>
      </c>
      <c r="K34" s="5"/>
      <c r="M34" s="48" t="str">
        <f t="shared" si="2"/>
        <v>情報通信業</v>
      </c>
      <c r="N34" s="49">
        <f>IF($M34="","",IF([3]設定!$I27="",INDEX([3]指数!$C$198:$AD$254,MATCH([3]設定!$D27,[3]指数!$B$198:$B$254,0),7),[3]設定!$I27))</f>
        <v>95.3</v>
      </c>
      <c r="O34" s="50">
        <f>IF($M34="","",IF([3]設定!$I27="",INDEX([3]指数!$C$198:$AD$254,MATCH([3]設定!$D27,[3]指数!$B$198:$B$254,0),8),[3]設定!$I27))</f>
        <v>9.1999999999999993</v>
      </c>
      <c r="P34" s="49">
        <f>IF($M34="","",IF([3]設定!$I27="",INDEX([3]指数!$C$198:$AD$254,MATCH([3]設定!$D27,[3]指数!$B$198:$B$254,0),9),[3]設定!$I27))</f>
        <v>94.2</v>
      </c>
      <c r="Q34" s="50">
        <f>IF($M34="","",IF([3]設定!$I27="",INDEX([3]指数!$C$198:$AD$254,MATCH([3]設定!$D27,[3]指数!$B$198:$B$254,0),10),[3]設定!$I27))</f>
        <v>9.1999999999999993</v>
      </c>
      <c r="R34" s="49">
        <f>IF($M34="","",IF([3]設定!$I27="",INDEX([3]指数!$C$198:$AD$254,MATCH([3]設定!$D27,[3]指数!$B$198:$B$254,0),11),[3]設定!$I27))</f>
        <v>109.5</v>
      </c>
      <c r="S34" s="51">
        <f>IF($M34="","",IF([3]設定!$I27="",INDEX([3]指数!$C$198:$AD$254,MATCH([3]設定!$D27,[3]指数!$B$198:$B$254,0),12),[3]設定!$I27))</f>
        <v>10.5</v>
      </c>
      <c r="T34" s="49">
        <f>IF($M34="","",IF([3]設定!$I27="",INDEX([3]指数!$C$262:$AD$318,MATCH([3]設定!$D27,[3]指数!$B$262:$B$318,0),7),[3]設定!$I27))</f>
        <v>82.9</v>
      </c>
      <c r="U34" s="50">
        <f>IF($M34="","",IF([3]設定!$I27="",INDEX([3]指数!$C$262:$AD$318,MATCH([3]設定!$D27,[3]指数!$B$262:$B$318,0),8),[3]設定!$I27))</f>
        <v>-0.2</v>
      </c>
      <c r="V34" s="49">
        <f>IF($M34="","",IF([3]設定!$I27="",INDEX([3]指数!$C$262:$AD$318,MATCH([3]設定!$D27,[3]指数!$B$262:$B$318,0),9),[3]設定!$I27))</f>
        <v>83</v>
      </c>
      <c r="W34" s="50">
        <f>IF($M34="","",IF([3]設定!$I27="",INDEX([3]指数!$C$262:$AD$318,MATCH([3]設定!$D27,[3]指数!$B$262:$B$318,0),10),[3]設定!$I27))</f>
        <v>8.6</v>
      </c>
      <c r="X34" s="49">
        <f>IF($M34="","",IF([3]設定!$I27="",INDEX([3]指数!$C$262:$AD$318,MATCH([3]設定!$D27,[3]指数!$B$262:$B$318,0),11),[3]設定!$I27))</f>
        <v>78.599999999999994</v>
      </c>
      <c r="Y34" s="51">
        <f>IF($M34="","",IF([3]設定!$I27="",INDEX([3]指数!$C$262:$AD$318,MATCH([3]設定!$D27,[3]指数!$B$262:$B$318,0),12),[3]設定!$I27))</f>
        <v>-84.7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IF($B35="","",IF([3]設定!$I28="",INDEX([3]第１０表!$F$10:$M$66,MATCH([3]設定!$D28,[3]第１０表!$C$10:$C$66,0),1),[3]設定!$I28))</f>
        <v>19.7</v>
      </c>
      <c r="D35" s="46">
        <f>IF($B35="","",IF([3]設定!$I28="",INDEX([3]第１０表!$F$10:$M$66,MATCH([3]設定!$D28,[3]第１０表!$C$10:$C$66,0),2),[3]設定!$I28))</f>
        <v>173.2</v>
      </c>
      <c r="E35" s="46">
        <f>IF($B35="","",IF([3]設定!$I28="",INDEX([3]第１０表!$F$10:$M$66,MATCH([3]設定!$D28,[3]第１０表!$C$10:$C$66,0),3),[3]設定!$I28))</f>
        <v>147.30000000000001</v>
      </c>
      <c r="F35" s="47">
        <f>IF($B35="","",IF([3]設定!$I28="",INDEX([3]第１０表!$F$10:$M$66,MATCH([3]設定!$D28,[3]第１０表!$C$10:$C$66,0),4),[3]設定!$I28))</f>
        <v>25.9</v>
      </c>
      <c r="G35" s="46">
        <f>IF($B35="","",IF([3]設定!$I28="",INDEX([3]第１０表!$F$10:$M$66,MATCH([3]設定!$D28,[3]第１０表!$C$10:$C$66,0),5),[3]設定!$I28))</f>
        <v>13.5</v>
      </c>
      <c r="H35" s="46">
        <f>IF($B35="","",IF([3]設定!$I28="",INDEX([3]第１０表!$F$10:$M$66,MATCH([3]設定!$D28,[3]第１０表!$C$10:$C$66,0),6),[3]設定!$I28))</f>
        <v>61.2</v>
      </c>
      <c r="I35" s="46">
        <f>IF($B35="","",IF([3]設定!$I28="",INDEX([3]第１０表!$F$10:$M$66,MATCH([3]設定!$D28,[3]第１０表!$C$10:$C$66,0),7),[3]設定!$I28))</f>
        <v>61.2</v>
      </c>
      <c r="J35" s="47">
        <f>IF($B35="","",IF([3]設定!$I28="",INDEX([3]第１０表!$F$10:$M$66,MATCH([3]設定!$D28,[3]第１０表!$C$10:$C$66,0),8),[3]設定!$I28))</f>
        <v>0</v>
      </c>
      <c r="K35" s="5"/>
      <c r="M35" s="48" t="str">
        <f t="shared" si="2"/>
        <v>運輸業，郵便業</v>
      </c>
      <c r="N35" s="49">
        <f>IF($M35="","",IF([3]設定!$I28="",INDEX([3]指数!$C$198:$AD$254,MATCH([3]設定!$D28,[3]指数!$B$198:$B$254,0),7),[3]設定!$I28))</f>
        <v>90.2</v>
      </c>
      <c r="O35" s="50">
        <f>IF($M35="","",IF([3]設定!$I28="",INDEX([3]指数!$C$198:$AD$254,MATCH([3]設定!$D28,[3]指数!$B$198:$B$254,0),8),[3]設定!$I28))</f>
        <v>9.6</v>
      </c>
      <c r="P35" s="49">
        <f>IF($M35="","",IF([3]設定!$I28="",INDEX([3]指数!$C$198:$AD$254,MATCH([3]設定!$D28,[3]指数!$B$198:$B$254,0),9),[3]設定!$I28))</f>
        <v>94.6</v>
      </c>
      <c r="Q35" s="50">
        <f>IF($M35="","",IF([3]設定!$I28="",INDEX([3]指数!$C$198:$AD$254,MATCH([3]設定!$D28,[3]指数!$B$198:$B$254,0),10),[3]設定!$I28))</f>
        <v>9.9</v>
      </c>
      <c r="R35" s="49">
        <f>IF($M35="","",IF([3]設定!$I28="",INDEX([3]指数!$C$198:$AD$254,MATCH([3]設定!$D28,[3]指数!$B$198:$B$254,0),11),[3]設定!$I28))</f>
        <v>71.3</v>
      </c>
      <c r="S35" s="51">
        <f>IF($M35="","",IF([3]設定!$I28="",INDEX([3]指数!$C$198:$AD$254,MATCH([3]設定!$D28,[3]指数!$B$198:$B$254,0),12),[3]設定!$I28))</f>
        <v>7.9</v>
      </c>
      <c r="T35" s="49">
        <f>IF($M35="","",IF([3]設定!$I28="",INDEX([3]指数!$C$262:$AD$318,MATCH([3]設定!$D28,[3]指数!$B$262:$B$318,0),7),[3]設定!$I28))</f>
        <v>61.5</v>
      </c>
      <c r="U35" s="50">
        <f>IF($M35="","",IF([3]設定!$I28="",INDEX([3]指数!$C$262:$AD$318,MATCH([3]設定!$D28,[3]指数!$B$262:$B$318,0),8),[3]設定!$I28))</f>
        <v>-33.200000000000003</v>
      </c>
      <c r="V35" s="49">
        <f>IF($M35="","",IF([3]設定!$I28="",INDEX([3]指数!$C$262:$AD$318,MATCH([3]設定!$D28,[3]指数!$B$262:$B$318,0),9),[3]設定!$I28))</f>
        <v>64.8</v>
      </c>
      <c r="W35" s="50">
        <f>IF($M35="","",IF([3]設定!$I28="",INDEX([3]指数!$C$262:$AD$318,MATCH([3]設定!$D28,[3]指数!$B$262:$B$318,0),10),[3]設定!$I28))</f>
        <v>-29.1</v>
      </c>
      <c r="X35" s="49">
        <f>IF($M35="","",IF([3]設定!$I28="",INDEX([3]指数!$C$262:$AD$318,MATCH([3]設定!$D28,[3]指数!$B$262:$B$318,0),11),[3]設定!$I28))</f>
        <v>0</v>
      </c>
      <c r="Y35" s="51">
        <f>IF($M35="","",IF([3]設定!$I28="",INDEX([3]指数!$C$262:$AD$318,MATCH([3]設定!$D28,[3]指数!$B$262:$B$318,0),12),[3]設定!$I28))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IF($B36="","",IF([3]設定!$I29="",INDEX([3]第１０表!$F$10:$M$66,MATCH([3]設定!$D29,[3]第１０表!$C$10:$C$66,0),1),[3]設定!$I29))</f>
        <v>19.7</v>
      </c>
      <c r="D36" s="46">
        <f>IF($B36="","",IF([3]設定!$I29="",INDEX([3]第１０表!$F$10:$M$66,MATCH([3]設定!$D29,[3]第１０表!$C$10:$C$66,0),2),[3]設定!$I29))</f>
        <v>162.19999999999999</v>
      </c>
      <c r="E36" s="46">
        <f>IF($B36="","",IF([3]設定!$I29="",INDEX([3]第１０表!$F$10:$M$66,MATCH([3]設定!$D29,[3]第１０表!$C$10:$C$66,0),3),[3]設定!$I29))</f>
        <v>147.69999999999999</v>
      </c>
      <c r="F36" s="47">
        <f>IF($B36="","",IF([3]設定!$I29="",INDEX([3]第１０表!$F$10:$M$66,MATCH([3]設定!$D29,[3]第１０表!$C$10:$C$66,0),4),[3]設定!$I29))</f>
        <v>14.5</v>
      </c>
      <c r="G36" s="46">
        <f>IF($B36="","",IF([3]設定!$I29="",INDEX([3]第１０表!$F$10:$M$66,MATCH([3]設定!$D29,[3]第１０表!$C$10:$C$66,0),5),[3]設定!$I29))</f>
        <v>17.3</v>
      </c>
      <c r="H36" s="46">
        <f>IF($B36="","",IF([3]設定!$I29="",INDEX([3]第１０表!$F$10:$M$66,MATCH([3]設定!$D29,[3]第１０表!$C$10:$C$66,0),6),[3]設定!$I29))</f>
        <v>101.7</v>
      </c>
      <c r="I36" s="46">
        <f>IF($B36="","",IF([3]設定!$I29="",INDEX([3]第１０表!$F$10:$M$66,MATCH([3]設定!$D29,[3]第１０表!$C$10:$C$66,0),7),[3]設定!$I29))</f>
        <v>100.1</v>
      </c>
      <c r="J36" s="47">
        <f>IF($B36="","",IF([3]設定!$I29="",INDEX([3]第１０表!$F$10:$M$66,MATCH([3]設定!$D29,[3]第１０表!$C$10:$C$66,0),8),[3]設定!$I29))</f>
        <v>1.6</v>
      </c>
      <c r="K36" s="5"/>
      <c r="M36" s="48" t="str">
        <f t="shared" si="2"/>
        <v>卸売業，小売業</v>
      </c>
      <c r="N36" s="49">
        <f>IF($M36="","",IF([3]設定!$I29="",INDEX([3]指数!$C$198:$AD$254,MATCH([3]設定!$D29,[3]指数!$B$198:$B$254,0),7),[3]設定!$I29))</f>
        <v>96.6</v>
      </c>
      <c r="O36" s="50">
        <f>IF($M36="","",IF([3]設定!$I29="",INDEX([3]指数!$C$198:$AD$254,MATCH([3]設定!$D29,[3]指数!$B$198:$B$254,0),8),[3]設定!$I29))</f>
        <v>-3.6</v>
      </c>
      <c r="P36" s="49">
        <f>IF($M36="","",IF([3]設定!$I29="",INDEX([3]指数!$C$198:$AD$254,MATCH([3]設定!$D29,[3]指数!$B$198:$B$254,0),9),[3]設定!$I29))</f>
        <v>93.3</v>
      </c>
      <c r="Q36" s="50">
        <f>IF($M36="","",IF([3]設定!$I29="",INDEX([3]指数!$C$198:$AD$254,MATCH([3]設定!$D29,[3]指数!$B$198:$B$254,0),10),[3]設定!$I29))</f>
        <v>-2.6</v>
      </c>
      <c r="R36" s="49">
        <f>IF($M36="","",IF([3]設定!$I29="",INDEX([3]指数!$C$198:$AD$254,MATCH([3]設定!$D29,[3]指数!$B$198:$B$254,0),11),[3]設定!$I29))</f>
        <v>151</v>
      </c>
      <c r="S36" s="51">
        <f>IF($M36="","",IF([3]設定!$I29="",INDEX([3]指数!$C$198:$AD$254,MATCH([3]設定!$D29,[3]指数!$B$198:$B$254,0),12),[3]設定!$I29))</f>
        <v>-12.7</v>
      </c>
      <c r="T36" s="49">
        <f>IF($M36="","",IF([3]設定!$I29="",INDEX([3]指数!$C$262:$AD$318,MATCH([3]設定!$D29,[3]指数!$B$262:$B$318,0),7),[3]設定!$I29))</f>
        <v>97.4</v>
      </c>
      <c r="U36" s="50">
        <f>IF($M36="","",IF([3]設定!$I29="",INDEX([3]指数!$C$262:$AD$318,MATCH([3]設定!$D29,[3]指数!$B$262:$B$318,0),8),[3]設定!$I29))</f>
        <v>3</v>
      </c>
      <c r="V36" s="49">
        <f>IF($M36="","",IF([3]設定!$I29="",INDEX([3]指数!$C$262:$AD$318,MATCH([3]設定!$D29,[3]指数!$B$262:$B$318,0),9),[3]設定!$I29))</f>
        <v>97.8</v>
      </c>
      <c r="W36" s="50">
        <f>IF($M36="","",IF([3]設定!$I29="",INDEX([3]指数!$C$262:$AD$318,MATCH([3]設定!$D29,[3]指数!$B$262:$B$318,0),10),[3]設定!$I29))</f>
        <v>3.3</v>
      </c>
      <c r="X36" s="49">
        <f>IF($M36="","",IF([3]設定!$I29="",INDEX([3]指数!$C$262:$AD$318,MATCH([3]設定!$D29,[3]指数!$B$262:$B$318,0),11),[3]設定!$I29))</f>
        <v>80</v>
      </c>
      <c r="Y36" s="51">
        <f>IF($M36="","",IF([3]設定!$I29="",INDEX([3]指数!$C$262:$AD$318,MATCH([3]設定!$D29,[3]指数!$B$262:$B$318,0),12),[3]設定!$I29))</f>
        <v>-15.8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 t="str">
        <f>IF($B37="","",IF([3]設定!$I30="",INDEX([3]第１０表!$F$10:$M$66,MATCH([3]設定!$D30,[3]第１０表!$C$10:$C$66,0),1),[3]設定!$I30))</f>
        <v>ｘ</v>
      </c>
      <c r="D37" s="46" t="str">
        <f>IF($B37="","",IF([3]設定!$I30="",INDEX([3]第１０表!$F$10:$M$66,MATCH([3]設定!$D30,[3]第１０表!$C$10:$C$66,0),2),[3]設定!$I30))</f>
        <v>ｘ</v>
      </c>
      <c r="E37" s="46" t="str">
        <f>IF($B37="","",IF([3]設定!$I30="",INDEX([3]第１０表!$F$10:$M$66,MATCH([3]設定!$D30,[3]第１０表!$C$10:$C$66,0),3),[3]設定!$I30))</f>
        <v>ｘ</v>
      </c>
      <c r="F37" s="47" t="str">
        <f>IF($B37="","",IF([3]設定!$I30="",INDEX([3]第１０表!$F$10:$M$66,MATCH([3]設定!$D30,[3]第１０表!$C$10:$C$66,0),4),[3]設定!$I30))</f>
        <v>ｘ</v>
      </c>
      <c r="G37" s="46" t="str">
        <f>IF($B37="","",IF([3]設定!$I30="",INDEX([3]第１０表!$F$10:$M$66,MATCH([3]設定!$D30,[3]第１０表!$C$10:$C$66,0),5),[3]設定!$I30))</f>
        <v>ｘ</v>
      </c>
      <c r="H37" s="46" t="str">
        <f>IF($B37="","",IF([3]設定!$I30="",INDEX([3]第１０表!$F$10:$M$66,MATCH([3]設定!$D30,[3]第１０表!$C$10:$C$66,0),6),[3]設定!$I30))</f>
        <v>ｘ</v>
      </c>
      <c r="I37" s="46" t="str">
        <f>IF($B37="","",IF([3]設定!$I30="",INDEX([3]第１０表!$F$10:$M$66,MATCH([3]設定!$D30,[3]第１０表!$C$10:$C$66,0),7),[3]設定!$I30))</f>
        <v>ｘ</v>
      </c>
      <c r="J37" s="47" t="str">
        <f>IF($B37="","",IF([3]設定!$I30="",INDEX([3]第１０表!$F$10:$M$66,MATCH([3]設定!$D30,[3]第１０表!$C$10:$C$66,0),8),[3]設定!$I30))</f>
        <v>ｘ</v>
      </c>
      <c r="K37" s="5"/>
      <c r="M37" s="48" t="str">
        <f t="shared" si="2"/>
        <v>金融業，保険業</v>
      </c>
      <c r="N37" s="49" t="str">
        <f>IF($M37="","",IF([3]設定!$I30="",INDEX([3]指数!$C$198:$AD$254,MATCH([3]設定!$D30,[3]指数!$B$198:$B$254,0),7),[3]設定!$I30))</f>
        <v>ｘ</v>
      </c>
      <c r="O37" s="50" t="str">
        <f>IF($M37="","",IF([3]設定!$I30="",INDEX([3]指数!$C$198:$AD$254,MATCH([3]設定!$D30,[3]指数!$B$198:$B$254,0),8),[3]設定!$I30))</f>
        <v>ｘ</v>
      </c>
      <c r="P37" s="49" t="str">
        <f>IF($M37="","",IF([3]設定!$I30="",INDEX([3]指数!$C$198:$AD$254,MATCH([3]設定!$D30,[3]指数!$B$198:$B$254,0),9),[3]設定!$I30))</f>
        <v>ｘ</v>
      </c>
      <c r="Q37" s="50" t="str">
        <f>IF($M37="","",IF([3]設定!$I30="",INDEX([3]指数!$C$198:$AD$254,MATCH([3]設定!$D30,[3]指数!$B$198:$B$254,0),10),[3]設定!$I30))</f>
        <v>ｘ</v>
      </c>
      <c r="R37" s="49" t="str">
        <f>IF($M37="","",IF([3]設定!$I30="",INDEX([3]指数!$C$198:$AD$254,MATCH([3]設定!$D30,[3]指数!$B$198:$B$254,0),11),[3]設定!$I30))</f>
        <v>ｘ</v>
      </c>
      <c r="S37" s="51" t="str">
        <f>IF($M37="","",IF([3]設定!$I30="",INDEX([3]指数!$C$198:$AD$254,MATCH([3]設定!$D30,[3]指数!$B$198:$B$254,0),12),[3]設定!$I30))</f>
        <v>ｘ</v>
      </c>
      <c r="T37" s="49" t="str">
        <f>IF($M37="","",IF([3]設定!$I30="",INDEX([3]指数!$C$262:$AD$318,MATCH([3]設定!$D30,[3]指数!$B$262:$B$318,0),7),[3]設定!$I30))</f>
        <v>ｘ</v>
      </c>
      <c r="U37" s="50" t="str">
        <f>IF($M37="","",IF([3]設定!$I30="",INDEX([3]指数!$C$262:$AD$318,MATCH([3]設定!$D30,[3]指数!$B$262:$B$318,0),8),[3]設定!$I30))</f>
        <v>ｘ</v>
      </c>
      <c r="V37" s="49" t="str">
        <f>IF($M37="","",IF([3]設定!$I30="",INDEX([3]指数!$C$262:$AD$318,MATCH([3]設定!$D30,[3]指数!$B$262:$B$318,0),9),[3]設定!$I30))</f>
        <v>ｘ</v>
      </c>
      <c r="W37" s="50" t="str">
        <f>IF($M37="","",IF([3]設定!$I30="",INDEX([3]指数!$C$262:$AD$318,MATCH([3]設定!$D30,[3]指数!$B$262:$B$318,0),10),[3]設定!$I30))</f>
        <v>ｘ</v>
      </c>
      <c r="X37" s="49" t="str">
        <f>IF($M37="","",IF([3]設定!$I30="",INDEX([3]指数!$C$262:$AD$318,MATCH([3]設定!$D30,[3]指数!$B$262:$B$318,0),11),[3]設定!$I30))</f>
        <v>ｘ</v>
      </c>
      <c r="Y37" s="51" t="str">
        <f>IF($M37="","",IF([3]設定!$I30="",INDEX([3]指数!$C$262:$AD$318,MATCH([3]設定!$D30,[3]指数!$B$262:$B$318,0),12),[3]設定!$I30))</f>
        <v>ｘ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IF($B38="","",IF([3]設定!$I31="",INDEX([3]第１０表!$F$10:$M$66,MATCH([3]設定!$D31,[3]第１０表!$C$10:$C$66,0),1),[3]設定!$I31))</f>
        <v>19.100000000000001</v>
      </c>
      <c r="D38" s="46">
        <f>IF($B38="","",IF([3]設定!$I31="",INDEX([3]第１０表!$F$10:$M$66,MATCH([3]設定!$D31,[3]第１０表!$C$10:$C$66,0),2),[3]設定!$I31))</f>
        <v>153.69999999999999</v>
      </c>
      <c r="E38" s="46">
        <f>IF($B38="","",IF([3]設定!$I31="",INDEX([3]第１０表!$F$10:$M$66,MATCH([3]設定!$D31,[3]第１０表!$C$10:$C$66,0),3),[3]設定!$I31))</f>
        <v>148.30000000000001</v>
      </c>
      <c r="F38" s="47">
        <f>IF($B38="","",IF([3]設定!$I31="",INDEX([3]第１０表!$F$10:$M$66,MATCH([3]設定!$D31,[3]第１０表!$C$10:$C$66,0),4),[3]設定!$I31))</f>
        <v>5.4</v>
      </c>
      <c r="G38" s="46">
        <f>IF($B38="","",IF([3]設定!$I31="",INDEX([3]第１０表!$F$10:$M$66,MATCH([3]設定!$D31,[3]第１０表!$C$10:$C$66,0),5),[3]設定!$I31))</f>
        <v>17.2</v>
      </c>
      <c r="H38" s="46">
        <f>IF($B38="","",IF([3]設定!$I31="",INDEX([3]第１０表!$F$10:$M$66,MATCH([3]設定!$D31,[3]第１０表!$C$10:$C$66,0),6),[3]設定!$I31))</f>
        <v>104.8</v>
      </c>
      <c r="I38" s="46">
        <f>IF($B38="","",IF([3]設定!$I31="",INDEX([3]第１０表!$F$10:$M$66,MATCH([3]設定!$D31,[3]第１０表!$C$10:$C$66,0),7),[3]設定!$I31))</f>
        <v>104.8</v>
      </c>
      <c r="J38" s="47">
        <f>IF($B38="","",IF([3]設定!$I31="",INDEX([3]第１０表!$F$10:$M$66,MATCH([3]設定!$D31,[3]第１０表!$C$10:$C$66,0),8),[3]設定!$I31))</f>
        <v>0</v>
      </c>
      <c r="K38" s="5"/>
      <c r="M38" s="48" t="str">
        <f t="shared" si="2"/>
        <v>不動産業，物品賃貸業</v>
      </c>
      <c r="N38" s="49">
        <f>IF($M38="","",IF([3]設定!$I31="",INDEX([3]指数!$C$198:$AD$254,MATCH([3]設定!$D31,[3]指数!$B$198:$B$254,0),7),[3]設定!$I31))</f>
        <v>93.7</v>
      </c>
      <c r="O38" s="50">
        <f>IF($M38="","",IF([3]設定!$I31="",INDEX([3]指数!$C$198:$AD$254,MATCH([3]設定!$D31,[3]指数!$B$198:$B$254,0),8),[3]設定!$I31))</f>
        <v>0.3</v>
      </c>
      <c r="P38" s="49">
        <f>IF($M38="","",IF([3]設定!$I31="",INDEX([3]指数!$C$198:$AD$254,MATCH([3]設定!$D31,[3]指数!$B$198:$B$254,0),9),[3]設定!$I31))</f>
        <v>92.3</v>
      </c>
      <c r="Q38" s="50">
        <f>IF($M38="","",IF([3]設定!$I31="",INDEX([3]指数!$C$198:$AD$254,MATCH([3]設定!$D31,[3]指数!$B$198:$B$254,0),10),[3]設定!$I31))</f>
        <v>2.2000000000000002</v>
      </c>
      <c r="R38" s="49">
        <f>IF($M38="","",IF([3]設定!$I31="",INDEX([3]指数!$C$198:$AD$254,MATCH([3]設定!$D31,[3]指数!$B$198:$B$254,0),11),[3]設定!$I31))</f>
        <v>158.80000000000001</v>
      </c>
      <c r="S38" s="51">
        <f>IF($M38="","",IF([3]設定!$I31="",INDEX([3]指数!$C$198:$AD$254,MATCH([3]設定!$D31,[3]指数!$B$198:$B$254,0),12),[3]設定!$I31))</f>
        <v>-34.200000000000003</v>
      </c>
      <c r="T38" s="49">
        <f>IF($M38="","",IF([3]設定!$I31="",INDEX([3]指数!$C$262:$AD$318,MATCH([3]設定!$D31,[3]指数!$B$262:$B$318,0),7),[3]設定!$I31))</f>
        <v>93.3</v>
      </c>
      <c r="U38" s="50">
        <f>IF($M38="","",IF([3]設定!$I31="",INDEX([3]指数!$C$262:$AD$318,MATCH([3]設定!$D31,[3]指数!$B$262:$B$318,0),8),[3]設定!$I31))</f>
        <v>-4.8</v>
      </c>
      <c r="V38" s="49">
        <f>IF($M38="","",IF([3]設定!$I31="",INDEX([3]指数!$C$262:$AD$318,MATCH([3]設定!$D31,[3]指数!$B$262:$B$318,0),9),[3]設定!$I31))</f>
        <v>95.7</v>
      </c>
      <c r="W38" s="50">
        <f>IF($M38="","",IF([3]設定!$I31="",INDEX([3]指数!$C$262:$AD$318,MATCH([3]設定!$D31,[3]指数!$B$262:$B$318,0),10),[3]設定!$I31))</f>
        <v>-3.2</v>
      </c>
      <c r="X38" s="49">
        <f>IF($M38="","",IF([3]設定!$I31="",INDEX([3]指数!$C$262:$AD$318,MATCH([3]設定!$D31,[3]指数!$B$262:$B$318,0),11),[3]設定!$I31))</f>
        <v>0</v>
      </c>
      <c r="Y38" s="51">
        <f>IF($M38="","",IF([3]設定!$I31="",INDEX([3]指数!$C$262:$AD$318,MATCH([3]設定!$D31,[3]指数!$B$262:$B$318,0),12),[3]設定!$I31))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IF($B39="","",IF([3]設定!$I32="",INDEX([3]第１０表!$F$10:$M$66,MATCH([3]設定!$D32,[3]第１０表!$C$10:$C$66,0),1),[3]設定!$I32))</f>
        <v>18.3</v>
      </c>
      <c r="D39" s="46">
        <f>IF($B39="","",IF([3]設定!$I32="",INDEX([3]第１０表!$F$10:$M$66,MATCH([3]設定!$D32,[3]第１０表!$C$10:$C$66,0),2),[3]設定!$I32))</f>
        <v>160.6</v>
      </c>
      <c r="E39" s="46">
        <f>IF($B39="","",IF([3]設定!$I32="",INDEX([3]第１０表!$F$10:$M$66,MATCH([3]設定!$D32,[3]第１０表!$C$10:$C$66,0),3),[3]設定!$I32))</f>
        <v>143.4</v>
      </c>
      <c r="F39" s="47">
        <f>IF($B39="","",IF([3]設定!$I32="",INDEX([3]第１０表!$F$10:$M$66,MATCH([3]設定!$D32,[3]第１０表!$C$10:$C$66,0),4),[3]設定!$I32))</f>
        <v>17.2</v>
      </c>
      <c r="G39" s="46">
        <f>IF($B39="","",IF([3]設定!$I32="",INDEX([3]第１０表!$F$10:$M$66,MATCH([3]設定!$D32,[3]第１０表!$C$10:$C$66,0),5),[3]設定!$I32))</f>
        <v>13.8</v>
      </c>
      <c r="H39" s="46">
        <f>IF($B39="","",IF([3]設定!$I32="",INDEX([3]第１０表!$F$10:$M$66,MATCH([3]設定!$D32,[3]第１０表!$C$10:$C$66,0),6),[3]設定!$I32))</f>
        <v>91.7</v>
      </c>
      <c r="I39" s="46">
        <f>IF($B39="","",IF([3]設定!$I32="",INDEX([3]第１０表!$F$10:$M$66,MATCH([3]設定!$D32,[3]第１０表!$C$10:$C$66,0),7),[3]設定!$I32))</f>
        <v>91.1</v>
      </c>
      <c r="J39" s="47">
        <f>IF($B39="","",IF([3]設定!$I32="",INDEX([3]第１０表!$F$10:$M$66,MATCH([3]設定!$D32,[3]第１０表!$C$10:$C$66,0),8),[3]設定!$I32))</f>
        <v>0.6</v>
      </c>
      <c r="K39" s="5"/>
      <c r="M39" s="56" t="str">
        <f t="shared" si="2"/>
        <v>学術研究，専門・技術サービス業</v>
      </c>
      <c r="N39" s="49">
        <f>IF($M39="","",IF([3]設定!$I32="",INDEX([3]指数!$C$198:$AD$254,MATCH([3]設定!$D32,[3]指数!$B$198:$B$254,0),7),[3]設定!$I32))</f>
        <v>101.2</v>
      </c>
      <c r="O39" s="50">
        <f>IF($M39="","",IF([3]設定!$I32="",INDEX([3]指数!$C$198:$AD$254,MATCH([3]設定!$D32,[3]指数!$B$198:$B$254,0),8),[3]設定!$I32))</f>
        <v>7.1</v>
      </c>
      <c r="P39" s="49">
        <f>IF($M39="","",IF([3]設定!$I32="",INDEX([3]指数!$C$198:$AD$254,MATCH([3]設定!$D32,[3]指数!$B$198:$B$254,0),9),[3]設定!$I32))</f>
        <v>99.2</v>
      </c>
      <c r="Q39" s="50">
        <f>IF($M39="","",IF([3]設定!$I32="",INDEX([3]指数!$C$198:$AD$254,MATCH([3]設定!$D32,[3]指数!$B$198:$B$254,0),10),[3]設定!$I32))</f>
        <v>7.2</v>
      </c>
      <c r="R39" s="49">
        <f>IF($M39="","",IF([3]設定!$I32="",INDEX([3]指数!$C$198:$AD$254,MATCH([3]設定!$D32,[3]指数!$B$198:$B$254,0),11),[3]設定!$I32))</f>
        <v>121.1</v>
      </c>
      <c r="S39" s="51">
        <f>IF($M39="","",IF([3]設定!$I32="",INDEX([3]指数!$C$198:$AD$254,MATCH([3]設定!$D32,[3]指数!$B$198:$B$254,0),12),[3]設定!$I32))</f>
        <v>5.5</v>
      </c>
      <c r="T39" s="49">
        <f>IF($M39="","",IF([3]設定!$I32="",INDEX([3]指数!$C$262:$AD$318,MATCH([3]設定!$D32,[3]指数!$B$262:$B$318,0),7),[3]設定!$I32))</f>
        <v>73.2</v>
      </c>
      <c r="U39" s="50">
        <f>IF($M39="","",IF([3]設定!$I32="",INDEX([3]指数!$C$262:$AD$318,MATCH([3]設定!$D32,[3]指数!$B$262:$B$318,0),8),[3]設定!$I32))</f>
        <v>-26</v>
      </c>
      <c r="V39" s="49">
        <f>IF($M39="","",IF([3]設定!$I32="",INDEX([3]指数!$C$262:$AD$318,MATCH([3]設定!$D32,[3]指数!$B$262:$B$318,0),9),[3]設定!$I32))</f>
        <v>76.900000000000006</v>
      </c>
      <c r="W39" s="50">
        <f>IF($M39="","",IF([3]設定!$I32="",INDEX([3]指数!$C$262:$AD$318,MATCH([3]設定!$D32,[3]指数!$B$262:$B$318,0),10),[3]設定!$I32))</f>
        <v>-19.399999999999999</v>
      </c>
      <c r="X39" s="49">
        <f>IF($M39="","",IF([3]設定!$I32="",INDEX([3]指数!$C$262:$AD$318,MATCH([3]設定!$D32,[3]指数!$B$262:$B$318,0),11),[3]設定!$I32))</f>
        <v>8.8000000000000007</v>
      </c>
      <c r="Y39" s="51">
        <f>IF($M39="","",IF([3]設定!$I32="",INDEX([3]指数!$C$262:$AD$318,MATCH([3]設定!$D32,[3]指数!$B$262:$B$318,0),12),[3]設定!$I32))</f>
        <v>-94.5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IF($B40="","",IF([3]設定!$I33="",INDEX([3]第１０表!$F$10:$M$66,MATCH([3]設定!$D33,[3]第１０表!$C$10:$C$66,0),1),[3]設定!$I33))</f>
        <v>21</v>
      </c>
      <c r="D40" s="46">
        <f>IF($B40="","",IF([3]設定!$I33="",INDEX([3]第１０表!$F$10:$M$66,MATCH([3]設定!$D33,[3]第１０表!$C$10:$C$66,0),2),[3]設定!$I33))</f>
        <v>175</v>
      </c>
      <c r="E40" s="46">
        <f>IF($B40="","",IF([3]設定!$I33="",INDEX([3]第１０表!$F$10:$M$66,MATCH([3]設定!$D33,[3]第１０表!$C$10:$C$66,0),3),[3]設定!$I33))</f>
        <v>158.4</v>
      </c>
      <c r="F40" s="47">
        <f>IF($B40="","",IF([3]設定!$I33="",INDEX([3]第１０表!$F$10:$M$66,MATCH([3]設定!$D33,[3]第１０表!$C$10:$C$66,0),4),[3]設定!$I33))</f>
        <v>16.600000000000001</v>
      </c>
      <c r="G40" s="46">
        <f>IF($B40="","",IF([3]設定!$I33="",INDEX([3]第１０表!$F$10:$M$66,MATCH([3]設定!$D33,[3]第１０表!$C$10:$C$66,0),5),[3]設定!$I33))</f>
        <v>13.2</v>
      </c>
      <c r="H40" s="46">
        <f>IF($B40="","",IF([3]設定!$I33="",INDEX([3]第１０表!$F$10:$M$66,MATCH([3]設定!$D33,[3]第１０表!$C$10:$C$66,0),6),[3]設定!$I33))</f>
        <v>73.400000000000006</v>
      </c>
      <c r="I40" s="46">
        <f>IF($B40="","",IF([3]設定!$I33="",INDEX([3]第１０表!$F$10:$M$66,MATCH([3]設定!$D33,[3]第１０表!$C$10:$C$66,0),7),[3]設定!$I33))</f>
        <v>71.5</v>
      </c>
      <c r="J40" s="47">
        <f>IF($B40="","",IF([3]設定!$I33="",INDEX([3]第１０表!$F$10:$M$66,MATCH([3]設定!$D33,[3]第１０表!$C$10:$C$66,0),8),[3]設定!$I33))</f>
        <v>1.9</v>
      </c>
      <c r="K40" s="5"/>
      <c r="M40" s="48" t="str">
        <f t="shared" si="2"/>
        <v>宿泊業，飲食サービス業</v>
      </c>
      <c r="N40" s="49">
        <f>IF($M40="","",IF([3]設定!$I33="",INDEX([3]指数!$C$198:$AD$254,MATCH([3]設定!$D33,[3]指数!$B$198:$B$254,0),7),[3]設定!$I33))</f>
        <v>112.3</v>
      </c>
      <c r="O40" s="50">
        <f>IF($M40="","",IF([3]設定!$I33="",INDEX([3]指数!$C$198:$AD$254,MATCH([3]設定!$D33,[3]指数!$B$198:$B$254,0),8),[3]設定!$I33))</f>
        <v>23.3</v>
      </c>
      <c r="P40" s="49">
        <f>IF($M40="","",IF([3]設定!$I33="",INDEX([3]指数!$C$198:$AD$254,MATCH([3]設定!$D33,[3]指数!$B$198:$B$254,0),9),[3]設定!$I33))</f>
        <v>108.8</v>
      </c>
      <c r="Q40" s="50">
        <f>IF($M40="","",IF([3]設定!$I33="",INDEX([3]指数!$C$198:$AD$254,MATCH([3]設定!$D33,[3]指数!$B$198:$B$254,0),10),[3]設定!$I33))</f>
        <v>21.7</v>
      </c>
      <c r="R40" s="49">
        <f>IF($M40="","",IF([3]設定!$I33="",INDEX([3]指数!$C$198:$AD$254,MATCH([3]設定!$D33,[3]指数!$B$198:$B$254,0),11),[3]設定!$I33))</f>
        <v>162.69999999999999</v>
      </c>
      <c r="S40" s="51">
        <f>IF($M40="","",IF([3]設定!$I33="",INDEX([3]指数!$C$198:$AD$254,MATCH([3]設定!$D33,[3]指数!$B$198:$B$254,0),12),[3]設定!$I33))</f>
        <v>41.8</v>
      </c>
      <c r="T40" s="49">
        <f>IF($M40="","",IF([3]設定!$I33="",INDEX([3]指数!$C$262:$AD$318,MATCH([3]設定!$D33,[3]指数!$B$262:$B$318,0),7),[3]設定!$I33))</f>
        <v>95.1</v>
      </c>
      <c r="U40" s="50">
        <f>IF($M40="","",IF([3]設定!$I33="",INDEX([3]指数!$C$262:$AD$318,MATCH([3]設定!$D33,[3]指数!$B$262:$B$318,0),8),[3]設定!$I33))</f>
        <v>16.399999999999999</v>
      </c>
      <c r="V40" s="49">
        <f>IF($M40="","",IF([3]設定!$I33="",INDEX([3]指数!$C$262:$AD$318,MATCH([3]設定!$D33,[3]指数!$B$262:$B$318,0),9),[3]設定!$I33))</f>
        <v>94.2</v>
      </c>
      <c r="W40" s="50">
        <f>IF($M40="","",IF([3]設定!$I33="",INDEX([3]指数!$C$262:$AD$318,MATCH([3]設定!$D33,[3]指数!$B$262:$B$318,0),10),[3]設定!$I33))</f>
        <v>15.7</v>
      </c>
      <c r="X40" s="49">
        <f>IF($M40="","",IF([3]設定!$I33="",INDEX([3]指数!$C$262:$AD$318,MATCH([3]設定!$D33,[3]指数!$B$262:$B$318,0),11),[3]設定!$I33))</f>
        <v>146.19999999999999</v>
      </c>
      <c r="Y40" s="51">
        <f>IF($M40="","",IF([3]設定!$I33="",INDEX([3]指数!$C$262:$AD$318,MATCH([3]設定!$D33,[3]指数!$B$262:$B$318,0),12),[3]設定!$I33))</f>
        <v>46.2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IF($B41="","",IF([3]設定!$I34="",INDEX([3]第１０表!$F$10:$M$66,MATCH([3]設定!$D34,[3]第１０表!$C$10:$C$66,0),1),[3]設定!$I34))</f>
        <v>17.899999999999999</v>
      </c>
      <c r="D41" s="46">
        <f>IF($B41="","",IF([3]設定!$I34="",INDEX([3]第１０表!$F$10:$M$66,MATCH([3]設定!$D34,[3]第１０表!$C$10:$C$66,0),2),[3]設定!$I34))</f>
        <v>156.4</v>
      </c>
      <c r="E41" s="46">
        <f>IF($B41="","",IF([3]設定!$I34="",INDEX([3]第１０表!$F$10:$M$66,MATCH([3]設定!$D34,[3]第１０表!$C$10:$C$66,0),3),[3]設定!$I34))</f>
        <v>147.1</v>
      </c>
      <c r="F41" s="47">
        <f>IF($B41="","",IF([3]設定!$I34="",INDEX([3]第１０表!$F$10:$M$66,MATCH([3]設定!$D34,[3]第１０表!$C$10:$C$66,0),4),[3]設定!$I34))</f>
        <v>9.3000000000000007</v>
      </c>
      <c r="G41" s="46">
        <f>IF($B41="","",IF([3]設定!$I34="",INDEX([3]第１０表!$F$10:$M$66,MATCH([3]設定!$D34,[3]第１０表!$C$10:$C$66,0),5),[3]設定!$I34))</f>
        <v>11.1</v>
      </c>
      <c r="H41" s="46">
        <f>IF($B41="","",IF([3]設定!$I34="",INDEX([3]第１０表!$F$10:$M$66,MATCH([3]設定!$D34,[3]第１０表!$C$10:$C$66,0),6),[3]設定!$I34))</f>
        <v>67.7</v>
      </c>
      <c r="I41" s="46">
        <f>IF($B41="","",IF([3]設定!$I34="",INDEX([3]第１０表!$F$10:$M$66,MATCH([3]設定!$D34,[3]第１０表!$C$10:$C$66,0),7),[3]設定!$I34))</f>
        <v>65.2</v>
      </c>
      <c r="J41" s="47">
        <f>IF($B41="","",IF([3]設定!$I34="",INDEX([3]第１０表!$F$10:$M$66,MATCH([3]設定!$D34,[3]第１０表!$C$10:$C$66,0),8),[3]設定!$I34))</f>
        <v>2.5</v>
      </c>
      <c r="K41" s="5"/>
      <c r="M41" s="54" t="str">
        <f t="shared" si="2"/>
        <v>生活関連サービス業，娯楽業</v>
      </c>
      <c r="N41" s="49">
        <f>IF($M41="","",IF([3]設定!$I34="",INDEX([3]指数!$C$198:$AD$254,MATCH([3]設定!$D34,[3]指数!$B$198:$B$254,0),7),[3]設定!$I34))</f>
        <v>89.1</v>
      </c>
      <c r="O41" s="50">
        <f>IF($M41="","",IF([3]設定!$I34="",INDEX([3]指数!$C$198:$AD$254,MATCH([3]設定!$D34,[3]指数!$B$198:$B$254,0),8),[3]設定!$I34))</f>
        <v>18.3</v>
      </c>
      <c r="P41" s="49">
        <f>IF($M41="","",IF([3]設定!$I34="",INDEX([3]指数!$C$198:$AD$254,MATCH([3]設定!$D34,[3]指数!$B$198:$B$254,0),9),[3]設定!$I34))</f>
        <v>91.5</v>
      </c>
      <c r="Q41" s="50">
        <f>IF($M41="","",IF([3]設定!$I34="",INDEX([3]指数!$C$198:$AD$254,MATCH([3]設定!$D34,[3]指数!$B$198:$B$254,0),10),[3]設定!$I34))</f>
        <v>14.4</v>
      </c>
      <c r="R41" s="49">
        <f>IF($M41="","",IF([3]設定!$I34="",INDEX([3]指数!$C$198:$AD$254,MATCH([3]設定!$D34,[3]指数!$B$198:$B$254,0),11),[3]設定!$I34))</f>
        <v>62.4</v>
      </c>
      <c r="S41" s="51">
        <f>IF($M41="","",IF([3]設定!$I34="",INDEX([3]指数!$C$198:$AD$254,MATCH([3]設定!$D34,[3]指数!$B$198:$B$254,0),12),[3]設定!$I34))</f>
        <v>144.69999999999999</v>
      </c>
      <c r="T41" s="49">
        <f>IF($M41="","",IF([3]設定!$I34="",INDEX([3]指数!$C$262:$AD$318,MATCH([3]設定!$D34,[3]指数!$B$262:$B$318,0),7),[3]設定!$I34))</f>
        <v>100.4</v>
      </c>
      <c r="U41" s="50">
        <f>IF($M41="","",IF([3]設定!$I34="",INDEX([3]指数!$C$262:$AD$318,MATCH([3]設定!$D34,[3]指数!$B$262:$B$318,0),8),[3]設定!$I34))</f>
        <v>6.6</v>
      </c>
      <c r="V41" s="49">
        <f>IF($M41="","",IF([3]設定!$I34="",INDEX([3]指数!$C$262:$AD$318,MATCH([3]設定!$D34,[3]指数!$B$262:$B$318,0),9),[3]設定!$I34))</f>
        <v>97</v>
      </c>
      <c r="W41" s="50">
        <f>IF($M41="","",IF([3]設定!$I34="",INDEX([3]指数!$C$262:$AD$318,MATCH([3]設定!$D34,[3]指数!$B$262:$B$318,0),10),[3]設定!$I34))</f>
        <v>2.6</v>
      </c>
      <c r="X41" s="49">
        <f>IF($M41="","",IF([3]設定!$I34="",INDEX([3]指数!$C$262:$AD$318,MATCH([3]設定!$D34,[3]指数!$B$262:$B$318,0),11),[3]設定!$I34))</f>
        <v>833.3</v>
      </c>
      <c r="Y41" s="51">
        <f>IF($M41="","",IF([3]設定!$I34="",INDEX([3]指数!$C$262:$AD$318,MATCH([3]設定!$D34,[3]指数!$B$262:$B$318,0),12),[3]設定!$I34))</f>
        <v>0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IF($B42="","",IF([3]設定!$I35="",INDEX([3]第１０表!$F$10:$M$66,MATCH([3]設定!$D35,[3]第１０表!$C$10:$C$66,0),1),[3]設定!$I35))</f>
        <v>17.8</v>
      </c>
      <c r="D42" s="46">
        <f>IF($B42="","",IF([3]設定!$I35="",INDEX([3]第１０表!$F$10:$M$66,MATCH([3]設定!$D35,[3]第１０表!$C$10:$C$66,0),2),[3]設定!$I35))</f>
        <v>162.6</v>
      </c>
      <c r="E42" s="46">
        <f>IF($B42="","",IF([3]設定!$I35="",INDEX([3]第１０表!$F$10:$M$66,MATCH([3]設定!$D35,[3]第１０表!$C$10:$C$66,0),3),[3]設定!$I35))</f>
        <v>136.69999999999999</v>
      </c>
      <c r="F42" s="47">
        <f>IF($B42="","",IF([3]設定!$I35="",INDEX([3]第１０表!$F$10:$M$66,MATCH([3]設定!$D35,[3]第１０表!$C$10:$C$66,0),4),[3]設定!$I35))</f>
        <v>25.9</v>
      </c>
      <c r="G42" s="46">
        <f>IF($B42="","",IF([3]設定!$I35="",INDEX([3]第１０表!$F$10:$M$66,MATCH([3]設定!$D35,[3]第１０表!$C$10:$C$66,0),5),[3]設定!$I35))</f>
        <v>15</v>
      </c>
      <c r="H42" s="46">
        <f>IF($B42="","",IF([3]設定!$I35="",INDEX([3]第１０表!$F$10:$M$66,MATCH([3]設定!$D35,[3]第１０表!$C$10:$C$66,0),6),[3]設定!$I35))</f>
        <v>82.4</v>
      </c>
      <c r="I42" s="46">
        <f>IF($B42="","",IF([3]設定!$I35="",INDEX([3]第１０表!$F$10:$M$66,MATCH([3]設定!$D35,[3]第１０表!$C$10:$C$66,0),7),[3]設定!$I35))</f>
        <v>82</v>
      </c>
      <c r="J42" s="47">
        <f>IF($B42="","",IF([3]設定!$I35="",INDEX([3]第１０表!$F$10:$M$66,MATCH([3]設定!$D35,[3]第１０表!$C$10:$C$66,0),8),[3]設定!$I35))</f>
        <v>0.4</v>
      </c>
      <c r="K42" s="5"/>
      <c r="M42" s="48" t="str">
        <f t="shared" si="2"/>
        <v>教育，学習支援業</v>
      </c>
      <c r="N42" s="49">
        <f>IF($M42="","",IF([3]設定!$I35="",INDEX([3]指数!$C$198:$AD$254,MATCH([3]設定!$D35,[3]指数!$B$198:$B$254,0),7),[3]設定!$I35))</f>
        <v>103.7</v>
      </c>
      <c r="O42" s="50">
        <f>IF($M42="","",IF([3]設定!$I35="",INDEX([3]指数!$C$198:$AD$254,MATCH([3]設定!$D35,[3]指数!$B$198:$B$254,0),8),[3]設定!$I35))</f>
        <v>3.8</v>
      </c>
      <c r="P42" s="49">
        <f>IF($M42="","",IF([3]設定!$I35="",INDEX([3]指数!$C$198:$AD$254,MATCH([3]設定!$D35,[3]指数!$B$198:$B$254,0),9),[3]設定!$I35))</f>
        <v>93.1</v>
      </c>
      <c r="Q42" s="50">
        <f>IF($M42="","",IF([3]設定!$I35="",INDEX([3]指数!$C$198:$AD$254,MATCH([3]設定!$D35,[3]指数!$B$198:$B$254,0),10),[3]設定!$I35))</f>
        <v>3.8</v>
      </c>
      <c r="R42" s="49">
        <f>IF($M42="","",IF([3]設定!$I35="",INDEX([3]指数!$C$198:$AD$254,MATCH([3]設定!$D35,[3]指数!$B$198:$B$254,0),11),[3]設定!$I35))</f>
        <v>256.39999999999998</v>
      </c>
      <c r="S42" s="51">
        <f>IF($M42="","",IF([3]設定!$I35="",INDEX([3]指数!$C$198:$AD$254,MATCH([3]設定!$D35,[3]指数!$B$198:$B$254,0),12),[3]設定!$I35))</f>
        <v>3.6</v>
      </c>
      <c r="T42" s="49">
        <f>IF($M42="","",IF([3]設定!$I35="",INDEX([3]指数!$C$262:$AD$318,MATCH([3]設定!$D35,[3]指数!$B$262:$B$318,0),7),[3]設定!$I35))</f>
        <v>174.6</v>
      </c>
      <c r="U42" s="50">
        <f>IF($M42="","",IF([3]設定!$I35="",INDEX([3]指数!$C$262:$AD$318,MATCH([3]設定!$D35,[3]指数!$B$262:$B$318,0),8),[3]設定!$I35))</f>
        <v>8.9</v>
      </c>
      <c r="V42" s="49">
        <f>IF($M42="","",IF([3]設定!$I35="",INDEX([3]指数!$C$262:$AD$318,MATCH([3]設定!$D35,[3]指数!$B$262:$B$318,0),9),[3]設定!$I35))</f>
        <v>176</v>
      </c>
      <c r="W42" s="50">
        <f>IF($M42="","",IF([3]設定!$I35="",INDEX([3]指数!$C$262:$AD$318,MATCH([3]設定!$D35,[3]指数!$B$262:$B$318,0),10),[3]設定!$I35))</f>
        <v>9</v>
      </c>
      <c r="X42" s="49">
        <f>IF($M42="","",IF([3]設定!$I35="",INDEX([3]指数!$C$262:$AD$318,MATCH([3]設定!$D35,[3]指数!$B$262:$B$318,0),11),[3]設定!$I35))</f>
        <v>80</v>
      </c>
      <c r="Y42" s="51">
        <f>IF($M42="","",IF([3]設定!$I35="",INDEX([3]指数!$C$262:$AD$318,MATCH([3]設定!$D35,[3]指数!$B$262:$B$318,0),12),[3]設定!$I35))</f>
        <v>-20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IF($B43="","",IF([3]設定!$I36="",INDEX([3]第１０表!$F$10:$M$66,MATCH([3]設定!$D36,[3]第１０表!$C$10:$C$66,0),1),[3]設定!$I36))</f>
        <v>18.399999999999999</v>
      </c>
      <c r="D43" s="46">
        <f>IF($B43="","",IF([3]設定!$I36="",INDEX([3]第１０表!$F$10:$M$66,MATCH([3]設定!$D36,[3]第１０表!$C$10:$C$66,0),2),[3]設定!$I36))</f>
        <v>146.9</v>
      </c>
      <c r="E43" s="46">
        <f>IF($B43="","",IF([3]設定!$I36="",INDEX([3]第１０表!$F$10:$M$66,MATCH([3]設定!$D36,[3]第１０表!$C$10:$C$66,0),3),[3]設定!$I36))</f>
        <v>141</v>
      </c>
      <c r="F43" s="47">
        <f>IF($B43="","",IF([3]設定!$I36="",INDEX([3]第１０表!$F$10:$M$66,MATCH([3]設定!$D36,[3]第１０表!$C$10:$C$66,0),4),[3]設定!$I36))</f>
        <v>5.9</v>
      </c>
      <c r="G43" s="46">
        <f>IF($B43="","",IF([3]設定!$I36="",INDEX([3]第１０表!$F$10:$M$66,MATCH([3]設定!$D36,[3]第１０表!$C$10:$C$66,0),5),[3]設定!$I36))</f>
        <v>16.600000000000001</v>
      </c>
      <c r="H43" s="46">
        <f>IF($B43="","",IF([3]設定!$I36="",INDEX([3]第１０表!$F$10:$M$66,MATCH([3]設定!$D36,[3]第１０表!$C$10:$C$66,0),6),[3]設定!$I36))</f>
        <v>93.9</v>
      </c>
      <c r="I43" s="46">
        <f>IF($B43="","",IF([3]設定!$I36="",INDEX([3]第１０表!$F$10:$M$66,MATCH([3]設定!$D36,[3]第１０表!$C$10:$C$66,0),7),[3]設定!$I36))</f>
        <v>92.4</v>
      </c>
      <c r="J43" s="47">
        <f>IF($B43="","",IF([3]設定!$I36="",INDEX([3]第１０表!$F$10:$M$66,MATCH([3]設定!$D36,[3]第１０表!$C$10:$C$66,0),8),[3]設定!$I36))</f>
        <v>1.5</v>
      </c>
      <c r="K43" s="5"/>
      <c r="M43" s="48" t="str">
        <f t="shared" si="2"/>
        <v>医療，福祉</v>
      </c>
      <c r="N43" s="49">
        <f>IF($M43="","",IF([3]設定!$I36="",INDEX([3]指数!$C$198:$AD$254,MATCH([3]設定!$D36,[3]指数!$B$198:$B$254,0),7),[3]設定!$I36))</f>
        <v>93.6</v>
      </c>
      <c r="O43" s="50">
        <f>IF($M43="","",IF([3]設定!$I36="",INDEX([3]指数!$C$198:$AD$254,MATCH([3]設定!$D36,[3]指数!$B$198:$B$254,0),8),[3]設定!$I36))</f>
        <v>1.2</v>
      </c>
      <c r="P43" s="49">
        <f>IF($M43="","",IF([3]設定!$I36="",INDEX([3]指数!$C$198:$AD$254,MATCH([3]設定!$D36,[3]指数!$B$198:$B$254,0),9),[3]設定!$I36))</f>
        <v>93.1</v>
      </c>
      <c r="Q43" s="50">
        <f>IF($M43="","",IF([3]設定!$I36="",INDEX([3]指数!$C$198:$AD$254,MATCH([3]設定!$D36,[3]指数!$B$198:$B$254,0),10),[3]設定!$I36))</f>
        <v>1.6</v>
      </c>
      <c r="R43" s="49">
        <f>IF($M43="","",IF([3]設定!$I36="",INDEX([3]指数!$C$198:$AD$254,MATCH([3]設定!$D36,[3]指数!$B$198:$B$254,0),11),[3]設定!$I36))</f>
        <v>109.3</v>
      </c>
      <c r="S43" s="51">
        <f>IF($M43="","",IF([3]設定!$I36="",INDEX([3]指数!$C$198:$AD$254,MATCH([3]設定!$D36,[3]指数!$B$198:$B$254,0),12),[3]設定!$I36))</f>
        <v>-9.1999999999999993</v>
      </c>
      <c r="T43" s="49">
        <f>IF($M43="","",IF([3]設定!$I36="",INDEX([3]指数!$C$262:$AD$318,MATCH([3]設定!$D36,[3]指数!$B$262:$B$318,0),7),[3]設定!$I36))</f>
        <v>93.2</v>
      </c>
      <c r="U43" s="50">
        <f>IF($M43="","",IF([3]設定!$I36="",INDEX([3]指数!$C$262:$AD$318,MATCH([3]設定!$D36,[3]指数!$B$262:$B$318,0),8),[3]設定!$I36))</f>
        <v>2.5</v>
      </c>
      <c r="V43" s="49">
        <f>IF($M43="","",IF([3]設定!$I36="",INDEX([3]指数!$C$262:$AD$318,MATCH([3]設定!$D36,[3]指数!$B$262:$B$318,0),9),[3]設定!$I36))</f>
        <v>92.7</v>
      </c>
      <c r="W43" s="50">
        <f>IF($M43="","",IF([3]設定!$I36="",INDEX([3]指数!$C$262:$AD$318,MATCH([3]設定!$D36,[3]指数!$B$262:$B$318,0),10),[3]設定!$I36))</f>
        <v>2.4</v>
      </c>
      <c r="X43" s="49">
        <f>IF($M43="","",IF([3]設定!$I36="",INDEX([3]指数!$C$262:$AD$318,MATCH([3]設定!$D36,[3]指数!$B$262:$B$318,0),11),[3]設定!$I36))</f>
        <v>150</v>
      </c>
      <c r="Y43" s="51">
        <f>IF($M43="","",IF([3]設定!$I36="",INDEX([3]指数!$C$262:$AD$318,MATCH([3]設定!$D36,[3]指数!$B$262:$B$318,0),12),[3]設定!$I36))</f>
        <v>15.4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IF($B44="","",IF([3]設定!$I37="",INDEX([3]第１０表!$F$10:$M$66,MATCH([3]設定!$D37,[3]第１０表!$C$10:$C$66,0),1),[3]設定!$I37))</f>
        <v>17.899999999999999</v>
      </c>
      <c r="D44" s="46">
        <f>IF($B44="","",IF([3]設定!$I37="",INDEX([3]第１０表!$F$10:$M$66,MATCH([3]設定!$D37,[3]第１０表!$C$10:$C$66,0),2),[3]設定!$I37))</f>
        <v>144.4</v>
      </c>
      <c r="E44" s="46">
        <f>IF($B44="","",IF([3]設定!$I37="",INDEX([3]第１０表!$F$10:$M$66,MATCH([3]設定!$D37,[3]第１０表!$C$10:$C$66,0),3),[3]設定!$I37))</f>
        <v>140</v>
      </c>
      <c r="F44" s="47">
        <f>IF($B44="","",IF([3]設定!$I37="",INDEX([3]第１０表!$F$10:$M$66,MATCH([3]設定!$D37,[3]第１０表!$C$10:$C$66,0),4),[3]設定!$I37))</f>
        <v>4.4000000000000004</v>
      </c>
      <c r="G44" s="46">
        <f>IF($B44="","",IF([3]設定!$I37="",INDEX([3]第１０表!$F$10:$M$66,MATCH([3]設定!$D37,[3]第１０表!$C$10:$C$66,0),5),[3]設定!$I37))</f>
        <v>16</v>
      </c>
      <c r="H44" s="46">
        <f>IF($B44="","",IF([3]設定!$I37="",INDEX([3]第１０表!$F$10:$M$66,MATCH([3]設定!$D37,[3]第１０表!$C$10:$C$66,0),6),[3]設定!$I37))</f>
        <v>86.9</v>
      </c>
      <c r="I44" s="46">
        <f>IF($B44="","",IF([3]設定!$I37="",INDEX([3]第１０表!$F$10:$M$66,MATCH([3]設定!$D37,[3]第１０表!$C$10:$C$66,0),7),[3]設定!$I37))</f>
        <v>86.5</v>
      </c>
      <c r="J44" s="47">
        <f>IF($B44="","",IF([3]設定!$I37="",INDEX([3]第１０表!$F$10:$M$66,MATCH([3]設定!$D37,[3]第１０表!$C$10:$C$66,0),8),[3]設定!$I37))</f>
        <v>0.4</v>
      </c>
      <c r="K44" s="5"/>
      <c r="M44" s="48" t="str">
        <f t="shared" si="2"/>
        <v>複合サービス事業</v>
      </c>
      <c r="N44" s="49">
        <f>IF($M44="","",IF([3]設定!$I37="",INDEX([3]指数!$C$198:$AD$254,MATCH([3]設定!$D37,[3]指数!$B$198:$B$254,0),7),[3]設定!$I37))</f>
        <v>89.9</v>
      </c>
      <c r="O44" s="50">
        <f>IF($M44="","",IF([3]設定!$I37="",INDEX([3]指数!$C$198:$AD$254,MATCH([3]設定!$D37,[3]指数!$B$198:$B$254,0),8),[3]設定!$I37))</f>
        <v>-5.9</v>
      </c>
      <c r="P44" s="49">
        <f>IF($M44="","",IF([3]設定!$I37="",INDEX([3]指数!$C$198:$AD$254,MATCH([3]設定!$D37,[3]指数!$B$198:$B$254,0),9),[3]設定!$I37))</f>
        <v>92.6</v>
      </c>
      <c r="Q44" s="50">
        <f>IF($M44="","",IF([3]設定!$I37="",INDEX([3]指数!$C$198:$AD$254,MATCH([3]設定!$D37,[3]指数!$B$198:$B$254,0),10),[3]設定!$I37))</f>
        <v>-3.3</v>
      </c>
      <c r="R44" s="49">
        <f>IF($M44="","",IF([3]設定!$I37="",INDEX([3]指数!$C$198:$AD$254,MATCH([3]設定!$D37,[3]指数!$B$198:$B$254,0),11),[3]設定!$I37))</f>
        <v>46.3</v>
      </c>
      <c r="S44" s="51">
        <f>IF($M44="","",IF([3]設定!$I37="",INDEX([3]指数!$C$198:$AD$254,MATCH([3]設定!$D37,[3]指数!$B$198:$B$254,0),12),[3]設定!$I37))</f>
        <v>-48.8</v>
      </c>
      <c r="T44" s="49">
        <f>IF($M44="","",IF([3]設定!$I37="",INDEX([3]指数!$C$262:$AD$318,MATCH([3]設定!$D37,[3]指数!$B$262:$B$318,0),7),[3]設定!$I37))</f>
        <v>75.5</v>
      </c>
      <c r="U44" s="50">
        <f>IF($M44="","",IF([3]設定!$I37="",INDEX([3]指数!$C$262:$AD$318,MATCH([3]設定!$D37,[3]指数!$B$262:$B$318,0),8),[3]設定!$I37))</f>
        <v>-24.7</v>
      </c>
      <c r="V44" s="49">
        <f>IF($M44="","",IF([3]設定!$I37="",INDEX([3]指数!$C$262:$AD$318,MATCH([3]設定!$D37,[3]指数!$B$262:$B$318,0),9),[3]設定!$I37))</f>
        <v>78.400000000000006</v>
      </c>
      <c r="W44" s="50">
        <f>IF($M44="","",IF([3]設定!$I37="",INDEX([3]指数!$C$262:$AD$318,MATCH([3]設定!$D37,[3]指数!$B$262:$B$318,0),10),[3]設定!$I37))</f>
        <v>-23.5</v>
      </c>
      <c r="X44" s="49">
        <f>IF($M44="","",IF([3]設定!$I37="",INDEX([3]指数!$C$262:$AD$318,MATCH([3]設定!$D37,[3]指数!$B$262:$B$318,0),11),[3]設定!$I37))</f>
        <v>8.5</v>
      </c>
      <c r="Y44" s="51">
        <f>IF($M44="","",IF([3]設定!$I37="",INDEX([3]指数!$C$262:$AD$318,MATCH([3]設定!$D37,[3]指数!$B$262:$B$318,0),12),[3]設定!$I37))</f>
        <v>-81.8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IF($B45="","",IF([3]設定!$I38="",INDEX([3]第１０表!$F$10:$M$66,MATCH([3]設定!$D38,[3]第１０表!$C$10:$C$66,0),1),[3]設定!$I38))</f>
        <v>18.3</v>
      </c>
      <c r="D45" s="59">
        <f>IF($B45="","",IF([3]設定!$I38="",INDEX([3]第１０表!$F$10:$M$66,MATCH([3]設定!$D38,[3]第１０表!$C$10:$C$66,0),2),[3]設定!$I38))</f>
        <v>155.4</v>
      </c>
      <c r="E45" s="59">
        <f>IF($B45="","",IF([3]設定!$I38="",INDEX([3]第１０表!$F$10:$M$66,MATCH([3]設定!$D38,[3]第１０表!$C$10:$C$66,0),3),[3]設定!$I38))</f>
        <v>143.6</v>
      </c>
      <c r="F45" s="60">
        <f>IF($B45="","",IF([3]設定!$I38="",INDEX([3]第１０表!$F$10:$M$66,MATCH([3]設定!$D38,[3]第１０表!$C$10:$C$66,0),4),[3]設定!$I38))</f>
        <v>11.8</v>
      </c>
      <c r="G45" s="59">
        <f>IF($B45="","",IF([3]設定!$I38="",INDEX([3]第１０表!$F$10:$M$66,MATCH([3]設定!$D38,[3]第１０表!$C$10:$C$66,0),5),[3]設定!$I38))</f>
        <v>15.9</v>
      </c>
      <c r="H45" s="59">
        <f>IF($B45="","",IF([3]設定!$I38="",INDEX([3]第１０表!$F$10:$M$66,MATCH([3]設定!$D38,[3]第１０表!$C$10:$C$66,0),6),[3]設定!$I38))</f>
        <v>86.5</v>
      </c>
      <c r="I45" s="59">
        <f>IF($B45="","",IF([3]設定!$I38="",INDEX([3]第１０表!$F$10:$M$66,MATCH([3]設定!$D38,[3]第１０表!$C$10:$C$66,0),7),[3]設定!$I38))</f>
        <v>84.5</v>
      </c>
      <c r="J45" s="60">
        <f>IF($B45="","",IF([3]設定!$I38="",INDEX([3]第１０表!$F$10:$M$66,MATCH([3]設定!$D38,[3]第１０表!$C$10:$C$66,0),8),[3]設定!$I38))</f>
        <v>2</v>
      </c>
      <c r="K45" s="5"/>
      <c r="M45" s="61" t="str">
        <f t="shared" si="2"/>
        <v>サービス業（他に分類されないもの）</v>
      </c>
      <c r="N45" s="62">
        <f>IF($M45="","",IF([3]設定!$I38="",INDEX([3]指数!$C$198:$AD$254,MATCH([3]設定!$D38,[3]指数!$B$198:$B$254,0),7),[3]設定!$I38))</f>
        <v>97.9</v>
      </c>
      <c r="O45" s="63">
        <f>IF($M45="","",IF([3]設定!$I38="",INDEX([3]指数!$C$198:$AD$254,MATCH([3]設定!$D38,[3]指数!$B$198:$B$254,0),8),[3]設定!$I38))</f>
        <v>0.6</v>
      </c>
      <c r="P45" s="62">
        <f>IF($M45="","",IF([3]設定!$I38="",INDEX([3]指数!$C$198:$AD$254,MATCH([3]設定!$D38,[3]指数!$B$198:$B$254,0),9),[3]設定!$I38))</f>
        <v>96.7</v>
      </c>
      <c r="Q45" s="64">
        <f>IF($M45="","",IF([3]設定!$I38="",INDEX([3]指数!$C$198:$AD$254,MATCH([3]設定!$D38,[3]指数!$B$198:$B$254,0),10),[3]設定!$I38))</f>
        <v>0.1</v>
      </c>
      <c r="R45" s="62">
        <f>IF($M45="","",IF([3]設定!$I38="",INDEX([3]指数!$C$198:$AD$254,MATCH([3]設定!$D38,[3]指数!$B$198:$B$254,0),11),[3]設定!$I38))</f>
        <v>114.6</v>
      </c>
      <c r="S45" s="65">
        <f>IF($M45="","",IF([3]設定!$I38="",INDEX([3]指数!$C$198:$AD$254,MATCH([3]設定!$D38,[3]指数!$B$198:$B$254,0),12),[3]設定!$I38))</f>
        <v>6.3</v>
      </c>
      <c r="T45" s="62">
        <f>IF($M45="","",IF([3]設定!$I38="",INDEX([3]指数!$C$262:$AD$318,MATCH([3]設定!$D38,[3]指数!$B$262:$B$318,0),7),[3]設定!$I38))</f>
        <v>95.7</v>
      </c>
      <c r="U45" s="63">
        <f>IF($M45="","",IF([3]設定!$I38="",INDEX([3]指数!$C$262:$AD$318,MATCH([3]設定!$D38,[3]指数!$B$262:$B$318,0),8),[3]設定!$I38))</f>
        <v>0.1</v>
      </c>
      <c r="V45" s="62">
        <f>IF($M45="","",IF([3]設定!$I38="",INDEX([3]指数!$C$262:$AD$318,MATCH([3]設定!$D38,[3]指数!$B$262:$B$318,0),9),[3]設定!$I38))</f>
        <v>96.7</v>
      </c>
      <c r="W45" s="64">
        <f>IF($M45="","",IF([3]設定!$I38="",INDEX([3]指数!$C$262:$AD$318,MATCH([3]設定!$D38,[3]指数!$B$262:$B$318,0),10),[3]設定!$I38))</f>
        <v>0.8</v>
      </c>
      <c r="X45" s="62">
        <f>IF($M45="","",IF([3]設定!$I38="",INDEX([3]指数!$C$262:$AD$318,MATCH([3]設定!$D38,[3]指数!$B$262:$B$318,0),11),[3]設定!$I38))</f>
        <v>64.5</v>
      </c>
      <c r="Y45" s="65">
        <f>IF($M45="","",IF([3]設定!$I38="",INDEX([3]指数!$C$262:$AD$318,MATCH([3]設定!$D38,[3]指数!$B$262:$B$318,0),12),[3]設定!$I38))</f>
        <v>-23.1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R27:S27"/>
    <mergeCell ref="T27:U27"/>
    <mergeCell ref="V27:W27"/>
    <mergeCell ref="X27:Y27"/>
    <mergeCell ref="R5:S5"/>
    <mergeCell ref="T5:U5"/>
    <mergeCell ref="V5:W5"/>
    <mergeCell ref="X5:Y5"/>
    <mergeCell ref="C27:C28"/>
    <mergeCell ref="D27:D28"/>
    <mergeCell ref="G27:G28"/>
    <mergeCell ref="H27:H28"/>
    <mergeCell ref="N27:O27"/>
    <mergeCell ref="P27:Q27"/>
    <mergeCell ref="C5:C6"/>
    <mergeCell ref="D5:D6"/>
    <mergeCell ref="G5:G6"/>
    <mergeCell ref="H5:H6"/>
    <mergeCell ref="N5:O5"/>
    <mergeCell ref="P5:Q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6537-A491-4570-850F-F082095FDB75}">
  <sheetPr codeName="Sheet3">
    <pageSetUpPr autoPageBreaks="0"/>
  </sheetPr>
  <dimension ref="A1:Y47"/>
  <sheetViews>
    <sheetView showGridLines="0" view="pageBreakPreview" topLeftCell="A28" zoomScale="60" zoomScaleNormal="80" workbookViewId="0">
      <selection activeCell="N19" sqref="N19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就業形態別にみた労働時間（"&amp;[4]設定!D8&amp;DBCS([4]設定!E8)&amp;"年"&amp;DBCS([4]設定!F8)&amp;"月）"</f>
        <v>表４　就業形態別にみた労働時間（令和５年３月）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+[5]表１!B9</f>
        <v>調査産業計</v>
      </c>
      <c r="C8" s="46">
        <f>IF($B8="","",IF([4]設定!$H23="",INDEX([4]第１０表!$F$78:$M$134,MATCH([4]設定!$D23,[4]第１０表!$C$78:$C$134,0),1),[4]設定!$H23))</f>
        <v>20.100000000000001</v>
      </c>
      <c r="D8" s="46">
        <f>IF($B8="","",IF([4]設定!$H23="",INDEX([4]第１０表!$F$78:$M$134,MATCH([4]設定!$D23,[4]第１０表!$C$78:$C$134,0),2),[4]設定!$H23))</f>
        <v>164.6</v>
      </c>
      <c r="E8" s="46">
        <f>IF($B8="","",IF([4]設定!$H23="",INDEX([4]第１０表!$F$78:$M$134,MATCH([4]設定!$D23,[4]第１０表!$C$78:$C$134,0),3),[4]設定!$H23))</f>
        <v>152.4</v>
      </c>
      <c r="F8" s="47">
        <f>IF($B8="","",IF([4]設定!$H23="",INDEX([4]第１０表!$F$78:$M$134,MATCH([4]設定!$D23,[4]第１０表!$C$78:$C$134,0),4),[4]設定!$H23))</f>
        <v>12.2</v>
      </c>
      <c r="G8" s="46">
        <f>IF($B8="","",IF([4]設定!$H23="",INDEX([4]第１０表!$F$78:$M$134,MATCH([4]設定!$D23,[4]第１０表!$C$78:$C$134,0),5),[4]設定!$H23))</f>
        <v>15.2</v>
      </c>
      <c r="H8" s="46">
        <f>IF($B8="","",IF([4]設定!$H23="",INDEX([4]第１０表!$F$78:$M$134,MATCH([4]設定!$D23,[4]第１０表!$C$78:$C$134,0),6),[4]設定!$H23))</f>
        <v>85.4</v>
      </c>
      <c r="I8" s="46">
        <f>IF($B8="","",IF([4]設定!$H23="",INDEX([4]第１０表!$F$78:$M$134,MATCH([4]設定!$D23,[4]第１０表!$C$78:$C$134,0),7),[4]設定!$H23))</f>
        <v>83.4</v>
      </c>
      <c r="J8" s="47">
        <f>IF($B8="","",IF([4]設定!$H23="",INDEX([4]第１０表!$F$78:$M$134,MATCH([4]設定!$D23,[4]第１０表!$C$78:$C$134,0),8),[4]設定!$H23))</f>
        <v>2</v>
      </c>
      <c r="K8" s="5"/>
      <c r="M8" s="48" t="str">
        <f>+B8</f>
        <v>調査産業計</v>
      </c>
      <c r="N8" s="49">
        <f>IF($M8="","",IF([4]設定!$H23="",INDEX([4]指数!$C$518:$AD$574,MATCH([4]設定!$D23,[4]指数!$B$518:$B$574,0),7),[4]設定!$H23))</f>
        <v>99.9</v>
      </c>
      <c r="O8" s="50">
        <f>IF($M8="","",IF([4]設定!$H23="",INDEX([4]指数!$C$518:$AD$574,MATCH([4]設定!$D23,[4]指数!$B$518:$B$574,0),8),[4]設定!$H23))</f>
        <v>-1.4</v>
      </c>
      <c r="P8" s="49">
        <f>IF($M8="","",IF([4]設定!$H23="",INDEX([4]指数!$C$518:$AD$574,MATCH([4]設定!$D23,[4]指数!$B$518:$B$574,0),9),[4]設定!$H23))</f>
        <v>99.2</v>
      </c>
      <c r="Q8" s="50">
        <f>IF($M8="","",IF([4]設定!$H23="",INDEX([4]指数!$C$518:$AD$574,MATCH([4]設定!$D23,[4]指数!$B$518:$B$574,0),10),[4]設定!$H23))</f>
        <v>-1.1000000000000001</v>
      </c>
      <c r="R8" s="49">
        <f>IF($M8="","",IF([4]設定!$H23="",INDEX([4]指数!$C$518:$AD$574,MATCH([4]設定!$D23,[4]指数!$B$518:$B$574,0),11),[4]設定!$H23))</f>
        <v>109.9</v>
      </c>
      <c r="S8" s="51">
        <f>IF($M8="","",IF([4]設定!$H23="",INDEX([4]指数!$C$518:$AD$574,MATCH([4]設定!$D23,[4]指数!$B$518:$B$574,0),12),[4]設定!$H23))</f>
        <v>-4.7</v>
      </c>
      <c r="T8" s="49">
        <f>IF($M8="","",IF([4]設定!$H23="",INDEX([4]指数!$C$582:$AD$638,MATCH([4]設定!$D23,[4]指数!$B$582:$B$638,0),7),[4]設定!$H23))</f>
        <v>97</v>
      </c>
      <c r="U8" s="49">
        <f>IF($M8="","",IF([4]設定!$H23="",INDEX([4]指数!$C$582:$AD$638,MATCH([4]設定!$D23,[4]指数!$B$582:$B$638,0),8),[4]設定!$H23))</f>
        <v>-7.1</v>
      </c>
      <c r="V8" s="49">
        <f>IF($M8="","",IF([4]設定!$H23="",INDEX([4]指数!$C$582:$AD$638,MATCH([4]設定!$D23,[4]指数!$B$582:$B$638,0),9),[4]設定!$H23))</f>
        <v>96.6</v>
      </c>
      <c r="W8" s="49">
        <f>IF($M8="","",IF([4]設定!$H23="",INDEX([4]指数!$C$582:$AD$638,MATCH([4]設定!$D23,[4]指数!$B$582:$B$638,0),10),[4]設定!$H23))</f>
        <v>-7.3</v>
      </c>
      <c r="X8" s="49">
        <f>IF($M8="","",IF([4]設定!$H23="",INDEX([4]指数!$C$582:$AD$638,MATCH([4]設定!$D23,[4]指数!$B$582:$B$638,0),11),[4]設定!$H23))</f>
        <v>117.6</v>
      </c>
      <c r="Y8" s="49">
        <f>IF($M8="","",IF([4]設定!$H23="",INDEX([4]指数!$C$582:$AD$638,MATCH([4]設定!$D23,[4]指数!$B$582:$B$638,0),12),[4]設定!$H23))</f>
        <v>0</v>
      </c>
    </row>
    <row r="9" spans="1:25" s="4" customFormat="1" ht="23.25" customHeight="1" x14ac:dyDescent="0.45">
      <c r="A9" s="5"/>
      <c r="B9" s="52" t="str">
        <f>+[5]表１!B10</f>
        <v>建設業</v>
      </c>
      <c r="C9" s="46">
        <f>IF($B9="","",IF([4]設定!$H24="",INDEX([4]第１０表!$F$78:$M$134,MATCH([4]設定!$D24,[4]第１０表!$C$78:$C$134,0),1),[4]設定!$H24))</f>
        <v>20.9</v>
      </c>
      <c r="D9" s="46">
        <f>IF($B9="","",IF([4]設定!$H24="",INDEX([4]第１０表!$F$78:$M$134,MATCH([4]設定!$D24,[4]第１０表!$C$78:$C$134,0),2),[4]設定!$H24))</f>
        <v>166.9</v>
      </c>
      <c r="E9" s="46">
        <f>IF($B9="","",IF([4]設定!$H24="",INDEX([4]第１０表!$F$78:$M$134,MATCH([4]設定!$D24,[4]第１０表!$C$78:$C$134,0),3),[4]設定!$H24))</f>
        <v>155.9</v>
      </c>
      <c r="F9" s="47">
        <f>IF($B9="","",IF([4]設定!$H24="",INDEX([4]第１０表!$F$78:$M$134,MATCH([4]設定!$D24,[4]第１０表!$C$78:$C$134,0),4),[4]設定!$H24))</f>
        <v>11</v>
      </c>
      <c r="G9" s="46">
        <f>IF($B9="","",IF([4]設定!$H24="",INDEX([4]第１０表!$F$78:$M$134,MATCH([4]設定!$D24,[4]第１０表!$C$78:$C$134,0),5),[4]設定!$H24))</f>
        <v>15.8</v>
      </c>
      <c r="H9" s="46">
        <f>IF($B9="","",IF([4]設定!$H24="",INDEX([4]第１０表!$F$78:$M$134,MATCH([4]設定!$D24,[4]第１０表!$C$78:$C$134,0),6),[4]設定!$H24))</f>
        <v>82.8</v>
      </c>
      <c r="I9" s="46">
        <f>IF($B9="","",IF([4]設定!$H24="",INDEX([4]第１０表!$F$78:$M$134,MATCH([4]設定!$D24,[4]第１０表!$C$78:$C$134,0),7),[4]設定!$H24))</f>
        <v>82.4</v>
      </c>
      <c r="J9" s="47">
        <f>IF($B9="","",IF([4]設定!$H24="",INDEX([4]第１０表!$F$78:$M$134,MATCH([4]設定!$D24,[4]第１０表!$C$78:$C$134,0),8),[4]設定!$H24))</f>
        <v>0.4</v>
      </c>
      <c r="K9" s="5"/>
      <c r="M9" s="48" t="str">
        <f t="shared" ref="M9:M23" si="0">+B9</f>
        <v>建設業</v>
      </c>
      <c r="N9" s="49">
        <f>IF($M9="","",IF([4]設定!$H24="",INDEX([4]指数!$C$518:$AD$574,MATCH([4]設定!$D24,[4]指数!$B$518:$B$574,0),7),[4]設定!$H24))</f>
        <v>100.5</v>
      </c>
      <c r="O9" s="50">
        <f>IF($M9="","",IF([4]設定!$H24="",INDEX([4]指数!$C$518:$AD$574,MATCH([4]設定!$D24,[4]指数!$B$518:$B$574,0),8),[4]設定!$H24))</f>
        <v>-1.1000000000000001</v>
      </c>
      <c r="P9" s="49">
        <f>IF($M9="","",IF([4]設定!$H24="",INDEX([4]指数!$C$518:$AD$574,MATCH([4]設定!$D24,[4]指数!$B$518:$B$574,0),9),[4]設定!$H24))</f>
        <v>99.2</v>
      </c>
      <c r="Q9" s="50">
        <f>IF($M9="","",IF([4]設定!$H24="",INDEX([4]指数!$C$518:$AD$574,MATCH([4]設定!$D24,[4]指数!$B$518:$B$574,0),10),[4]設定!$H24))</f>
        <v>-1.6</v>
      </c>
      <c r="R9" s="49">
        <f>IF($M9="","",IF([4]設定!$H24="",INDEX([4]指数!$C$518:$AD$574,MATCH([4]設定!$D24,[4]指数!$B$518:$B$574,0),11),[4]設定!$H24))</f>
        <v>123.6</v>
      </c>
      <c r="S9" s="51">
        <f>IF($M9="","",IF([4]設定!$H24="",INDEX([4]指数!$C$518:$AD$574,MATCH([4]設定!$D24,[4]指数!$B$518:$B$574,0),12),[4]設定!$H24))</f>
        <v>6.8</v>
      </c>
      <c r="T9" s="49">
        <f>IF($M9="","",IF([4]設定!$H24="",INDEX([4]指数!$C$582:$AD$638,MATCH([4]設定!$D24,[4]指数!$B$582:$B$638,0),7),[4]設定!$H24))</f>
        <v>101.2</v>
      </c>
      <c r="U9" s="50">
        <f>IF($M9="","",IF([4]設定!$H24="",INDEX([4]指数!$C$582:$AD$638,MATCH([4]設定!$D24,[4]指数!$B$582:$B$638,0),8),[4]設定!$H24))</f>
        <v>-28.4</v>
      </c>
      <c r="V9" s="49">
        <f>IF($M9="","",IF([4]設定!$H24="",INDEX([4]指数!$C$582:$AD$638,MATCH([4]設定!$D24,[4]指数!$B$582:$B$638,0),9),[4]設定!$H24))</f>
        <v>101.1</v>
      </c>
      <c r="W9" s="50">
        <f>IF($M9="","",IF([4]設定!$H24="",INDEX([4]指数!$C$582:$AD$638,MATCH([4]設定!$D24,[4]指数!$B$582:$B$638,0),10),[4]設定!$H24))</f>
        <v>-28</v>
      </c>
      <c r="X9" s="49">
        <f>IF($M9="","",IF([4]設定!$H24="",INDEX([4]指数!$C$582:$AD$638,MATCH([4]設定!$D24,[4]指数!$B$582:$B$638,0),11),[4]設定!$H24))</f>
        <v>133.30000000000001</v>
      </c>
      <c r="Y9" s="51">
        <f>IF($M9="","",IF([4]設定!$H24="",INDEX([4]指数!$C$582:$AD$638,MATCH([4]設定!$D24,[4]指数!$B$582:$B$638,0),12),[4]設定!$H24))</f>
        <v>-63.6</v>
      </c>
    </row>
    <row r="10" spans="1:25" s="4" customFormat="1" ht="23.25" customHeight="1" x14ac:dyDescent="0.45">
      <c r="A10" s="5"/>
      <c r="B10" s="52" t="str">
        <f>+[5]表１!B11</f>
        <v>製造業</v>
      </c>
      <c r="C10" s="46">
        <f>IF($B10="","",IF([4]設定!$H25="",INDEX([4]第１０表!$F$78:$M$134,MATCH([4]設定!$D25,[4]第１０表!$C$78:$C$134,0),1),[4]設定!$H25))</f>
        <v>19.8</v>
      </c>
      <c r="D10" s="46">
        <f>IF($B10="","",IF([4]設定!$H25="",INDEX([4]第１０表!$F$78:$M$134,MATCH([4]設定!$D25,[4]第１０表!$C$78:$C$134,0),2),[4]設定!$H25))</f>
        <v>166.4</v>
      </c>
      <c r="E10" s="46">
        <f>IF($B10="","",IF([4]設定!$H25="",INDEX([4]第１０表!$F$78:$M$134,MATCH([4]設定!$D25,[4]第１０表!$C$78:$C$134,0),3),[4]設定!$H25))</f>
        <v>151.9</v>
      </c>
      <c r="F10" s="47">
        <f>IF($B10="","",IF([4]設定!$H25="",INDEX([4]第１０表!$F$78:$M$134,MATCH([4]設定!$D25,[4]第１０表!$C$78:$C$134,0),4),[4]設定!$H25))</f>
        <v>14.5</v>
      </c>
      <c r="G10" s="46">
        <f>IF($B10="","",IF([4]設定!$H25="",INDEX([4]第１０表!$F$78:$M$134,MATCH([4]設定!$D25,[4]第１０表!$C$78:$C$134,0),5),[4]設定!$H25))</f>
        <v>18</v>
      </c>
      <c r="H10" s="46">
        <f>IF($B10="","",IF([4]設定!$H25="",INDEX([4]第１０表!$F$78:$M$134,MATCH([4]設定!$D25,[4]第１０表!$C$78:$C$134,0),6),[4]設定!$H25))</f>
        <v>115.5</v>
      </c>
      <c r="I10" s="46">
        <f>IF($B10="","",IF([4]設定!$H25="",INDEX([4]第１０表!$F$78:$M$134,MATCH([4]設定!$D25,[4]第１０表!$C$78:$C$134,0),7),[4]設定!$H25))</f>
        <v>111.5</v>
      </c>
      <c r="J10" s="47">
        <f>IF($B10="","",IF([4]設定!$H25="",INDEX([4]第１０表!$F$78:$M$134,MATCH([4]設定!$D25,[4]第１０表!$C$78:$C$134,0),8),[4]設定!$H25))</f>
        <v>4</v>
      </c>
      <c r="K10" s="5"/>
      <c r="M10" s="48" t="str">
        <f t="shared" si="0"/>
        <v>製造業</v>
      </c>
      <c r="N10" s="49">
        <f>IF($M10="","",IF([4]設定!$H25="",INDEX([4]指数!$C$518:$AD$574,MATCH([4]設定!$D25,[4]指数!$B$518:$B$574,0),7),[4]設定!$H25))</f>
        <v>100.7</v>
      </c>
      <c r="O10" s="50">
        <f>IF($M10="","",IF([4]設定!$H25="",INDEX([4]指数!$C$518:$AD$574,MATCH([4]設定!$D25,[4]指数!$B$518:$B$574,0),8),[4]設定!$H25))</f>
        <v>-3.5</v>
      </c>
      <c r="P10" s="49">
        <f>IF($M10="","",IF([4]設定!$H25="",INDEX([4]指数!$C$518:$AD$574,MATCH([4]設定!$D25,[4]指数!$B$518:$B$574,0),9),[4]設定!$H25))</f>
        <v>99.3</v>
      </c>
      <c r="Q10" s="50">
        <f>IF($M10="","",IF([4]設定!$H25="",INDEX([4]指数!$C$518:$AD$574,MATCH([4]設定!$D25,[4]指数!$B$518:$B$574,0),10),[4]設定!$H25))</f>
        <v>-2.7</v>
      </c>
      <c r="R10" s="49">
        <f>IF($M10="","",IF([4]設定!$H25="",INDEX([4]指数!$C$518:$AD$574,MATCH([4]設定!$D25,[4]指数!$B$518:$B$574,0),11),[4]設定!$H25))</f>
        <v>117.9</v>
      </c>
      <c r="S10" s="51">
        <f>IF($M10="","",IF([4]設定!$H25="",INDEX([4]指数!$C$518:$AD$574,MATCH([4]設定!$D25,[4]指数!$B$518:$B$574,0),12),[4]設定!$H25))</f>
        <v>-10.5</v>
      </c>
      <c r="T10" s="49">
        <f>IF($M10="","",IF([4]設定!$H25="",INDEX([4]指数!$C$582:$AD$638,MATCH([4]設定!$D25,[4]指数!$B$582:$B$638,0),7),[4]設定!$H25))</f>
        <v>109.1</v>
      </c>
      <c r="U10" s="50">
        <f>IF($M10="","",IF([4]設定!$H25="",INDEX([4]指数!$C$582:$AD$638,MATCH([4]設定!$D25,[4]指数!$B$582:$B$638,0),8),[4]設定!$H25))</f>
        <v>6.9</v>
      </c>
      <c r="V10" s="49">
        <f>IF($M10="","",IF([4]設定!$H25="",INDEX([4]指数!$C$582:$AD$638,MATCH([4]設定!$D25,[4]指数!$B$582:$B$638,0),9),[4]設定!$H25))</f>
        <v>108.7</v>
      </c>
      <c r="W10" s="50">
        <f>IF($M10="","",IF([4]設定!$H25="",INDEX([4]指数!$C$582:$AD$638,MATCH([4]設定!$D25,[4]指数!$B$582:$B$638,0),10),[4]設定!$H25))</f>
        <v>5.8</v>
      </c>
      <c r="X10" s="49">
        <f>IF($M10="","",IF([4]設定!$H25="",INDEX([4]指数!$C$582:$AD$638,MATCH([4]設定!$D25,[4]指数!$B$582:$B$638,0),11),[4]設定!$H25))</f>
        <v>117.6</v>
      </c>
      <c r="Y10" s="51">
        <f>IF($M10="","",IF([4]設定!$H25="",INDEX([4]指数!$C$582:$AD$638,MATCH([4]設定!$D25,[4]指数!$B$582:$B$638,0),12),[4]設定!$H25))</f>
        <v>48.1</v>
      </c>
    </row>
    <row r="11" spans="1:25" s="4" customFormat="1" ht="23.25" customHeight="1" x14ac:dyDescent="0.45">
      <c r="A11" s="5"/>
      <c r="B11" s="53" t="str">
        <f>+[5]表１!B12</f>
        <v>電気・ガス・熱供給・水道業</v>
      </c>
      <c r="C11" s="46">
        <f>IF($B11="","",IF([4]設定!$H26="",INDEX([4]第１０表!$F$78:$M$134,MATCH([4]設定!$D26,[4]第１０表!$C$78:$C$134,0),1),[4]設定!$H26))</f>
        <v>20</v>
      </c>
      <c r="D11" s="46">
        <f>IF($B11="","",IF([4]設定!$H26="",INDEX([4]第１０表!$F$78:$M$134,MATCH([4]設定!$D26,[4]第１０表!$C$78:$C$134,0),2),[4]設定!$H26))</f>
        <v>166.4</v>
      </c>
      <c r="E11" s="46">
        <f>IF($B11="","",IF([4]設定!$H26="",INDEX([4]第１０表!$F$78:$M$134,MATCH([4]設定!$D26,[4]第１０表!$C$78:$C$134,0),3),[4]設定!$H26))</f>
        <v>150.69999999999999</v>
      </c>
      <c r="F11" s="47">
        <f>IF($B11="","",IF([4]設定!$H26="",INDEX([4]第１０表!$F$78:$M$134,MATCH([4]設定!$D26,[4]第１０表!$C$78:$C$134,0),4),[4]設定!$H26))</f>
        <v>15.7</v>
      </c>
      <c r="G11" s="46">
        <f>IF($B11="","",IF([4]設定!$H26="",INDEX([4]第１０表!$F$78:$M$134,MATCH([4]設定!$D26,[4]第１０表!$C$78:$C$134,0),5),[4]設定!$H26))</f>
        <v>18.2</v>
      </c>
      <c r="H11" s="46">
        <f>IF($B11="","",IF([4]設定!$H26="",INDEX([4]第１０表!$F$78:$M$134,MATCH([4]設定!$D26,[4]第１０表!$C$78:$C$134,0),6),[4]設定!$H26))</f>
        <v>110.9</v>
      </c>
      <c r="I11" s="46">
        <f>IF($B11="","",IF([4]設定!$H26="",INDEX([4]第１０表!$F$78:$M$134,MATCH([4]設定!$D26,[4]第１０表!$C$78:$C$134,0),7),[4]設定!$H26))</f>
        <v>110.8</v>
      </c>
      <c r="J11" s="47">
        <f>IF($B11="","",IF([4]設定!$H26="",INDEX([4]第１０表!$F$78:$M$134,MATCH([4]設定!$D26,[4]第１０表!$C$78:$C$134,0),8),[4]設定!$H26))</f>
        <v>0.1</v>
      </c>
      <c r="K11" s="5"/>
      <c r="M11" s="54" t="str">
        <f t="shared" si="0"/>
        <v>電気・ガス・熱供給・水道業</v>
      </c>
      <c r="N11" s="49">
        <f>IF($M11="","",IF([4]設定!$H26="",INDEX([4]指数!$C$518:$AD$574,MATCH([4]設定!$D26,[4]指数!$B$518:$B$574,0),7),[4]設定!$H26))</f>
        <v>109.8</v>
      </c>
      <c r="O11" s="50">
        <f>IF($M11="","",IF([4]設定!$H26="",INDEX([4]指数!$C$518:$AD$574,MATCH([4]設定!$D26,[4]指数!$B$518:$B$574,0),8),[4]設定!$H26))</f>
        <v>6.2</v>
      </c>
      <c r="P11" s="49">
        <f>IF($M11="","",IF([4]設定!$H26="",INDEX([4]指数!$C$518:$AD$574,MATCH([4]設定!$D26,[4]指数!$B$518:$B$574,0),9),[4]設定!$H26))</f>
        <v>107.1</v>
      </c>
      <c r="Q11" s="50">
        <f>IF($M11="","",IF([4]設定!$H26="",INDEX([4]指数!$C$518:$AD$574,MATCH([4]設定!$D26,[4]指数!$B$518:$B$574,0),10),[4]設定!$H26))</f>
        <v>3.2</v>
      </c>
      <c r="R11" s="49">
        <f>IF($M11="","",IF([4]設定!$H26="",INDEX([4]指数!$C$518:$AD$574,MATCH([4]設定!$D26,[4]指数!$B$518:$B$574,0),11),[4]設定!$H26))</f>
        <v>144</v>
      </c>
      <c r="S11" s="51">
        <f>IF($M11="","",IF([4]設定!$H26="",INDEX([4]指数!$C$518:$AD$574,MATCH([4]設定!$D26,[4]指数!$B$518:$B$574,0),12),[4]設定!$H26))</f>
        <v>48.1</v>
      </c>
      <c r="T11" s="49">
        <f>IF($M11="","",IF([4]設定!$H26="",INDEX([4]指数!$C$582:$AD$638,MATCH([4]設定!$D26,[4]指数!$B$582:$B$638,0),7),[4]設定!$H26))</f>
        <v>99.2</v>
      </c>
      <c r="U11" s="50">
        <f>IF($M11="","",IF([4]設定!$H26="",INDEX([4]指数!$C$582:$AD$638,MATCH([4]設定!$D26,[4]指数!$B$582:$B$638,0),8),[4]設定!$H26))</f>
        <v>-6.6</v>
      </c>
      <c r="V11" s="49">
        <f>IF($M11="","",IF([4]設定!$H26="",INDEX([4]指数!$C$582:$AD$638,MATCH([4]設定!$D26,[4]指数!$B$582:$B$638,0),9),[4]設定!$H26))</f>
        <v>99.5</v>
      </c>
      <c r="W11" s="50">
        <f>IF($M11="","",IF([4]設定!$H26="",INDEX([4]指数!$C$582:$AD$638,MATCH([4]設定!$D26,[4]指数!$B$582:$B$638,0),10),[4]設定!$H26))</f>
        <v>-6.6</v>
      </c>
      <c r="X11" s="49">
        <f>IF($M11="","",IF([4]設定!$H26="",INDEX([4]指数!$C$582:$AD$638,MATCH([4]設定!$D26,[4]指数!$B$582:$B$638,0),11),[4]設定!$H26))</f>
        <v>25</v>
      </c>
      <c r="Y11" s="51">
        <f>IF($M11="","",IF([4]設定!$H26="",INDEX([4]指数!$C$582:$AD$638,MATCH([4]設定!$D26,[4]指数!$B$582:$B$638,0),12),[4]設定!$H26))</f>
        <v>0</v>
      </c>
    </row>
    <row r="12" spans="1:25" s="4" customFormat="1" ht="23.25" customHeight="1" x14ac:dyDescent="0.45">
      <c r="A12" s="5"/>
      <c r="B12" s="52" t="str">
        <f>+[5]表１!B13</f>
        <v>情報通信業</v>
      </c>
      <c r="C12" s="46">
        <f>IF($B12="","",IF([4]設定!$H27="",INDEX([4]第１０表!$F$78:$M$134,MATCH([4]設定!$D27,[4]第１０表!$C$78:$C$134,0),1),[4]設定!$H27))</f>
        <v>19.8</v>
      </c>
      <c r="D12" s="46">
        <f>IF($B12="","",IF([4]設定!$H27="",INDEX([4]第１０表!$F$78:$M$134,MATCH([4]設定!$D27,[4]第１０表!$C$78:$C$134,0),2),[4]設定!$H27))</f>
        <v>164.4</v>
      </c>
      <c r="E12" s="46">
        <f>IF($B12="","",IF([4]設定!$H27="",INDEX([4]第１０表!$F$78:$M$134,MATCH([4]設定!$D27,[4]第１０表!$C$78:$C$134,0),3),[4]設定!$H27))</f>
        <v>151.30000000000001</v>
      </c>
      <c r="F12" s="47">
        <f>IF($B12="","",IF([4]設定!$H27="",INDEX([4]第１０表!$F$78:$M$134,MATCH([4]設定!$D27,[4]第１０表!$C$78:$C$134,0),4),[4]設定!$H27))</f>
        <v>13.1</v>
      </c>
      <c r="G12" s="46">
        <f>IF($B12="","",IF([4]設定!$H27="",INDEX([4]第１０表!$F$78:$M$134,MATCH([4]設定!$D27,[4]第１０表!$C$78:$C$134,0),5),[4]設定!$H27))</f>
        <v>13.1</v>
      </c>
      <c r="H12" s="46">
        <f>IF($B12="","",IF([4]設定!$H27="",INDEX([4]第１０表!$F$78:$M$134,MATCH([4]設定!$D27,[4]第１０表!$C$78:$C$134,0),6),[4]設定!$H27))</f>
        <v>82.8</v>
      </c>
      <c r="I12" s="46">
        <f>IF($B12="","",IF([4]設定!$H27="",INDEX([4]第１０表!$F$78:$M$134,MATCH([4]設定!$D27,[4]第１０表!$C$78:$C$134,0),7),[4]設定!$H27))</f>
        <v>81</v>
      </c>
      <c r="J12" s="47">
        <f>IF($B12="","",IF([4]設定!$H27="",INDEX([4]第１０表!$F$78:$M$134,MATCH([4]設定!$D27,[4]第１０表!$C$78:$C$134,0),8),[4]設定!$H27))</f>
        <v>1.8</v>
      </c>
      <c r="K12" s="5"/>
      <c r="M12" s="48" t="str">
        <f t="shared" si="0"/>
        <v>情報通信業</v>
      </c>
      <c r="N12" s="49">
        <f>IF($M12="","",IF([4]設定!$H27="",INDEX([4]指数!$C$518:$AD$574,MATCH([4]設定!$D27,[4]指数!$B$518:$B$574,0),7),[4]設定!$H27))</f>
        <v>105.1</v>
      </c>
      <c r="O12" s="50">
        <f>IF($M12="","",IF([4]設定!$H27="",INDEX([4]指数!$C$518:$AD$574,MATCH([4]設定!$D27,[4]指数!$B$518:$B$574,0),8),[4]設定!$H27))</f>
        <v>2.5</v>
      </c>
      <c r="P12" s="49">
        <f>IF($M12="","",IF([4]設定!$H27="",INDEX([4]指数!$C$518:$AD$574,MATCH([4]設定!$D27,[4]指数!$B$518:$B$574,0),9),[4]設定!$H27))</f>
        <v>105.7</v>
      </c>
      <c r="Q12" s="50">
        <f>IF($M12="","",IF([4]設定!$H27="",INDEX([4]指数!$C$518:$AD$574,MATCH([4]設定!$D27,[4]指数!$B$518:$B$574,0),10),[4]設定!$H27))</f>
        <v>2</v>
      </c>
      <c r="R12" s="49">
        <f>IF($M12="","",IF([4]設定!$H27="",INDEX([4]指数!$C$518:$AD$574,MATCH([4]設定!$D27,[4]指数!$B$518:$B$574,0),11),[4]設定!$H27))</f>
        <v>99.2</v>
      </c>
      <c r="S12" s="51">
        <f>IF($M12="","",IF([4]設定!$H27="",INDEX([4]指数!$C$518:$AD$574,MATCH([4]設定!$D27,[4]指数!$B$518:$B$574,0),12),[4]設定!$H27))</f>
        <v>10</v>
      </c>
      <c r="T12" s="49">
        <f>IF($M12="","",IF([4]設定!$H27="",INDEX([4]指数!$C$582:$AD$638,MATCH([4]設定!$D27,[4]指数!$B$582:$B$638,0),7),[4]設定!$H27))</f>
        <v>87.5</v>
      </c>
      <c r="U12" s="50">
        <f>IF($M12="","",IF([4]設定!$H27="",INDEX([4]指数!$C$582:$AD$638,MATCH([4]設定!$D27,[4]指数!$B$582:$B$638,0),8),[4]設定!$H27))</f>
        <v>10.199999999999999</v>
      </c>
      <c r="V12" s="49">
        <f>IF($M12="","",IF([4]設定!$H27="",INDEX([4]指数!$C$582:$AD$638,MATCH([4]設定!$D27,[4]指数!$B$582:$B$638,0),9),[4]設定!$H27))</f>
        <v>86.8</v>
      </c>
      <c r="W12" s="50">
        <f>IF($M12="","",IF([4]設定!$H27="",INDEX([4]指数!$C$582:$AD$638,MATCH([4]設定!$D27,[4]指数!$B$582:$B$638,0),10),[4]設定!$H27))</f>
        <v>18.3</v>
      </c>
      <c r="X12" s="49">
        <f>IF($M12="","",IF([4]設定!$H27="",INDEX([4]指数!$C$582:$AD$638,MATCH([4]設定!$D27,[4]指数!$B$582:$B$638,0),11),[4]設定!$H27))</f>
        <v>138.5</v>
      </c>
      <c r="Y12" s="51">
        <f>IF($M12="","",IF([4]設定!$H27="",INDEX([4]指数!$C$582:$AD$638,MATCH([4]設定!$D27,[4]指数!$B$582:$B$638,0),12),[4]設定!$H27))</f>
        <v>-72.7</v>
      </c>
    </row>
    <row r="13" spans="1:25" s="4" customFormat="1" ht="23.25" customHeight="1" x14ac:dyDescent="0.45">
      <c r="A13" s="5"/>
      <c r="B13" s="52" t="str">
        <f>+[5]表１!B14</f>
        <v>運輸業，郵便業</v>
      </c>
      <c r="C13" s="46">
        <f>IF($B13="","",IF([4]設定!$H28="",INDEX([4]第１０表!$F$78:$M$134,MATCH([4]設定!$D28,[4]第１０表!$C$78:$C$134,0),1),[4]設定!$H28))</f>
        <v>20.6</v>
      </c>
      <c r="D13" s="46">
        <f>IF($B13="","",IF([4]設定!$H28="",INDEX([4]第１０表!$F$78:$M$134,MATCH([4]設定!$D28,[4]第１０表!$C$78:$C$134,0),2),[4]設定!$H28))</f>
        <v>184.9</v>
      </c>
      <c r="E13" s="46">
        <f>IF($B13="","",IF([4]設定!$H28="",INDEX([4]第１０表!$F$78:$M$134,MATCH([4]設定!$D28,[4]第１０表!$C$78:$C$134,0),3),[4]設定!$H28))</f>
        <v>156.6</v>
      </c>
      <c r="F13" s="47">
        <f>IF($B13="","",IF([4]設定!$H28="",INDEX([4]第１０表!$F$78:$M$134,MATCH([4]設定!$D28,[4]第１０表!$C$78:$C$134,0),4),[4]設定!$H28))</f>
        <v>28.3</v>
      </c>
      <c r="G13" s="46">
        <f>IF($B13="","",IF([4]設定!$H28="",INDEX([4]第１０表!$F$78:$M$134,MATCH([4]設定!$D28,[4]第１０表!$C$78:$C$134,0),5),[4]設定!$H28))</f>
        <v>14.9</v>
      </c>
      <c r="H13" s="46">
        <f>IF($B13="","",IF([4]設定!$H28="",INDEX([4]第１０表!$F$78:$M$134,MATCH([4]設定!$D28,[4]第１０表!$C$78:$C$134,0),6),[4]設定!$H28))</f>
        <v>70</v>
      </c>
      <c r="I13" s="46">
        <f>IF($B13="","",IF([4]設定!$H28="",INDEX([4]第１０表!$F$78:$M$134,MATCH([4]設定!$D28,[4]第１０表!$C$78:$C$134,0),7),[4]設定!$H28))</f>
        <v>70</v>
      </c>
      <c r="J13" s="47">
        <f>IF($B13="","",IF([4]設定!$H28="",INDEX([4]第１０表!$F$78:$M$134,MATCH([4]設定!$D28,[4]第１０表!$C$78:$C$134,0),8),[4]設定!$H28))</f>
        <v>0</v>
      </c>
      <c r="K13" s="5"/>
      <c r="M13" s="48" t="str">
        <f t="shared" si="0"/>
        <v>運輸業，郵便業</v>
      </c>
      <c r="N13" s="49">
        <f>IF($M13="","",IF([4]設定!$H28="",INDEX([4]指数!$C$518:$AD$574,MATCH([4]設定!$D28,[4]指数!$B$518:$B$574,0),7),[4]設定!$H28))</f>
        <v>91.5</v>
      </c>
      <c r="O13" s="50">
        <f>IF($M13="","",IF([4]設定!$H28="",INDEX([4]指数!$C$518:$AD$574,MATCH([4]設定!$D28,[4]指数!$B$518:$B$574,0),8),[4]設定!$H28))</f>
        <v>-7</v>
      </c>
      <c r="P13" s="49">
        <f>IF($M13="","",IF([4]設定!$H28="",INDEX([4]指数!$C$518:$AD$574,MATCH([4]設定!$D28,[4]指数!$B$518:$B$574,0),9),[4]設定!$H28))</f>
        <v>97.4</v>
      </c>
      <c r="Q13" s="50">
        <f>IF($M13="","",IF([4]設定!$H28="",INDEX([4]指数!$C$518:$AD$574,MATCH([4]設定!$D28,[4]指数!$B$518:$B$574,0),10),[4]設定!$H28))</f>
        <v>-3.2</v>
      </c>
      <c r="R13" s="49">
        <f>IF($M13="","",IF([4]設定!$H28="",INDEX([4]指数!$C$518:$AD$574,MATCH([4]設定!$D28,[4]指数!$B$518:$B$574,0),11),[4]設定!$H28))</f>
        <v>68.900000000000006</v>
      </c>
      <c r="S13" s="51">
        <f>IF($M13="","",IF([4]設定!$H28="",INDEX([4]指数!$C$518:$AD$574,MATCH([4]設定!$D28,[4]指数!$B$518:$B$574,0),12),[4]設定!$H28))</f>
        <v>-23.3</v>
      </c>
      <c r="T13" s="49">
        <f>IF($M13="","",IF([4]設定!$H28="",INDEX([4]指数!$C$582:$AD$638,MATCH([4]設定!$D28,[4]指数!$B$582:$B$638,0),7),[4]設定!$H28))</f>
        <v>72.400000000000006</v>
      </c>
      <c r="U13" s="50">
        <f>IF($M13="","",IF([4]設定!$H28="",INDEX([4]指数!$C$582:$AD$638,MATCH([4]設定!$D28,[4]指数!$B$582:$B$638,0),8),[4]設定!$H28))</f>
        <v>-36.6</v>
      </c>
      <c r="V13" s="49">
        <f>IF($M13="","",IF([4]設定!$H28="",INDEX([4]指数!$C$582:$AD$638,MATCH([4]設定!$D28,[4]指数!$B$582:$B$638,0),9),[4]設定!$H28))</f>
        <v>76</v>
      </c>
      <c r="W13" s="50">
        <f>IF($M13="","",IF([4]設定!$H28="",INDEX([4]指数!$C$582:$AD$638,MATCH([4]設定!$D28,[4]指数!$B$582:$B$638,0),10),[4]設定!$H28))</f>
        <v>-35</v>
      </c>
      <c r="X13" s="49">
        <f>IF($M13="","",IF([4]設定!$H28="",INDEX([4]指数!$C$582:$AD$638,MATCH([4]設定!$D28,[4]指数!$B$582:$B$638,0),11),[4]設定!$H28))</f>
        <v>0</v>
      </c>
      <c r="Y13" s="51">
        <f>IF($M13="","",IF([4]設定!$H28="",INDEX([4]指数!$C$582:$AD$638,MATCH([4]設定!$D28,[4]指数!$B$582:$B$638,0),12),[4]設定!$H28))</f>
        <v>-100</v>
      </c>
    </row>
    <row r="14" spans="1:25" s="4" customFormat="1" ht="23.25" customHeight="1" x14ac:dyDescent="0.45">
      <c r="A14" s="5"/>
      <c r="B14" s="52" t="str">
        <f>+[5]表１!B15</f>
        <v>卸売業，小売業</v>
      </c>
      <c r="C14" s="46">
        <f>IF($B14="","",IF([4]設定!$H29="",INDEX([4]第１０表!$F$78:$M$134,MATCH([4]設定!$D29,[4]第１０表!$C$78:$C$134,0),1),[4]設定!$H29))</f>
        <v>19.899999999999999</v>
      </c>
      <c r="D14" s="46">
        <f>IF($B14="","",IF([4]設定!$H29="",INDEX([4]第１０表!$F$78:$M$134,MATCH([4]設定!$D29,[4]第１０表!$C$78:$C$134,0),2),[4]設定!$H29))</f>
        <v>163.5</v>
      </c>
      <c r="E14" s="46">
        <f>IF($B14="","",IF([4]設定!$H29="",INDEX([4]第１０表!$F$78:$M$134,MATCH([4]設定!$D29,[4]第１０表!$C$78:$C$134,0),3),[4]設定!$H29))</f>
        <v>152.5</v>
      </c>
      <c r="F14" s="47">
        <f>IF($B14="","",IF([4]設定!$H29="",INDEX([4]第１０表!$F$78:$M$134,MATCH([4]設定!$D29,[4]第１０表!$C$78:$C$134,0),4),[4]設定!$H29))</f>
        <v>11</v>
      </c>
      <c r="G14" s="46">
        <f>IF($B14="","",IF([4]設定!$H29="",INDEX([4]第１０表!$F$78:$M$134,MATCH([4]設定!$D29,[4]第１０表!$C$78:$C$134,0),5),[4]設定!$H29))</f>
        <v>15.3</v>
      </c>
      <c r="H14" s="46">
        <f>IF($B14="","",IF([4]設定!$H29="",INDEX([4]第１０表!$F$78:$M$134,MATCH([4]設定!$D29,[4]第１０表!$C$78:$C$134,0),6),[4]設定!$H29))</f>
        <v>95.5</v>
      </c>
      <c r="I14" s="46">
        <f>IF($B14="","",IF([4]設定!$H29="",INDEX([4]第１０表!$F$78:$M$134,MATCH([4]設定!$D29,[4]第１０表!$C$78:$C$134,0),7),[4]設定!$H29))</f>
        <v>92.7</v>
      </c>
      <c r="J14" s="47">
        <f>IF($B14="","",IF([4]設定!$H29="",INDEX([4]第１０表!$F$78:$M$134,MATCH([4]設定!$D29,[4]第１０表!$C$78:$C$134,0),8),[4]設定!$H29))</f>
        <v>2.8</v>
      </c>
      <c r="K14" s="5"/>
      <c r="M14" s="48" t="str">
        <f t="shared" si="0"/>
        <v>卸売業，小売業</v>
      </c>
      <c r="N14" s="49">
        <f>IF($M14="","",IF([4]設定!$H29="",INDEX([4]指数!$C$518:$AD$574,MATCH([4]設定!$D29,[4]指数!$B$518:$B$574,0),7),[4]設定!$H29))</f>
        <v>94.6</v>
      </c>
      <c r="O14" s="50">
        <f>IF($M14="","",IF([4]設定!$H29="",INDEX([4]指数!$C$518:$AD$574,MATCH([4]設定!$D29,[4]指数!$B$518:$B$574,0),8),[4]設定!$H29))</f>
        <v>0.1</v>
      </c>
      <c r="P14" s="49">
        <f>IF($M14="","",IF([4]設定!$H29="",INDEX([4]指数!$C$518:$AD$574,MATCH([4]設定!$D29,[4]指数!$B$518:$B$574,0),9),[4]設定!$H29))</f>
        <v>94.2</v>
      </c>
      <c r="Q14" s="50">
        <f>IF($M14="","",IF([4]設定!$H29="",INDEX([4]指数!$C$518:$AD$574,MATCH([4]設定!$D29,[4]指数!$B$518:$B$574,0),10),[4]設定!$H29))</f>
        <v>-1.7</v>
      </c>
      <c r="R14" s="49">
        <f>IF($M14="","",IF([4]設定!$H29="",INDEX([4]指数!$C$518:$AD$574,MATCH([4]設定!$D29,[4]指数!$B$518:$B$574,0),11),[4]設定!$H29))</f>
        <v>100</v>
      </c>
      <c r="S14" s="51">
        <f>IF($M14="","",IF([4]設定!$H29="",INDEX([4]指数!$C$518:$AD$574,MATCH([4]設定!$D29,[4]指数!$B$518:$B$574,0),12),[4]設定!$H29))</f>
        <v>32.5</v>
      </c>
      <c r="T14" s="49">
        <f>IF($M14="","",IF([4]設定!$H29="",INDEX([4]指数!$C$582:$AD$638,MATCH([4]設定!$D29,[4]指数!$B$582:$B$638,0),7),[4]設定!$H29))</f>
        <v>97</v>
      </c>
      <c r="U14" s="50">
        <f>IF($M14="","",IF([4]設定!$H29="",INDEX([4]指数!$C$582:$AD$638,MATCH([4]設定!$D29,[4]指数!$B$582:$B$638,0),8),[4]設定!$H29))</f>
        <v>-0.3</v>
      </c>
      <c r="V14" s="49">
        <f>IF($M14="","",IF([4]設定!$H29="",INDEX([4]指数!$C$582:$AD$638,MATCH([4]設定!$D29,[4]指数!$B$582:$B$638,0),9),[4]設定!$H29))</f>
        <v>95.6</v>
      </c>
      <c r="W14" s="50">
        <f>IF($M14="","",IF([4]設定!$H29="",INDEX([4]指数!$C$582:$AD$638,MATCH([4]設定!$D29,[4]指数!$B$582:$B$638,0),10),[4]設定!$H29))</f>
        <v>-1.2</v>
      </c>
      <c r="X14" s="49">
        <f>IF($M14="","",IF([4]設定!$H29="",INDEX([4]指数!$C$582:$AD$638,MATCH([4]設定!$D29,[4]指数!$B$582:$B$638,0),11),[4]設定!$H29))</f>
        <v>186.7</v>
      </c>
      <c r="Y14" s="51">
        <f>IF($M14="","",IF([4]設定!$H29="",INDEX([4]指数!$C$582:$AD$638,MATCH([4]設定!$D29,[4]指数!$B$582:$B$638,0),12),[4]設定!$H29))</f>
        <v>47.4</v>
      </c>
    </row>
    <row r="15" spans="1:25" s="4" customFormat="1" ht="23.25" customHeight="1" x14ac:dyDescent="0.45">
      <c r="A15" s="5"/>
      <c r="B15" s="52" t="str">
        <f>+[5]表１!B16</f>
        <v>金融業，保険業</v>
      </c>
      <c r="C15" s="46">
        <f>IF($B15="","",IF([4]設定!$H30="",INDEX([4]第１０表!$F$78:$M$134,MATCH([4]設定!$D30,[4]第１０表!$C$78:$C$134,0),1),[4]設定!$H30))</f>
        <v>20.2</v>
      </c>
      <c r="D15" s="46">
        <f>IF($B15="","",IF([4]設定!$H30="",INDEX([4]第１０表!$F$78:$M$134,MATCH([4]設定!$D30,[4]第１０表!$C$78:$C$134,0),2),[4]設定!$H30))</f>
        <v>152.80000000000001</v>
      </c>
      <c r="E15" s="46">
        <f>IF($B15="","",IF([4]設定!$H30="",INDEX([4]第１０表!$F$78:$M$134,MATCH([4]設定!$D30,[4]第１０表!$C$78:$C$134,0),3),[4]設定!$H30))</f>
        <v>146.6</v>
      </c>
      <c r="F15" s="47">
        <f>IF($B15="","",IF([4]設定!$H30="",INDEX([4]第１０表!$F$78:$M$134,MATCH([4]設定!$D30,[4]第１０表!$C$78:$C$134,0),4),[4]設定!$H30))</f>
        <v>6.2</v>
      </c>
      <c r="G15" s="46">
        <f>IF($B15="","",IF([4]設定!$H30="",INDEX([4]第１０表!$F$78:$M$134,MATCH([4]設定!$D30,[4]第１０表!$C$78:$C$134,0),5),[4]設定!$H30))</f>
        <v>17.100000000000001</v>
      </c>
      <c r="H15" s="46">
        <f>IF($B15="","",IF([4]設定!$H30="",INDEX([4]第１０表!$F$78:$M$134,MATCH([4]設定!$D30,[4]第１０表!$C$78:$C$134,0),6),[4]設定!$H30))</f>
        <v>113.5</v>
      </c>
      <c r="I15" s="46">
        <f>IF($B15="","",IF([4]設定!$H30="",INDEX([4]第１０表!$F$78:$M$134,MATCH([4]設定!$D30,[4]第１０表!$C$78:$C$134,0),7),[4]設定!$H30))</f>
        <v>112.9</v>
      </c>
      <c r="J15" s="47">
        <f>IF($B15="","",IF([4]設定!$H30="",INDEX([4]第１０表!$F$78:$M$134,MATCH([4]設定!$D30,[4]第１０表!$C$78:$C$134,0),8),[4]設定!$H30))</f>
        <v>0.6</v>
      </c>
      <c r="K15" s="5"/>
      <c r="M15" s="48" t="str">
        <f t="shared" si="0"/>
        <v>金融業，保険業</v>
      </c>
      <c r="N15" s="49">
        <f>IF($M15="","",IF([4]設定!$H30="",INDEX([4]指数!$C$518:$AD$574,MATCH([4]設定!$D30,[4]指数!$B$518:$B$574,0),7),[4]設定!$H30))</f>
        <v>102.3</v>
      </c>
      <c r="O15" s="50">
        <f>IF($M15="","",IF([4]設定!$H30="",INDEX([4]指数!$C$518:$AD$574,MATCH([4]設定!$D30,[4]指数!$B$518:$B$574,0),8),[4]設定!$H30))</f>
        <v>8.4</v>
      </c>
      <c r="P15" s="49">
        <f>IF($M15="","",IF([4]設定!$H30="",INDEX([4]指数!$C$518:$AD$574,MATCH([4]設定!$D30,[4]指数!$B$518:$B$574,0),9),[4]設定!$H30))</f>
        <v>101.9</v>
      </c>
      <c r="Q15" s="50">
        <f>IF($M15="","",IF([4]設定!$H30="",INDEX([4]指数!$C$518:$AD$574,MATCH([4]設定!$D30,[4]指数!$B$518:$B$574,0),10),[4]設定!$H30))</f>
        <v>5.4</v>
      </c>
      <c r="R15" s="49">
        <f>IF($M15="","",IF([4]設定!$H30="",INDEX([4]指数!$C$518:$AD$574,MATCH([4]設定!$D30,[4]指数!$B$518:$B$574,0),11),[4]設定!$H30))</f>
        <v>112.7</v>
      </c>
      <c r="S15" s="51">
        <f>IF($M15="","",IF([4]設定!$H30="",INDEX([4]指数!$C$518:$AD$574,MATCH([4]設定!$D30,[4]指数!$B$518:$B$574,0),12),[4]設定!$H30))</f>
        <v>226.7</v>
      </c>
      <c r="T15" s="49">
        <f>IF($M15="","",IF([4]設定!$H30="",INDEX([4]指数!$C$582:$AD$638,MATCH([4]設定!$D30,[4]指数!$B$582:$B$638,0),7),[4]設定!$H30))</f>
        <v>102.3</v>
      </c>
      <c r="U15" s="50">
        <f>IF($M15="","",IF([4]設定!$H30="",INDEX([4]指数!$C$582:$AD$638,MATCH([4]設定!$D30,[4]指数!$B$582:$B$638,0),8),[4]設定!$H30))</f>
        <v>27.4</v>
      </c>
      <c r="V15" s="49">
        <f>IF($M15="","",IF([4]設定!$H30="",INDEX([4]指数!$C$582:$AD$638,MATCH([4]設定!$D30,[4]指数!$B$582:$B$638,0),9),[4]設定!$H30))</f>
        <v>103.4</v>
      </c>
      <c r="W15" s="50">
        <f>IF($M15="","",IF([4]設定!$H30="",INDEX([4]指数!$C$582:$AD$638,MATCH([4]設定!$D30,[4]指数!$B$582:$B$638,0),10),[4]設定!$H30))</f>
        <v>31.4</v>
      </c>
      <c r="X15" s="49">
        <f>IF($M15="","",IF([4]設定!$H30="",INDEX([4]指数!$C$582:$AD$638,MATCH([4]設定!$D30,[4]指数!$B$582:$B$638,0),11),[4]設定!$H30))</f>
        <v>27.3</v>
      </c>
      <c r="Y15" s="51">
        <f>IF($M15="","",IF([4]設定!$H30="",INDEX([4]指数!$C$582:$AD$638,MATCH([4]設定!$D30,[4]指数!$B$582:$B$638,0),12),[4]設定!$H30))</f>
        <v>-81.2</v>
      </c>
    </row>
    <row r="16" spans="1:25" s="4" customFormat="1" ht="23.25" customHeight="1" x14ac:dyDescent="0.45">
      <c r="A16" s="5"/>
      <c r="B16" s="52" t="str">
        <f>+[5]表１!B17</f>
        <v>不動産業，物品賃貸業</v>
      </c>
      <c r="C16" s="46">
        <f>IF($B16="","",IF([4]設定!$H31="",INDEX([4]第１０表!$F$78:$M$134,MATCH([4]設定!$D31,[4]第１０表!$C$78:$C$134,0),1),[4]設定!$H31))</f>
        <v>21</v>
      </c>
      <c r="D16" s="46">
        <f>IF($B16="","",IF([4]設定!$H31="",INDEX([4]第１０表!$F$78:$M$134,MATCH([4]設定!$D31,[4]第１０表!$C$78:$C$134,0),2),[4]設定!$H31))</f>
        <v>181.5</v>
      </c>
      <c r="E16" s="46">
        <f>IF($B16="","",IF([4]設定!$H31="",INDEX([4]第１０表!$F$78:$M$134,MATCH([4]設定!$D31,[4]第１０表!$C$78:$C$134,0),3),[4]設定!$H31))</f>
        <v>173.6</v>
      </c>
      <c r="F16" s="47">
        <f>IF($B16="","",IF([4]設定!$H31="",INDEX([4]第１０表!$F$78:$M$134,MATCH([4]設定!$D31,[4]第１０表!$C$78:$C$134,0),4),[4]設定!$H31))</f>
        <v>7.9</v>
      </c>
      <c r="G16" s="46">
        <f>IF($B16="","",IF([4]設定!$H31="",INDEX([4]第１０表!$F$78:$M$134,MATCH([4]設定!$D31,[4]第１０表!$C$78:$C$134,0),5),[4]設定!$H31))</f>
        <v>14.6</v>
      </c>
      <c r="H16" s="46">
        <f>IF($B16="","",IF([4]設定!$H31="",INDEX([4]第１０表!$F$78:$M$134,MATCH([4]設定!$D31,[4]第１０表!$C$78:$C$134,0),6),[4]設定!$H31))</f>
        <v>60</v>
      </c>
      <c r="I16" s="46">
        <f>IF($B16="","",IF([4]設定!$H31="",INDEX([4]第１０表!$F$78:$M$134,MATCH([4]設定!$D31,[4]第１０表!$C$78:$C$134,0),7),[4]設定!$H31))</f>
        <v>60</v>
      </c>
      <c r="J16" s="47">
        <f>IF($B16="","",IF([4]設定!$H31="",INDEX([4]第１０表!$F$78:$M$134,MATCH([4]設定!$D31,[4]第１０表!$C$78:$C$134,0),8),[4]設定!$H31))</f>
        <v>0</v>
      </c>
      <c r="K16" s="5"/>
      <c r="M16" s="48" t="str">
        <f t="shared" si="0"/>
        <v>不動産業，物品賃貸業</v>
      </c>
      <c r="N16" s="49">
        <f>IF($M16="","",IF([4]設定!$H31="",INDEX([4]指数!$C$518:$AD$574,MATCH([4]設定!$D31,[4]指数!$B$518:$B$574,0),7),[4]設定!$H31))</f>
        <v>110.7</v>
      </c>
      <c r="O16" s="50">
        <f>IF($M16="","",IF([4]設定!$H31="",INDEX([4]指数!$C$518:$AD$574,MATCH([4]設定!$D31,[4]指数!$B$518:$B$574,0),8),[4]設定!$H31))</f>
        <v>8.1999999999999993</v>
      </c>
      <c r="P16" s="49">
        <f>IF($M16="","",IF([4]設定!$H31="",INDEX([4]指数!$C$518:$AD$574,MATCH([4]設定!$D31,[4]指数!$B$518:$B$574,0),9),[4]設定!$H31))</f>
        <v>112.1</v>
      </c>
      <c r="Q16" s="50">
        <f>IF($M16="","",IF([4]設定!$H31="",INDEX([4]指数!$C$518:$AD$574,MATCH([4]設定!$D31,[4]指数!$B$518:$B$574,0),10),[4]設定!$H31))</f>
        <v>12</v>
      </c>
      <c r="R16" s="49">
        <f>IF($M16="","",IF([4]設定!$H31="",INDEX([4]指数!$C$518:$AD$574,MATCH([4]設定!$D31,[4]指数!$B$518:$B$574,0),11),[4]設定!$H31))</f>
        <v>87.8</v>
      </c>
      <c r="S16" s="51">
        <f>IF($M16="","",IF([4]設定!$H31="",INDEX([4]指数!$C$518:$AD$574,MATCH([4]設定!$D31,[4]指数!$B$518:$B$574,0),12),[4]設定!$H31))</f>
        <v>-37.299999999999997</v>
      </c>
      <c r="T16" s="49">
        <f>IF($M16="","",IF([4]設定!$H31="",INDEX([4]指数!$C$582:$AD$638,MATCH([4]設定!$D31,[4]指数!$B$582:$B$638,0),7),[4]設定!$H31))</f>
        <v>74.2</v>
      </c>
      <c r="U16" s="50">
        <f>IF($M16="","",IF([4]設定!$H31="",INDEX([4]指数!$C$582:$AD$638,MATCH([4]設定!$D31,[4]指数!$B$582:$B$638,0),8),[4]設定!$H31))</f>
        <v>-41.7</v>
      </c>
      <c r="V16" s="49">
        <f>IF($M16="","",IF([4]設定!$H31="",INDEX([4]指数!$C$582:$AD$638,MATCH([4]設定!$D31,[4]指数!$B$582:$B$638,0),9),[4]設定!$H31))</f>
        <v>75.400000000000006</v>
      </c>
      <c r="W16" s="50">
        <f>IF($M16="","",IF([4]設定!$H31="",INDEX([4]指数!$C$582:$AD$638,MATCH([4]設定!$D31,[4]指数!$B$582:$B$638,0),10),[4]設定!$H31))</f>
        <v>-40.299999999999997</v>
      </c>
      <c r="X16" s="49">
        <f>IF($M16="","",IF([4]設定!$H31="",INDEX([4]指数!$C$582:$AD$638,MATCH([4]設定!$D31,[4]指数!$B$582:$B$638,0),11),[4]設定!$H31))</f>
        <v>0</v>
      </c>
      <c r="Y16" s="51">
        <f>IF($M16="","",IF([4]設定!$H31="",INDEX([4]指数!$C$582:$AD$638,MATCH([4]設定!$D31,[4]指数!$B$582:$B$638,0),12),[4]設定!$H31))</f>
        <v>-100</v>
      </c>
    </row>
    <row r="17" spans="1:25" s="4" customFormat="1" ht="23.25" customHeight="1" x14ac:dyDescent="0.45">
      <c r="A17" s="5"/>
      <c r="B17" s="55" t="str">
        <f>+[5]表１!B18</f>
        <v>学術研究，専門・技術サービス業</v>
      </c>
      <c r="C17" s="46">
        <f>IF($B17="","",IF([4]設定!$H32="",INDEX([4]第１０表!$F$78:$M$134,MATCH([4]設定!$D32,[4]第１０表!$C$78:$C$134,0),1),[4]設定!$H32))</f>
        <v>20.3</v>
      </c>
      <c r="D17" s="46">
        <f>IF($B17="","",IF([4]設定!$H32="",INDEX([4]第１０表!$F$78:$M$134,MATCH([4]設定!$D32,[4]第１０表!$C$78:$C$134,0),2),[4]設定!$H32))</f>
        <v>166.8</v>
      </c>
      <c r="E17" s="46">
        <f>IF($B17="","",IF([4]設定!$H32="",INDEX([4]第１０表!$F$78:$M$134,MATCH([4]設定!$D32,[4]第１０表!$C$78:$C$134,0),3),[4]設定!$H32))</f>
        <v>157.30000000000001</v>
      </c>
      <c r="F17" s="47">
        <f>IF($B17="","",IF([4]設定!$H32="",INDEX([4]第１０表!$F$78:$M$134,MATCH([4]設定!$D32,[4]第１０表!$C$78:$C$134,0),4),[4]設定!$H32))</f>
        <v>9.5</v>
      </c>
      <c r="G17" s="46">
        <f>IF($B17="","",IF([4]設定!$H32="",INDEX([4]第１０表!$F$78:$M$134,MATCH([4]設定!$D32,[4]第１０表!$C$78:$C$134,0),5),[4]設定!$H32))</f>
        <v>18.899999999999999</v>
      </c>
      <c r="H17" s="46">
        <f>IF($B17="","",IF([4]設定!$H32="",INDEX([4]第１０表!$F$78:$M$134,MATCH([4]設定!$D32,[4]第１０表!$C$78:$C$134,0),6),[4]設定!$H32))</f>
        <v>119.3</v>
      </c>
      <c r="I17" s="46">
        <f>IF($B17="","",IF([4]設定!$H32="",INDEX([4]第１０表!$F$78:$M$134,MATCH([4]設定!$D32,[4]第１０表!$C$78:$C$134,0),7),[4]設定!$H32))</f>
        <v>108.2</v>
      </c>
      <c r="J17" s="47">
        <f>IF($B17="","",IF([4]設定!$H32="",INDEX([4]第１０表!$F$78:$M$134,MATCH([4]設定!$D32,[4]第１０表!$C$78:$C$134,0),8),[4]設定!$H32))</f>
        <v>11.1</v>
      </c>
      <c r="K17" s="5"/>
      <c r="M17" s="56" t="str">
        <f t="shared" si="0"/>
        <v>学術研究，専門・技術サービス業</v>
      </c>
      <c r="N17" s="49">
        <f>IF($M17="","",IF([4]設定!$H32="",INDEX([4]指数!$C$518:$AD$574,MATCH([4]設定!$D32,[4]指数!$B$518:$B$574,0),7),[4]設定!$H32))</f>
        <v>102.8</v>
      </c>
      <c r="O17" s="50">
        <f>IF($M17="","",IF([4]設定!$H32="",INDEX([4]指数!$C$518:$AD$574,MATCH([4]設定!$D32,[4]指数!$B$518:$B$574,0),8),[4]設定!$H32))</f>
        <v>-5.2</v>
      </c>
      <c r="P17" s="49">
        <f>IF($M17="","",IF([4]設定!$H32="",INDEX([4]指数!$C$518:$AD$574,MATCH([4]設定!$D32,[4]指数!$B$518:$B$574,0),9),[4]設定!$H32))</f>
        <v>103</v>
      </c>
      <c r="Q17" s="50">
        <f>IF($M17="","",IF([4]設定!$H32="",INDEX([4]指数!$C$518:$AD$574,MATCH([4]設定!$D32,[4]指数!$B$518:$B$574,0),10),[4]設定!$H32))</f>
        <v>-4.7</v>
      </c>
      <c r="R17" s="49">
        <f>IF($M17="","",IF([4]設定!$H32="",INDEX([4]指数!$C$518:$AD$574,MATCH([4]設定!$D32,[4]指数!$B$518:$B$574,0),11),[4]設定!$H32))</f>
        <v>99</v>
      </c>
      <c r="S17" s="51">
        <f>IF($M17="","",IF([4]設定!$H32="",INDEX([4]指数!$C$518:$AD$574,MATCH([4]設定!$D32,[4]指数!$B$518:$B$574,0),12),[4]設定!$H32))</f>
        <v>-12</v>
      </c>
      <c r="T17" s="49">
        <f>IF($M17="","",IF([4]設定!$H32="",INDEX([4]指数!$C$582:$AD$638,MATCH([4]設定!$D32,[4]指数!$B$582:$B$638,0),7),[4]設定!$H32))</f>
        <v>103.8</v>
      </c>
      <c r="U17" s="50">
        <f>IF($M17="","",IF([4]設定!$H32="",INDEX([4]指数!$C$582:$AD$638,MATCH([4]設定!$D32,[4]指数!$B$582:$B$638,0),8),[4]設定!$H32))</f>
        <v>10.8</v>
      </c>
      <c r="V17" s="49">
        <f>IF($M17="","",IF([4]設定!$H32="",INDEX([4]指数!$C$582:$AD$638,MATCH([4]設定!$D32,[4]指数!$B$582:$B$638,0),9),[4]設定!$H32))</f>
        <v>96.3</v>
      </c>
      <c r="W17" s="50">
        <f>IF($M17="","",IF([4]設定!$H32="",INDEX([4]指数!$C$582:$AD$638,MATCH([4]設定!$D32,[4]指数!$B$582:$B$638,0),10),[4]設定!$H32))</f>
        <v>2.2999999999999998</v>
      </c>
      <c r="X17" s="49">
        <f>IF($M17="","",IF([4]設定!$H32="",INDEX([4]指数!$C$582:$AD$638,MATCH([4]設定!$D32,[4]指数!$B$582:$B$638,0),11),[4]設定!$H32))</f>
        <v>444</v>
      </c>
      <c r="Y17" s="51">
        <f>IF($M17="","",IF([4]設定!$H32="",INDEX([4]指数!$C$582:$AD$638,MATCH([4]設定!$D32,[4]指数!$B$582:$B$638,0),12),[4]設定!$H32))</f>
        <v>484.2</v>
      </c>
    </row>
    <row r="18" spans="1:25" s="4" customFormat="1" ht="23.25" customHeight="1" x14ac:dyDescent="0.45">
      <c r="A18" s="5"/>
      <c r="B18" s="52" t="str">
        <f>+[5]表１!B19</f>
        <v>宿泊業，飲食サービス業</v>
      </c>
      <c r="C18" s="46">
        <f>IF($B18="","",IF([4]設定!$H33="",INDEX([4]第１０表!$F$78:$M$134,MATCH([4]設定!$D33,[4]第１０表!$C$78:$C$134,0),1),[4]設定!$H33))</f>
        <v>19.399999999999999</v>
      </c>
      <c r="D18" s="46">
        <f>IF($B18="","",IF([4]設定!$H33="",INDEX([4]第１０表!$F$78:$M$134,MATCH([4]設定!$D33,[4]第１０表!$C$78:$C$134,0),2),[4]設定!$H33))</f>
        <v>162.9</v>
      </c>
      <c r="E18" s="46">
        <f>IF($B18="","",IF([4]設定!$H33="",INDEX([4]第１０表!$F$78:$M$134,MATCH([4]設定!$D33,[4]第１０表!$C$78:$C$134,0),3),[4]設定!$H33))</f>
        <v>151.69999999999999</v>
      </c>
      <c r="F18" s="47">
        <f>IF($B18="","",IF([4]設定!$H33="",INDEX([4]第１０表!$F$78:$M$134,MATCH([4]設定!$D33,[4]第１０表!$C$78:$C$134,0),4),[4]設定!$H33))</f>
        <v>11.2</v>
      </c>
      <c r="G18" s="46">
        <f>IF($B18="","",IF([4]設定!$H33="",INDEX([4]第１０表!$F$78:$M$134,MATCH([4]設定!$D33,[4]第１０表!$C$78:$C$134,0),5),[4]設定!$H33))</f>
        <v>14.5</v>
      </c>
      <c r="H18" s="46">
        <f>IF($B18="","",IF([4]設定!$H33="",INDEX([4]第１０表!$F$78:$M$134,MATCH([4]設定!$D33,[4]第１０表!$C$78:$C$134,0),6),[4]設定!$H33))</f>
        <v>74.3</v>
      </c>
      <c r="I18" s="46">
        <f>IF($B18="","",IF([4]設定!$H33="",INDEX([4]第１０表!$F$78:$M$134,MATCH([4]設定!$D33,[4]第１０表!$C$78:$C$134,0),7),[4]設定!$H33))</f>
        <v>71.8</v>
      </c>
      <c r="J18" s="47">
        <f>IF($B18="","",IF([4]設定!$H33="",INDEX([4]第１０表!$F$78:$M$134,MATCH([4]設定!$D33,[4]第１０表!$C$78:$C$134,0),8),[4]設定!$H33))</f>
        <v>2.5</v>
      </c>
      <c r="K18" s="5"/>
      <c r="M18" s="48" t="str">
        <f t="shared" si="0"/>
        <v>宿泊業，飲食サービス業</v>
      </c>
      <c r="N18" s="49">
        <f>IF($M18="","",IF([4]設定!$H33="",INDEX([4]指数!$C$518:$AD$574,MATCH([4]設定!$D33,[4]指数!$B$518:$B$574,0),7),[4]設定!$H33))</f>
        <v>99.8</v>
      </c>
      <c r="O18" s="50">
        <f>IF($M18="","",IF([4]設定!$H33="",INDEX([4]指数!$C$518:$AD$574,MATCH([4]設定!$D33,[4]指数!$B$518:$B$574,0),8),[4]設定!$H33))</f>
        <v>-4.3</v>
      </c>
      <c r="P18" s="49">
        <f>IF($M18="","",IF([4]設定!$H33="",INDEX([4]指数!$C$518:$AD$574,MATCH([4]設定!$D33,[4]指数!$B$518:$B$574,0),9),[4]設定!$H33))</f>
        <v>99.5</v>
      </c>
      <c r="Q18" s="50">
        <f>IF($M18="","",IF([4]設定!$H33="",INDEX([4]指数!$C$518:$AD$574,MATCH([4]設定!$D33,[4]指数!$B$518:$B$574,0),10),[4]設定!$H33))</f>
        <v>-8.1999999999999993</v>
      </c>
      <c r="R18" s="49">
        <f>IF($M18="","",IF([4]設定!$H33="",INDEX([4]指数!$C$518:$AD$574,MATCH([4]設定!$D33,[4]指数!$B$518:$B$574,0),11),[4]設定!$H33))</f>
        <v>103.7</v>
      </c>
      <c r="S18" s="51">
        <f>IF($M18="","",IF([4]設定!$H33="",INDEX([4]指数!$C$518:$AD$574,MATCH([4]設定!$D33,[4]指数!$B$518:$B$574,0),12),[4]設定!$H33))</f>
        <v>124</v>
      </c>
      <c r="T18" s="49">
        <f>IF($M18="","",IF([4]設定!$H33="",INDEX([4]指数!$C$582:$AD$638,MATCH([4]設定!$D33,[4]指数!$B$582:$B$638,0),7),[4]設定!$H33))</f>
        <v>108.3</v>
      </c>
      <c r="U18" s="50">
        <f>IF($M18="","",IF([4]設定!$H33="",INDEX([4]指数!$C$582:$AD$638,MATCH([4]設定!$D33,[4]指数!$B$582:$B$638,0),8),[4]設定!$H33))</f>
        <v>-10.7</v>
      </c>
      <c r="V18" s="49">
        <f>IF($M18="","",IF([4]設定!$H33="",INDEX([4]指数!$C$582:$AD$638,MATCH([4]設定!$D33,[4]指数!$B$582:$B$638,0),9),[4]設定!$H33))</f>
        <v>106.8</v>
      </c>
      <c r="W18" s="50">
        <f>IF($M18="","",IF([4]設定!$H33="",INDEX([4]指数!$C$582:$AD$638,MATCH([4]設定!$D33,[4]指数!$B$582:$B$638,0),10),[4]設定!$H33))</f>
        <v>-10.9</v>
      </c>
      <c r="X18" s="49">
        <f>IF($M18="","",IF([4]設定!$H33="",INDEX([4]指数!$C$582:$AD$638,MATCH([4]設定!$D33,[4]指数!$B$582:$B$638,0),11),[4]設定!$H33))</f>
        <v>178.6</v>
      </c>
      <c r="Y18" s="51">
        <f>IF($M18="","",IF([4]設定!$H33="",INDEX([4]指数!$C$582:$AD$638,MATCH([4]設定!$D33,[4]指数!$B$582:$B$638,0),12),[4]設定!$H33))</f>
        <v>-3.8</v>
      </c>
    </row>
    <row r="19" spans="1:25" s="4" customFormat="1" ht="23.25" customHeight="1" x14ac:dyDescent="0.45">
      <c r="A19" s="5"/>
      <c r="B19" s="54" t="str">
        <f>+[5]表１!B20</f>
        <v>生活関連サービス業，娯楽業</v>
      </c>
      <c r="C19" s="46">
        <f>IF($B19="","",IF([4]設定!$H34="",INDEX([4]第１０表!$F$78:$M$134,MATCH([4]設定!$D34,[4]第１０表!$C$78:$C$134,0),1),[4]設定!$H34))</f>
        <v>19.7</v>
      </c>
      <c r="D19" s="46">
        <f>IF($B19="","",IF([4]設定!$H34="",INDEX([4]第１０表!$F$78:$M$134,MATCH([4]設定!$D34,[4]第１０表!$C$78:$C$134,0),2),[4]設定!$H34))</f>
        <v>160.69999999999999</v>
      </c>
      <c r="E19" s="46">
        <f>IF($B19="","",IF([4]設定!$H34="",INDEX([4]第１０表!$F$78:$M$134,MATCH([4]設定!$D34,[4]第１０表!$C$78:$C$134,0),3),[4]設定!$H34))</f>
        <v>153.30000000000001</v>
      </c>
      <c r="F19" s="47">
        <f>IF($B19="","",IF([4]設定!$H34="",INDEX([4]第１０表!$F$78:$M$134,MATCH([4]設定!$D34,[4]第１０表!$C$78:$C$134,0),4),[4]設定!$H34))</f>
        <v>7.4</v>
      </c>
      <c r="G19" s="46">
        <f>IF($B19="","",IF([4]設定!$H34="",INDEX([4]第１０表!$F$78:$M$134,MATCH([4]設定!$D34,[4]第１０表!$C$78:$C$134,0),5),[4]設定!$H34))</f>
        <v>13.4</v>
      </c>
      <c r="H19" s="46">
        <f>IF($B19="","",IF([4]設定!$H34="",INDEX([4]第１０表!$F$78:$M$134,MATCH([4]設定!$D34,[4]第１０表!$C$78:$C$134,0),6),[4]設定!$H34))</f>
        <v>69.400000000000006</v>
      </c>
      <c r="I19" s="46">
        <f>IF($B19="","",IF([4]設定!$H34="",INDEX([4]第１０表!$F$78:$M$134,MATCH([4]設定!$D34,[4]第１０表!$C$78:$C$134,0),7),[4]設定!$H34))</f>
        <v>68</v>
      </c>
      <c r="J19" s="47">
        <f>IF($B19="","",IF([4]設定!$H34="",INDEX([4]第１０表!$F$78:$M$134,MATCH([4]設定!$D34,[4]第１０表!$C$78:$C$134,0),8),[4]設定!$H34))</f>
        <v>1.4</v>
      </c>
      <c r="K19" s="5"/>
      <c r="M19" s="54" t="str">
        <f t="shared" si="0"/>
        <v>生活関連サービス業，娯楽業</v>
      </c>
      <c r="N19" s="49">
        <f>IF($M19="","",IF([4]設定!$H34="",INDEX([4]指数!$C$518:$AD$574,MATCH([4]設定!$D34,[4]指数!$B$518:$B$574,0),7),[4]設定!$H34))</f>
        <v>94.5</v>
      </c>
      <c r="O19" s="50">
        <f>IF($M19="","",IF([4]設定!$H34="",INDEX([4]指数!$C$518:$AD$574,MATCH([4]設定!$D34,[4]指数!$B$518:$B$574,0),8),[4]設定!$H34))</f>
        <v>-1.7</v>
      </c>
      <c r="P19" s="49">
        <f>IF($M19="","",IF([4]設定!$H34="",INDEX([4]指数!$C$518:$AD$574,MATCH([4]設定!$D34,[4]指数!$B$518:$B$574,0),9),[4]設定!$H34))</f>
        <v>99.4</v>
      </c>
      <c r="Q19" s="50">
        <f>IF($M19="","",IF([4]設定!$H34="",INDEX([4]指数!$C$518:$AD$574,MATCH([4]設定!$D34,[4]指数!$B$518:$B$574,0),10),[4]設定!$H34))</f>
        <v>-1.3</v>
      </c>
      <c r="R19" s="49">
        <f>IF($M19="","",IF([4]設定!$H34="",INDEX([4]指数!$C$518:$AD$574,MATCH([4]設定!$D34,[4]指数!$B$518:$B$574,0),11),[4]設定!$H34))</f>
        <v>46.8</v>
      </c>
      <c r="S19" s="51">
        <f>IF($M19="","",IF([4]設定!$H34="",INDEX([4]指数!$C$518:$AD$574,MATCH([4]設定!$D34,[4]指数!$B$518:$B$574,0),12),[4]設定!$H34))</f>
        <v>-8.8000000000000007</v>
      </c>
      <c r="T19" s="49">
        <f>IF($M19="","",IF([4]設定!$H34="",INDEX([4]指数!$C$582:$AD$638,MATCH([4]設定!$D34,[4]指数!$B$582:$B$638,0),7),[4]設定!$H34))</f>
        <v>88.4</v>
      </c>
      <c r="U19" s="50">
        <f>IF($M19="","",IF([4]設定!$H34="",INDEX([4]指数!$C$582:$AD$638,MATCH([4]設定!$D34,[4]指数!$B$582:$B$638,0),8),[4]設定!$H34))</f>
        <v>-31.1</v>
      </c>
      <c r="V19" s="49">
        <f>IF($M19="","",IF([4]設定!$H34="",INDEX([4]指数!$C$582:$AD$638,MATCH([4]設定!$D34,[4]指数!$B$582:$B$638,0),9),[4]設定!$H34))</f>
        <v>87.5</v>
      </c>
      <c r="W19" s="50">
        <f>IF($M19="","",IF([4]設定!$H34="",INDEX([4]指数!$C$582:$AD$638,MATCH([4]設定!$D34,[4]指数!$B$582:$B$638,0),10),[4]設定!$H34))</f>
        <v>-31.6</v>
      </c>
      <c r="X19" s="49">
        <f>IF($M19="","",IF([4]設定!$H34="",INDEX([4]指数!$C$582:$AD$638,MATCH([4]設定!$D34,[4]指数!$B$582:$B$638,0),11),[4]設定!$H34))</f>
        <v>175</v>
      </c>
      <c r="Y19" s="51">
        <f>IF($M19="","",IF([4]設定!$H34="",INDEX([4]指数!$C$582:$AD$638,MATCH([4]設定!$D34,[4]指数!$B$582:$B$638,0),12),[4]設定!$H34))</f>
        <v>7.7</v>
      </c>
    </row>
    <row r="20" spans="1:25" s="4" customFormat="1" ht="23.25" customHeight="1" x14ac:dyDescent="0.45">
      <c r="A20" s="5"/>
      <c r="B20" s="52" t="str">
        <f>+[5]表１!B21</f>
        <v>教育，学習支援業</v>
      </c>
      <c r="C20" s="46">
        <f>IF($B20="","",IF([4]設定!$H35="",INDEX([4]第１０表!$F$78:$M$134,MATCH([4]設定!$D35,[4]第１０表!$C$78:$C$134,0),1),[4]設定!$H35))</f>
        <v>20.7</v>
      </c>
      <c r="D20" s="46">
        <f>IF($B20="","",IF([4]設定!$H35="",INDEX([4]第１０表!$F$78:$M$134,MATCH([4]設定!$D35,[4]第１０表!$C$78:$C$134,0),2),[4]設定!$H35))</f>
        <v>179.8</v>
      </c>
      <c r="E20" s="46">
        <f>IF($B20="","",IF([4]設定!$H35="",INDEX([4]第１０表!$F$78:$M$134,MATCH([4]設定!$D35,[4]第１０表!$C$78:$C$134,0),3),[4]設定!$H35))</f>
        <v>154.9</v>
      </c>
      <c r="F20" s="47">
        <f>IF($B20="","",IF([4]設定!$H35="",INDEX([4]第１０表!$F$78:$M$134,MATCH([4]設定!$D35,[4]第１０表!$C$78:$C$134,0),4),[4]設定!$H35))</f>
        <v>24.9</v>
      </c>
      <c r="G20" s="46">
        <f>IF($B20="","",IF([4]設定!$H35="",INDEX([4]第１０表!$F$78:$M$134,MATCH([4]設定!$D35,[4]第１０表!$C$78:$C$134,0),5),[4]設定!$H35))</f>
        <v>13.3</v>
      </c>
      <c r="H20" s="46">
        <f>IF($B20="","",IF([4]設定!$H35="",INDEX([4]第１０表!$F$78:$M$134,MATCH([4]設定!$D35,[4]第１０表!$C$78:$C$134,0),6),[4]設定!$H35))</f>
        <v>69.5</v>
      </c>
      <c r="I20" s="46">
        <f>IF($B20="","",IF([4]設定!$H35="",INDEX([4]第１０表!$F$78:$M$134,MATCH([4]設定!$D35,[4]第１０表!$C$78:$C$134,0),7),[4]設定!$H35))</f>
        <v>69.3</v>
      </c>
      <c r="J20" s="47">
        <f>IF($B20="","",IF([4]設定!$H35="",INDEX([4]第１０表!$F$78:$M$134,MATCH([4]設定!$D35,[4]第１０表!$C$78:$C$134,0),8),[4]設定!$H35))</f>
        <v>0.2</v>
      </c>
      <c r="K20" s="5"/>
      <c r="M20" s="48" t="str">
        <f t="shared" si="0"/>
        <v>教育，学習支援業</v>
      </c>
      <c r="N20" s="49">
        <f>IF($M20="","",IF([4]設定!$H35="",INDEX([4]指数!$C$518:$AD$574,MATCH([4]設定!$D35,[4]指数!$B$518:$B$574,0),7),[4]設定!$H35))</f>
        <v>114.2</v>
      </c>
      <c r="O20" s="50">
        <f>IF($M20="","",IF([4]設定!$H35="",INDEX([4]指数!$C$518:$AD$574,MATCH([4]設定!$D35,[4]指数!$B$518:$B$574,0),8),[4]設定!$H35))</f>
        <v>1.7</v>
      </c>
      <c r="P20" s="49">
        <f>IF($M20="","",IF([4]設定!$H35="",INDEX([4]指数!$C$518:$AD$574,MATCH([4]設定!$D35,[4]指数!$B$518:$B$574,0),9),[4]設定!$H35))</f>
        <v>104.2</v>
      </c>
      <c r="Q20" s="50">
        <f>IF($M20="","",IF([4]設定!$H35="",INDEX([4]指数!$C$518:$AD$574,MATCH([4]設定!$D35,[4]指数!$B$518:$B$574,0),10),[4]設定!$H35))</f>
        <v>5.5</v>
      </c>
      <c r="R20" s="49">
        <f>IF($M20="","",IF([4]設定!$H35="",INDEX([4]指数!$C$518:$AD$574,MATCH([4]設定!$D35,[4]指数!$B$518:$B$574,0),11),[4]設定!$H35))</f>
        <v>283</v>
      </c>
      <c r="S20" s="51">
        <f>IF($M20="","",IF([4]設定!$H35="",INDEX([4]指数!$C$518:$AD$574,MATCH([4]設定!$D35,[4]指数!$B$518:$B$574,0),12),[4]設定!$H35))</f>
        <v>-17</v>
      </c>
      <c r="T20" s="49">
        <f>IF($M20="","",IF([4]設定!$H35="",INDEX([4]指数!$C$582:$AD$638,MATCH([4]設定!$D35,[4]指数!$B$582:$B$638,0),7),[4]設定!$H35))</f>
        <v>132.9</v>
      </c>
      <c r="U20" s="50">
        <f>IF($M20="","",IF([4]設定!$H35="",INDEX([4]指数!$C$582:$AD$638,MATCH([4]設定!$D35,[4]指数!$B$582:$B$638,0),8),[4]設定!$H35))</f>
        <v>-17.399999999999999</v>
      </c>
      <c r="V20" s="49">
        <f>IF($M20="","",IF([4]設定!$H35="",INDEX([4]指数!$C$582:$AD$638,MATCH([4]設定!$D35,[4]指数!$B$582:$B$638,0),9),[4]設定!$H35))</f>
        <v>133.30000000000001</v>
      </c>
      <c r="W20" s="50">
        <f>IF($M20="","",IF([4]設定!$H35="",INDEX([4]指数!$C$582:$AD$638,MATCH([4]設定!$D35,[4]指数!$B$582:$B$638,0),10),[4]設定!$H35))</f>
        <v>-15.7</v>
      </c>
      <c r="X20" s="49">
        <f>IF($M20="","",IF([4]設定!$H35="",INDEX([4]指数!$C$582:$AD$638,MATCH([4]設定!$D35,[4]指数!$B$582:$B$638,0),11),[4]設定!$H35))</f>
        <v>50</v>
      </c>
      <c r="Y20" s="51">
        <f>IF($M20="","",IF([4]設定!$H35="",INDEX([4]指数!$C$582:$AD$638,MATCH([4]設定!$D35,[4]指数!$B$582:$B$638,0),12),[4]設定!$H35))</f>
        <v>-89.5</v>
      </c>
    </row>
    <row r="21" spans="1:25" s="4" customFormat="1" ht="23.25" customHeight="1" x14ac:dyDescent="0.45">
      <c r="A21" s="5"/>
      <c r="B21" s="52" t="str">
        <f>+[5]表１!B22</f>
        <v>医療，福祉</v>
      </c>
      <c r="C21" s="46">
        <f>IF($B21="","",IF([4]設定!$H36="",INDEX([4]第１０表!$F$78:$M$134,MATCH([4]設定!$D36,[4]第１０表!$C$78:$C$134,0),1),[4]設定!$H36))</f>
        <v>19.8</v>
      </c>
      <c r="D21" s="46">
        <f>IF($B21="","",IF([4]設定!$H36="",INDEX([4]第１０表!$F$78:$M$134,MATCH([4]設定!$D36,[4]第１０表!$C$78:$C$134,0),2),[4]設定!$H36))</f>
        <v>154.19999999999999</v>
      </c>
      <c r="E21" s="46">
        <f>IF($B21="","",IF([4]設定!$H36="",INDEX([4]第１０表!$F$78:$M$134,MATCH([4]設定!$D36,[4]第１０表!$C$78:$C$134,0),3),[4]設定!$H36))</f>
        <v>149.1</v>
      </c>
      <c r="F21" s="47">
        <f>IF($B21="","",IF([4]設定!$H36="",INDEX([4]第１０表!$F$78:$M$134,MATCH([4]設定!$D36,[4]第１０表!$C$78:$C$134,0),4),[4]設定!$H36))</f>
        <v>5.0999999999999996</v>
      </c>
      <c r="G21" s="46">
        <f>IF($B21="","",IF([4]設定!$H36="",INDEX([4]第１０表!$F$78:$M$134,MATCH([4]設定!$D36,[4]第１０表!$C$78:$C$134,0),5),[4]設定!$H36))</f>
        <v>15.4</v>
      </c>
      <c r="H21" s="46">
        <f>IF($B21="","",IF([4]設定!$H36="",INDEX([4]第１０表!$F$78:$M$134,MATCH([4]設定!$D36,[4]第１０表!$C$78:$C$134,0),6),[4]設定!$H36))</f>
        <v>77.8</v>
      </c>
      <c r="I21" s="46">
        <f>IF($B21="","",IF([4]設定!$H36="",INDEX([4]第１０表!$F$78:$M$134,MATCH([4]設定!$D36,[4]第１０表!$C$78:$C$134,0),7),[4]設定!$H36))</f>
        <v>77.400000000000006</v>
      </c>
      <c r="J21" s="47">
        <f>IF($B21="","",IF([4]設定!$H36="",INDEX([4]第１０表!$F$78:$M$134,MATCH([4]設定!$D36,[4]第１０表!$C$78:$C$134,0),8),[4]設定!$H36))</f>
        <v>0.4</v>
      </c>
      <c r="K21" s="5"/>
      <c r="M21" s="48" t="str">
        <f t="shared" si="0"/>
        <v>医療，福祉</v>
      </c>
      <c r="N21" s="49">
        <f>IF($M21="","",IF([4]設定!$H36="",INDEX([4]指数!$C$518:$AD$574,MATCH([4]設定!$D36,[4]指数!$B$518:$B$574,0),7),[4]設定!$H36))</f>
        <v>98.2</v>
      </c>
      <c r="O21" s="50">
        <f>IF($M21="","",IF([4]設定!$H36="",INDEX([4]指数!$C$518:$AD$574,MATCH([4]設定!$D36,[4]指数!$B$518:$B$574,0),8),[4]設定!$H36))</f>
        <v>-1.2</v>
      </c>
      <c r="P21" s="49">
        <f>IF($M21="","",IF([4]設定!$H36="",INDEX([4]指数!$C$518:$AD$574,MATCH([4]設定!$D36,[4]指数!$B$518:$B$574,0),9),[4]設定!$H36))</f>
        <v>98.2</v>
      </c>
      <c r="Q21" s="50">
        <f>IF($M21="","",IF([4]設定!$H36="",INDEX([4]指数!$C$518:$AD$574,MATCH([4]設定!$D36,[4]指数!$B$518:$B$574,0),10),[4]設定!$H36))</f>
        <v>-1.1000000000000001</v>
      </c>
      <c r="R21" s="49">
        <f>IF($M21="","",IF([4]設定!$H36="",INDEX([4]指数!$C$518:$AD$574,MATCH([4]設定!$D36,[4]指数!$B$518:$B$574,0),11),[4]設定!$H36))</f>
        <v>100</v>
      </c>
      <c r="S21" s="51">
        <f>IF($M21="","",IF([4]設定!$H36="",INDEX([4]指数!$C$518:$AD$574,MATCH([4]設定!$D36,[4]指数!$B$518:$B$574,0),12),[4]設定!$H36))</f>
        <v>0</v>
      </c>
      <c r="T21" s="49">
        <f>IF($M21="","",IF([4]設定!$H36="",INDEX([4]指数!$C$582:$AD$638,MATCH([4]設定!$D36,[4]指数!$B$582:$B$638,0),7),[4]設定!$H36))</f>
        <v>87.2</v>
      </c>
      <c r="U21" s="50">
        <f>IF($M21="","",IF([4]設定!$H36="",INDEX([4]指数!$C$582:$AD$638,MATCH([4]設定!$D36,[4]指数!$B$582:$B$638,0),8),[4]設定!$H36))</f>
        <v>-6.8</v>
      </c>
      <c r="V21" s="49">
        <f>IF($M21="","",IF([4]設定!$H36="",INDEX([4]指数!$C$582:$AD$638,MATCH([4]設定!$D36,[4]指数!$B$582:$B$638,0),9),[4]設定!$H36))</f>
        <v>88</v>
      </c>
      <c r="W21" s="50">
        <f>IF($M21="","",IF([4]設定!$H36="",INDEX([4]指数!$C$582:$AD$638,MATCH([4]設定!$D36,[4]指数!$B$582:$B$638,0),10),[4]設定!$H36))</f>
        <v>-6</v>
      </c>
      <c r="X21" s="49">
        <f>IF($M21="","",IF([4]設定!$H36="",INDEX([4]指数!$C$582:$AD$638,MATCH([4]設定!$D36,[4]指数!$B$582:$B$638,0),11),[4]設定!$H36))</f>
        <v>30.8</v>
      </c>
      <c r="Y21" s="51">
        <f>IF($M21="","",IF([4]設定!$H36="",INDEX([4]指数!$C$582:$AD$638,MATCH([4]設定!$D36,[4]指数!$B$582:$B$638,0),12),[4]設定!$H36))</f>
        <v>-63.6</v>
      </c>
    </row>
    <row r="22" spans="1:25" s="4" customFormat="1" ht="23.25" customHeight="1" x14ac:dyDescent="0.45">
      <c r="A22" s="5"/>
      <c r="B22" s="52" t="str">
        <f>+[5]表１!B23</f>
        <v>複合サービス事業</v>
      </c>
      <c r="C22" s="46">
        <f>IF($B22="","",IF([4]設定!$H37="",INDEX([4]第１０表!$F$78:$M$134,MATCH([4]設定!$D37,[4]第１０表!$C$78:$C$134,0),1),[4]設定!$H37))</f>
        <v>19.100000000000001</v>
      </c>
      <c r="D22" s="46">
        <f>IF($B22="","",IF([4]設定!$H37="",INDEX([4]第１０表!$F$78:$M$134,MATCH([4]設定!$D37,[4]第１０表!$C$78:$C$134,0),2),[4]設定!$H37))</f>
        <v>154.9</v>
      </c>
      <c r="E22" s="46">
        <f>IF($B22="","",IF([4]設定!$H37="",INDEX([4]第１０表!$F$78:$M$134,MATCH([4]設定!$D37,[4]第１０表!$C$78:$C$134,0),3),[4]設定!$H37))</f>
        <v>149.1</v>
      </c>
      <c r="F22" s="47">
        <f>IF($B22="","",IF([4]設定!$H37="",INDEX([4]第１０表!$F$78:$M$134,MATCH([4]設定!$D37,[4]第１０表!$C$78:$C$134,0),4),[4]設定!$H37))</f>
        <v>5.8</v>
      </c>
      <c r="G22" s="46">
        <f>IF($B22="","",IF([4]設定!$H37="",INDEX([4]第１０表!$F$78:$M$134,MATCH([4]設定!$D37,[4]第１０表!$C$78:$C$134,0),5),[4]設定!$H37))</f>
        <v>20.8</v>
      </c>
      <c r="H22" s="46">
        <f>IF($B22="","",IF([4]設定!$H37="",INDEX([4]第１０表!$F$78:$M$134,MATCH([4]設定!$D37,[4]第１０表!$C$78:$C$134,0),6),[4]設定!$H37))</f>
        <v>147</v>
      </c>
      <c r="I22" s="46">
        <f>IF($B22="","",IF([4]設定!$H37="",INDEX([4]第１０表!$F$78:$M$134,MATCH([4]設定!$D37,[4]第１０表!$C$78:$C$134,0),7),[4]設定!$H37))</f>
        <v>142.4</v>
      </c>
      <c r="J22" s="47">
        <f>IF($B22="","",IF([4]設定!$H37="",INDEX([4]第１０表!$F$78:$M$134,MATCH([4]設定!$D37,[4]第１０表!$C$78:$C$134,0),8),[4]設定!$H37))</f>
        <v>4.5999999999999996</v>
      </c>
      <c r="K22" s="5"/>
      <c r="M22" s="48" t="str">
        <f t="shared" si="0"/>
        <v>複合サービス事業</v>
      </c>
      <c r="N22" s="49">
        <f>IF($M22="","",IF([4]設定!$H37="",INDEX([4]指数!$C$518:$AD$574,MATCH([4]設定!$D37,[4]指数!$B$518:$B$574,0),7),[4]設定!$H37))</f>
        <v>97.7</v>
      </c>
      <c r="O22" s="50">
        <f>IF($M22="","",IF([4]設定!$H37="",INDEX([4]指数!$C$518:$AD$574,MATCH([4]設定!$D37,[4]指数!$B$518:$B$574,0),8),[4]設定!$H37))</f>
        <v>-6.1</v>
      </c>
      <c r="P22" s="49">
        <f>IF($M22="","",IF([4]設定!$H37="",INDEX([4]指数!$C$518:$AD$574,MATCH([4]設定!$D37,[4]指数!$B$518:$B$574,0),9),[4]設定!$H37))</f>
        <v>99.4</v>
      </c>
      <c r="Q22" s="50">
        <f>IF($M22="","",IF([4]設定!$H37="",INDEX([4]指数!$C$518:$AD$574,MATCH([4]設定!$D37,[4]指数!$B$518:$B$574,0),10),[4]設定!$H37))</f>
        <v>-6.2</v>
      </c>
      <c r="R22" s="49">
        <f>IF($M22="","",IF([4]設定!$H37="",INDEX([4]指数!$C$518:$AD$574,MATCH([4]設定!$D37,[4]指数!$B$518:$B$574,0),11),[4]設定!$H37))</f>
        <v>66.7</v>
      </c>
      <c r="S22" s="51">
        <f>IF($M22="","",IF([4]設定!$H37="",INDEX([4]指数!$C$518:$AD$574,MATCH([4]設定!$D37,[4]指数!$B$518:$B$574,0),12),[4]設定!$H37))</f>
        <v>-4.9000000000000004</v>
      </c>
      <c r="T22" s="49">
        <f>IF($M22="","",IF([4]設定!$H37="",INDEX([4]指数!$C$582:$AD$638,MATCH([4]設定!$D37,[4]指数!$B$582:$B$638,0),7),[4]設定!$H37))</f>
        <v>125.3</v>
      </c>
      <c r="U22" s="50">
        <f>IF($M22="","",IF([4]設定!$H37="",INDEX([4]指数!$C$582:$AD$638,MATCH([4]設定!$D37,[4]指数!$B$582:$B$638,0),8),[4]設定!$H37))</f>
        <v>40.299999999999997</v>
      </c>
      <c r="V22" s="49">
        <f>IF($M22="","",IF([4]設定!$H37="",INDEX([4]指数!$C$582:$AD$638,MATCH([4]設定!$D37,[4]指数!$B$582:$B$638,0),9),[4]設定!$H37))</f>
        <v>124.7</v>
      </c>
      <c r="W22" s="50">
        <f>IF($M22="","",IF([4]設定!$H37="",INDEX([4]指数!$C$582:$AD$638,MATCH([4]設定!$D37,[4]指数!$B$582:$B$638,0),10),[4]設定!$H37))</f>
        <v>36.6</v>
      </c>
      <c r="X22" s="49">
        <f>IF($M22="","",IF([4]設定!$H37="",INDEX([4]指数!$C$582:$AD$638,MATCH([4]設定!$D37,[4]指数!$B$582:$B$638,0),11),[4]設定!$H37))</f>
        <v>148.4</v>
      </c>
      <c r="Y22" s="51">
        <f>IF($M22="","",IF([4]設定!$H37="",INDEX([4]指数!$C$582:$AD$638,MATCH([4]設定!$D37,[4]指数!$B$582:$B$638,0),12),[4]設定!$H37))</f>
        <v>1050.4000000000001</v>
      </c>
    </row>
    <row r="23" spans="1:25" s="4" customFormat="1" ht="23.25" customHeight="1" x14ac:dyDescent="0.45">
      <c r="A23" s="5"/>
      <c r="B23" s="57" t="str">
        <f>+[5]表１!B24</f>
        <v>サービス業（他に分類されないもの）</v>
      </c>
      <c r="C23" s="58">
        <f>IF($B23="","",IF([4]設定!$H38="",INDEX([4]第１０表!$F$78:$M$134,MATCH([4]設定!$D38,[4]第１０表!$C$78:$C$134,0),1),[4]設定!$H38))</f>
        <v>20.3</v>
      </c>
      <c r="D23" s="59">
        <f>IF($B23="","",IF([4]設定!$H38="",INDEX([4]第１０表!$F$78:$M$134,MATCH([4]設定!$D38,[4]第１０表!$C$78:$C$134,0),2),[4]設定!$H38))</f>
        <v>166.3</v>
      </c>
      <c r="E23" s="59">
        <f>IF($B23="","",IF([4]設定!$H38="",INDEX([4]第１０表!$F$78:$M$134,MATCH([4]設定!$D38,[4]第１０表!$C$78:$C$134,0),3),[4]設定!$H38))</f>
        <v>154.80000000000001</v>
      </c>
      <c r="F23" s="60">
        <f>IF($B23="","",IF([4]設定!$H38="",INDEX([4]第１０表!$F$78:$M$134,MATCH([4]設定!$D38,[4]第１０表!$C$78:$C$134,0),4),[4]設定!$H38))</f>
        <v>11.5</v>
      </c>
      <c r="G23" s="59">
        <f>IF($B23="","",IF([4]設定!$H38="",INDEX([4]第１０表!$F$78:$M$134,MATCH([4]設定!$D38,[4]第１０表!$C$78:$C$134,0),5),[4]設定!$H38))</f>
        <v>15.9</v>
      </c>
      <c r="H23" s="59">
        <f>IF($B23="","",IF([4]設定!$H38="",INDEX([4]第１０表!$F$78:$M$134,MATCH([4]設定!$D38,[4]第１０表!$C$78:$C$134,0),6),[4]設定!$H38))</f>
        <v>86.3</v>
      </c>
      <c r="I23" s="59">
        <f>IF($B23="","",IF([4]設定!$H38="",INDEX([4]第１０表!$F$78:$M$134,MATCH([4]設定!$D38,[4]第１０表!$C$78:$C$134,0),7),[4]設定!$H38))</f>
        <v>84.4</v>
      </c>
      <c r="J23" s="60">
        <f>IF($B23="","",IF([4]設定!$H38="",INDEX([4]第１０表!$F$78:$M$134,MATCH([4]設定!$D38,[4]第１０表!$C$78:$C$134,0),8),[4]設定!$H38))</f>
        <v>1.9</v>
      </c>
      <c r="K23" s="5"/>
      <c r="M23" s="61" t="str">
        <f t="shared" si="0"/>
        <v>サービス業（他に分類されないもの）</v>
      </c>
      <c r="N23" s="62">
        <f>IF($M23="","",IF([4]設定!$H38="",INDEX([4]指数!$C$518:$AD$574,MATCH([4]設定!$D38,[4]指数!$B$518:$B$574,0),7),[4]設定!$H38))</f>
        <v>102.8</v>
      </c>
      <c r="O23" s="63">
        <f>IF($M23="","",IF([4]設定!$H38="",INDEX([4]指数!$C$518:$AD$574,MATCH([4]設定!$D38,[4]指数!$B$518:$B$574,0),8),[4]設定!$H38))</f>
        <v>-1.4</v>
      </c>
      <c r="P23" s="62">
        <f>IF($M23="","",IF([4]設定!$H38="",INDEX([4]指数!$C$518:$AD$574,MATCH([4]設定!$D38,[4]指数!$B$518:$B$574,0),9),[4]設定!$H38))</f>
        <v>103.1</v>
      </c>
      <c r="Q23" s="64">
        <f>IF($M23="","",IF([4]設定!$H38="",INDEX([4]指数!$C$518:$AD$574,MATCH([4]設定!$D38,[4]指数!$B$518:$B$574,0),10),[4]設定!$H38))</f>
        <v>-1.5</v>
      </c>
      <c r="R23" s="62">
        <f>IF($M23="","",IF([4]設定!$H38="",INDEX([4]指数!$C$518:$AD$574,MATCH([4]設定!$D38,[4]指数!$B$518:$B$574,0),11),[4]設定!$H38))</f>
        <v>99.1</v>
      </c>
      <c r="S23" s="65">
        <f>IF($M23="","",IF([4]設定!$H38="",INDEX([4]指数!$C$518:$AD$574,MATCH([4]設定!$D38,[4]指数!$B$518:$B$574,0),12),[4]設定!$H38))</f>
        <v>0</v>
      </c>
      <c r="T23" s="62">
        <f>IF($M23="","",IF([4]設定!$H38="",INDEX([4]指数!$C$582:$AD$638,MATCH([4]設定!$D38,[4]指数!$B$582:$B$638,0),7),[4]設定!$H38))</f>
        <v>92</v>
      </c>
      <c r="U23" s="63">
        <f>IF($M23="","",IF([4]設定!$H38="",INDEX([4]指数!$C$582:$AD$638,MATCH([4]設定!$D38,[4]指数!$B$582:$B$638,0),8),[4]設定!$H38))</f>
        <v>-6.4</v>
      </c>
      <c r="V23" s="62">
        <f>IF($M23="","",IF([4]設定!$H38="",INDEX([4]指数!$C$582:$AD$638,MATCH([4]設定!$D38,[4]指数!$B$582:$B$638,0),9),[4]設定!$H38))</f>
        <v>93.1</v>
      </c>
      <c r="W23" s="64">
        <f>IF($M23="","",IF([4]設定!$H38="",INDEX([4]指数!$C$582:$AD$638,MATCH([4]設定!$D38,[4]指数!$B$582:$B$638,0),10),[4]設定!$H38))</f>
        <v>-5.5</v>
      </c>
      <c r="X23" s="62">
        <f>IF($M23="","",IF([4]設定!$H38="",INDEX([4]指数!$C$582:$AD$638,MATCH([4]設定!$D38,[4]指数!$B$582:$B$638,0),11),[4]設定!$H38))</f>
        <v>61.3</v>
      </c>
      <c r="Y23" s="65">
        <f>IF($M23="","",IF([4]設定!$H38="",INDEX([4]指数!$C$582:$AD$638,MATCH([4]設定!$D38,[4]指数!$B$582:$B$638,0),12),[4]設定!$H38))</f>
        <v>-34.4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IF($B30="","",IF([4]設定!$I23="",INDEX([4]第１０表!$F$10:$M$66,MATCH([4]設定!$D23,[4]第１０表!$C$10:$C$66,0),1),[4]設定!$I23))</f>
        <v>19.899999999999999</v>
      </c>
      <c r="D30" s="46">
        <f>IF($B30="","",IF([4]設定!$I23="",INDEX([4]第１０表!$F$10:$M$66,MATCH([4]設定!$D23,[4]第１０表!$C$10:$C$66,0),2),[4]設定!$I23))</f>
        <v>165.3</v>
      </c>
      <c r="E30" s="46">
        <f>IF($B30="","",IF([4]設定!$I23="",INDEX([4]第１０表!$F$10:$M$66,MATCH([4]設定!$D23,[4]第１０表!$C$10:$C$66,0),3),[4]設定!$I23))</f>
        <v>151.5</v>
      </c>
      <c r="F30" s="47">
        <f>IF($B30="","",IF([4]設定!$I23="",INDEX([4]第１０表!$F$10:$M$66,MATCH([4]設定!$D23,[4]第１０表!$C$10:$C$66,0),4),[4]設定!$I23))</f>
        <v>13.8</v>
      </c>
      <c r="G30" s="46">
        <f>IF($B30="","",IF([4]設定!$I23="",INDEX([4]第１０表!$F$10:$M$66,MATCH([4]設定!$D23,[4]第１０表!$C$10:$C$66,0),5),[4]設定!$I23))</f>
        <v>16</v>
      </c>
      <c r="H30" s="46">
        <f>IF($B30="","",IF([4]設定!$I23="",INDEX([4]第１０表!$F$10:$M$66,MATCH([4]設定!$D23,[4]第１０表!$C$10:$C$66,0),6),[4]設定!$I23))</f>
        <v>90.8</v>
      </c>
      <c r="I30" s="46">
        <f>IF($B30="","",IF([4]設定!$I23="",INDEX([4]第１０表!$F$10:$M$66,MATCH([4]設定!$D23,[4]第１０表!$C$10:$C$66,0),7),[4]設定!$I23))</f>
        <v>89.2</v>
      </c>
      <c r="J30" s="47">
        <f>IF($B30="","",IF([4]設定!$I23="",INDEX([4]第１０表!$F$10:$M$66,MATCH([4]設定!$D23,[4]第１０表!$C$10:$C$66,0),8),[4]設定!$I23))</f>
        <v>1.6</v>
      </c>
      <c r="K30" s="5"/>
      <c r="M30" s="48" t="str">
        <f t="shared" ref="M30:M45" si="2">+M8</f>
        <v>調査産業計</v>
      </c>
      <c r="N30" s="49">
        <f>IF($M30="","",IF([4]設定!$I23="",INDEX([4]指数!$C$198:$AD$254,MATCH([4]設定!$D23,[4]指数!$B$198:$B$254,0),7),[4]設定!$I23))</f>
        <v>101.7</v>
      </c>
      <c r="O30" s="50">
        <f>IF($M30="","",IF([4]設定!$I23="",INDEX([4]指数!$C$198:$AD$254,MATCH([4]設定!$D23,[4]指数!$B$198:$B$254,0),8),[4]設定!$I23))</f>
        <v>-1.4</v>
      </c>
      <c r="P30" s="49">
        <f>IF($M30="","",IF([4]設定!$I23="",INDEX([4]指数!$C$198:$AD$254,MATCH([4]設定!$D23,[4]指数!$B$198:$B$254,0),9),[4]設定!$I23))</f>
        <v>100.1</v>
      </c>
      <c r="Q30" s="50">
        <f>IF($M30="","",IF([4]設定!$I23="",INDEX([4]指数!$C$198:$AD$254,MATCH([4]設定!$D23,[4]指数!$B$198:$B$254,0),10),[4]設定!$I23))</f>
        <v>-0.2</v>
      </c>
      <c r="R30" s="49">
        <f>IF($M30="","",IF([4]設定!$I23="",INDEX([4]指数!$C$198:$AD$254,MATCH([4]設定!$D23,[4]指数!$B$198:$B$254,0),11),[4]設定!$I23))</f>
        <v>123.2</v>
      </c>
      <c r="S30" s="51">
        <f>IF($M30="","",IF([4]設定!$I23="",INDEX([4]指数!$C$198:$AD$254,MATCH([4]設定!$D23,[4]指数!$B$198:$B$254,0),12),[4]設定!$I23))</f>
        <v>-12.7</v>
      </c>
      <c r="T30" s="49">
        <f>IF($M30="","",IF([4]設定!$I23="",INDEX([4]指数!$C$262:$AD$318,MATCH([4]設定!$D23,[4]指数!$B$262:$B$318,0),7),[4]設定!$I23))</f>
        <v>97</v>
      </c>
      <c r="U30" s="49">
        <f>IF($M30="","",IF([4]設定!$I23="",INDEX([4]指数!$C$262:$AD$318,MATCH([4]設定!$D23,[4]指数!$B$262:$B$318,0),8),[4]設定!$I23))</f>
        <v>-1.5</v>
      </c>
      <c r="V30" s="49">
        <f>IF($M30="","",IF([4]設定!$I23="",INDEX([4]指数!$C$262:$AD$318,MATCH([4]設定!$D23,[4]指数!$B$262:$B$318,0),9),[4]設定!$I23))</f>
        <v>97.7</v>
      </c>
      <c r="W30" s="49">
        <f>IF($M30="","",IF([4]設定!$I23="",INDEX([4]指数!$C$262:$AD$318,MATCH([4]設定!$D23,[4]指数!$B$262:$B$318,0),10),[4]設定!$I23))</f>
        <v>-0.8</v>
      </c>
      <c r="X30" s="49">
        <f>IF($M30="","",IF([4]設定!$I23="",INDEX([4]指数!$C$262:$AD$318,MATCH([4]設定!$D23,[4]指数!$B$262:$B$318,0),11),[4]設定!$I23))</f>
        <v>72.7</v>
      </c>
      <c r="Y30" s="49">
        <f>IF($M30="","",IF([4]設定!$I23="",INDEX([4]指数!$C$262:$AD$318,MATCH([4]設定!$D23,[4]指数!$B$262:$B$318,0),12),[4]設定!$I23))</f>
        <v>-30.4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IF($B31="","",IF([4]設定!$I24="",INDEX([4]第１０表!$F$10:$M$66,MATCH([4]設定!$D24,[4]第１０表!$C$10:$C$66,0),1),[4]設定!$I24))</f>
        <v>20.6</v>
      </c>
      <c r="D31" s="46">
        <f>IF($B31="","",IF([4]設定!$I24="",INDEX([4]第１０表!$F$10:$M$66,MATCH([4]設定!$D24,[4]第１０表!$C$10:$C$66,0),2),[4]設定!$I24))</f>
        <v>165.5</v>
      </c>
      <c r="E31" s="46">
        <f>IF($B31="","",IF([4]設定!$I24="",INDEX([4]第１０表!$F$10:$M$66,MATCH([4]設定!$D24,[4]第１０表!$C$10:$C$66,0),3),[4]設定!$I24))</f>
        <v>152.80000000000001</v>
      </c>
      <c r="F31" s="47">
        <f>IF($B31="","",IF([4]設定!$I24="",INDEX([4]第１０表!$F$10:$M$66,MATCH([4]設定!$D24,[4]第１０表!$C$10:$C$66,0),4),[4]設定!$I24))</f>
        <v>12.7</v>
      </c>
      <c r="G31" s="46">
        <f>IF($B31="","",IF([4]設定!$I24="",INDEX([4]第１０表!$F$10:$M$66,MATCH([4]設定!$D24,[4]第１０表!$C$10:$C$66,0),5),[4]設定!$I24))</f>
        <v>15.8</v>
      </c>
      <c r="H31" s="46">
        <f>IF($B31="","",IF([4]設定!$I24="",INDEX([4]第１０表!$F$10:$M$66,MATCH([4]設定!$D24,[4]第１０表!$C$10:$C$66,0),6),[4]設定!$I24))</f>
        <v>108.8</v>
      </c>
      <c r="I31" s="46">
        <f>IF($B31="","",IF([4]設定!$I24="",INDEX([4]第１０表!$F$10:$M$66,MATCH([4]設定!$D24,[4]第１０表!$C$10:$C$66,0),7),[4]設定!$I24))</f>
        <v>106.5</v>
      </c>
      <c r="J31" s="47">
        <f>IF($B31="","",IF([4]設定!$I24="",INDEX([4]第１０表!$F$10:$M$66,MATCH([4]設定!$D24,[4]第１０表!$C$10:$C$66,0),8),[4]設定!$I24))</f>
        <v>2.2999999999999998</v>
      </c>
      <c r="K31" s="5"/>
      <c r="M31" s="48" t="str">
        <f t="shared" si="2"/>
        <v>建設業</v>
      </c>
      <c r="N31" s="49">
        <f>IF($M31="","",IF([4]設定!$I24="",INDEX([4]指数!$C$198:$AD$254,MATCH([4]設定!$D24,[4]指数!$B$198:$B$254,0),7),[4]設定!$I24))</f>
        <v>100.8</v>
      </c>
      <c r="O31" s="50">
        <f>IF($M31="","",IF([4]設定!$I24="",INDEX([4]指数!$C$198:$AD$254,MATCH([4]設定!$D24,[4]指数!$B$198:$B$254,0),8),[4]設定!$I24))</f>
        <v>-3.9</v>
      </c>
      <c r="P31" s="49">
        <f>IF($M31="","",IF([4]設定!$I24="",INDEX([4]指数!$C$198:$AD$254,MATCH([4]設定!$D24,[4]指数!$B$198:$B$254,0),9),[4]設定!$I24))</f>
        <v>101.7</v>
      </c>
      <c r="Q31" s="50">
        <f>IF($M31="","",IF([4]設定!$I24="",INDEX([4]指数!$C$198:$AD$254,MATCH([4]設定!$D24,[4]指数!$B$198:$B$254,0),10),[4]設定!$I24))</f>
        <v>-1.5</v>
      </c>
      <c r="R31" s="49">
        <f>IF($M31="","",IF([4]設定!$I24="",INDEX([4]指数!$C$198:$AD$254,MATCH([4]設定!$D24,[4]指数!$B$198:$B$254,0),11),[4]設定!$I24))</f>
        <v>90.1</v>
      </c>
      <c r="S31" s="51">
        <f>IF($M31="","",IF([4]設定!$I24="",INDEX([4]指数!$C$198:$AD$254,MATCH([4]設定!$D24,[4]指数!$B$198:$B$254,0),12),[4]設定!$I24))</f>
        <v>-26.6</v>
      </c>
      <c r="T31" s="49">
        <f>IF($M31="","",IF([4]設定!$I24="",INDEX([4]指数!$C$262:$AD$318,MATCH([4]設定!$D24,[4]指数!$B$262:$B$318,0),7),[4]設定!$I24))</f>
        <v>110.9</v>
      </c>
      <c r="U31" s="50">
        <f>IF($M31="","",IF([4]設定!$I24="",INDEX([4]指数!$C$262:$AD$318,MATCH([4]設定!$D24,[4]指数!$B$262:$B$318,0),8),[4]設定!$I24))</f>
        <v>-23.5</v>
      </c>
      <c r="V31" s="49">
        <f>IF($M31="","",IF([4]設定!$I24="",INDEX([4]指数!$C$262:$AD$318,MATCH([4]設定!$D24,[4]指数!$B$262:$B$318,0),9),[4]設定!$I24))</f>
        <v>109.5</v>
      </c>
      <c r="W31" s="50">
        <f>IF($M31="","",IF([4]設定!$I24="",INDEX([4]指数!$C$262:$AD$318,MATCH([4]設定!$D24,[4]指数!$B$262:$B$318,0),10),[4]設定!$I24))</f>
        <v>-21.6</v>
      </c>
      <c r="X31" s="49">
        <f>IF($M31="","",IF([4]設定!$I24="",INDEX([4]指数!$C$262:$AD$318,MATCH([4]設定!$D24,[4]指数!$B$262:$B$318,0),11),[4]設定!$I24))</f>
        <v>255.6</v>
      </c>
      <c r="Y31" s="51">
        <f>IF($M31="","",IF([4]設定!$I24="",INDEX([4]指数!$C$262:$AD$318,MATCH([4]設定!$D24,[4]指数!$B$262:$B$318,0),12),[4]設定!$I24))</f>
        <v>-63.5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IF($B32="","",IF([4]設定!$I25="",INDEX([4]第１０表!$F$10:$M$66,MATCH([4]設定!$D25,[4]第１０表!$C$10:$C$66,0),1),[4]設定!$I25))</f>
        <v>19.8</v>
      </c>
      <c r="D32" s="46">
        <f>IF($B32="","",IF([4]設定!$I25="",INDEX([4]第１０表!$F$10:$M$66,MATCH([4]設定!$D25,[4]第１０表!$C$10:$C$66,0),2),[4]設定!$I25))</f>
        <v>166.7</v>
      </c>
      <c r="E32" s="46">
        <f>IF($B32="","",IF([4]設定!$I25="",INDEX([4]第１０表!$F$10:$M$66,MATCH([4]設定!$D25,[4]第１０表!$C$10:$C$66,0),3),[4]設定!$I25))</f>
        <v>152.30000000000001</v>
      </c>
      <c r="F32" s="47">
        <f>IF($B32="","",IF([4]設定!$I25="",INDEX([4]第１０表!$F$10:$M$66,MATCH([4]設定!$D25,[4]第１０表!$C$10:$C$66,0),4),[4]設定!$I25))</f>
        <v>14.4</v>
      </c>
      <c r="G32" s="46">
        <f>IF($B32="","",IF([4]設定!$I25="",INDEX([4]第１０表!$F$10:$M$66,MATCH([4]設定!$D25,[4]第１０表!$C$10:$C$66,0),5),[4]設定!$I25))</f>
        <v>18</v>
      </c>
      <c r="H32" s="46">
        <f>IF($B32="","",IF([4]設定!$I25="",INDEX([4]第１０表!$F$10:$M$66,MATCH([4]設定!$D25,[4]第１０表!$C$10:$C$66,0),6),[4]設定!$I25))</f>
        <v>113.2</v>
      </c>
      <c r="I32" s="46">
        <f>IF($B32="","",IF([4]設定!$I25="",INDEX([4]第１０表!$F$10:$M$66,MATCH([4]設定!$D25,[4]第１０表!$C$10:$C$66,0),7),[4]設定!$I25))</f>
        <v>108</v>
      </c>
      <c r="J32" s="47">
        <f>IF($B32="","",IF([4]設定!$I25="",INDEX([4]第１０表!$F$10:$M$66,MATCH([4]設定!$D25,[4]第１０表!$C$10:$C$66,0),8),[4]設定!$I25))</f>
        <v>5.2</v>
      </c>
      <c r="K32" s="5"/>
      <c r="M32" s="48" t="str">
        <f t="shared" si="2"/>
        <v>製造業</v>
      </c>
      <c r="N32" s="49">
        <f>IF($M32="","",IF([4]設定!$I25="",INDEX([4]指数!$C$198:$AD$254,MATCH([4]設定!$D25,[4]指数!$B$198:$B$254,0),7),[4]設定!$I25))</f>
        <v>100.7</v>
      </c>
      <c r="O32" s="50">
        <f>IF($M32="","",IF([4]設定!$I25="",INDEX([4]指数!$C$198:$AD$254,MATCH([4]設定!$D25,[4]指数!$B$198:$B$254,0),8),[4]設定!$I25))</f>
        <v>-1.9</v>
      </c>
      <c r="P32" s="49">
        <f>IF($M32="","",IF([4]設定!$I25="",INDEX([4]指数!$C$198:$AD$254,MATCH([4]設定!$D25,[4]指数!$B$198:$B$254,0),9),[4]設定!$I25))</f>
        <v>100.1</v>
      </c>
      <c r="Q32" s="50">
        <f>IF($M32="","",IF([4]設定!$I25="",INDEX([4]指数!$C$198:$AD$254,MATCH([4]設定!$D25,[4]指数!$B$198:$B$254,0),10),[4]設定!$I25))</f>
        <v>0</v>
      </c>
      <c r="R32" s="49">
        <f>IF($M32="","",IF([4]設定!$I25="",INDEX([4]指数!$C$198:$AD$254,MATCH([4]設定!$D25,[4]指数!$B$198:$B$254,0),11),[4]設定!$I25))</f>
        <v>108.3</v>
      </c>
      <c r="S32" s="51">
        <f>IF($M32="","",IF([4]設定!$I25="",INDEX([4]指数!$C$198:$AD$254,MATCH([4]設定!$D25,[4]指数!$B$198:$B$254,0),12),[4]設定!$I25))</f>
        <v>-17.2</v>
      </c>
      <c r="T32" s="49">
        <f>IF($M32="","",IF([4]設定!$I25="",INDEX([4]指数!$C$262:$AD$318,MATCH([4]設定!$D25,[4]指数!$B$262:$B$318,0),7),[4]設定!$I25))</f>
        <v>97.3</v>
      </c>
      <c r="U32" s="50">
        <f>IF($M32="","",IF([4]設定!$I25="",INDEX([4]指数!$C$262:$AD$318,MATCH([4]設定!$D25,[4]指数!$B$262:$B$318,0),8),[4]設定!$I25))</f>
        <v>-2.2999999999999998</v>
      </c>
      <c r="V32" s="49">
        <f>IF($M32="","",IF([4]設定!$I25="",INDEX([4]指数!$C$262:$AD$318,MATCH([4]設定!$D25,[4]指数!$B$262:$B$318,0),9),[4]設定!$I25))</f>
        <v>97</v>
      </c>
      <c r="W32" s="50">
        <f>IF($M32="","",IF([4]設定!$I25="",INDEX([4]指数!$C$262:$AD$318,MATCH([4]設定!$D25,[4]指数!$B$262:$B$318,0),10),[4]設定!$I25))</f>
        <v>-3.4</v>
      </c>
      <c r="X32" s="49">
        <f>IF($M32="","",IF([4]設定!$I25="",INDEX([4]指数!$C$262:$AD$318,MATCH([4]設定!$D25,[4]指数!$B$262:$B$318,0),11),[4]設定!$I25))</f>
        <v>100</v>
      </c>
      <c r="Y32" s="51">
        <f>IF($M32="","",IF([4]設定!$I25="",INDEX([4]指数!$C$262:$AD$318,MATCH([4]設定!$D25,[4]指数!$B$262:$B$318,0),12),[4]設定!$I25))</f>
        <v>23.8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IF($B33="","",IF([4]設定!$I26="",INDEX([4]第１０表!$F$10:$M$66,MATCH([4]設定!$D26,[4]第１０表!$C$10:$C$66,0),1),[4]設定!$I26))</f>
        <v>20.100000000000001</v>
      </c>
      <c r="D33" s="46">
        <f>IF($B33="","",IF([4]設定!$I26="",INDEX([4]第１０表!$F$10:$M$66,MATCH([4]設定!$D26,[4]第１０表!$C$10:$C$66,0),2),[4]設定!$I26))</f>
        <v>167.8</v>
      </c>
      <c r="E33" s="46">
        <f>IF($B33="","",IF([4]設定!$I26="",INDEX([4]第１０表!$F$10:$M$66,MATCH([4]設定!$D26,[4]第１０表!$C$10:$C$66,0),3),[4]設定!$I26))</f>
        <v>150.30000000000001</v>
      </c>
      <c r="F33" s="47">
        <f>IF($B33="","",IF([4]設定!$I26="",INDEX([4]第１０表!$F$10:$M$66,MATCH([4]設定!$D26,[4]第１０表!$C$10:$C$66,0),4),[4]設定!$I26))</f>
        <v>17.5</v>
      </c>
      <c r="G33" s="46">
        <f>IF($B33="","",IF([4]設定!$I26="",INDEX([4]第１０表!$F$10:$M$66,MATCH([4]設定!$D26,[4]第１０表!$C$10:$C$66,0),5),[4]設定!$I26))</f>
        <v>18.2</v>
      </c>
      <c r="H33" s="46">
        <f>IF($B33="","",IF([4]設定!$I26="",INDEX([4]第１０表!$F$10:$M$66,MATCH([4]設定!$D26,[4]第１０表!$C$10:$C$66,0),6),[4]設定!$I26))</f>
        <v>110.9</v>
      </c>
      <c r="I33" s="46">
        <f>IF($B33="","",IF([4]設定!$I26="",INDEX([4]第１０表!$F$10:$M$66,MATCH([4]設定!$D26,[4]第１０表!$C$10:$C$66,0),7),[4]設定!$I26))</f>
        <v>110.8</v>
      </c>
      <c r="J33" s="47">
        <f>IF($B33="","",IF([4]設定!$I26="",INDEX([4]第１０表!$F$10:$M$66,MATCH([4]設定!$D26,[4]第１０表!$C$10:$C$66,0),8),[4]設定!$I26))</f>
        <v>0.1</v>
      </c>
      <c r="K33" s="5"/>
      <c r="M33" s="54" t="str">
        <f t="shared" si="2"/>
        <v>電気・ガス・熱供給・水道業</v>
      </c>
      <c r="N33" s="49">
        <f>IF($M33="","",IF([4]設定!$I26="",INDEX([4]指数!$C$198:$AD$254,MATCH([4]設定!$D26,[4]指数!$B$198:$B$254,0),7),[4]設定!$I26))</f>
        <v>110.7</v>
      </c>
      <c r="O33" s="50">
        <f>IF($M33="","",IF([4]設定!$I26="",INDEX([4]指数!$C$198:$AD$254,MATCH([4]設定!$D26,[4]指数!$B$198:$B$254,0),8),[4]設定!$I26))</f>
        <v>8.4</v>
      </c>
      <c r="P33" s="49">
        <f>IF($M33="","",IF([4]設定!$I26="",INDEX([4]指数!$C$198:$AD$254,MATCH([4]設定!$D26,[4]指数!$B$198:$B$254,0),9),[4]設定!$I26))</f>
        <v>106.8</v>
      </c>
      <c r="Q33" s="50">
        <f>IF($M33="","",IF([4]設定!$I26="",INDEX([4]指数!$C$198:$AD$254,MATCH([4]設定!$D26,[4]指数!$B$198:$B$254,0),10),[4]設定!$I26))</f>
        <v>3.6</v>
      </c>
      <c r="R33" s="49">
        <f>IF($M33="","",IF([4]設定!$I26="",INDEX([4]指数!$C$198:$AD$254,MATCH([4]設定!$D26,[4]指数!$B$198:$B$254,0),11),[4]設定!$I26))</f>
        <v>160.6</v>
      </c>
      <c r="S33" s="51">
        <f>IF($M33="","",IF([4]設定!$I26="",INDEX([4]指数!$C$198:$AD$254,MATCH([4]設定!$D26,[4]指数!$B$198:$B$254,0),12),[4]設定!$I26))</f>
        <v>80.400000000000006</v>
      </c>
      <c r="T33" s="49">
        <f>IF($M33="","",IF([4]設定!$I26="",INDEX([4]指数!$C$262:$AD$318,MATCH([4]設定!$D26,[4]指数!$B$262:$B$318,0),7),[4]設定!$I26))</f>
        <v>99.2</v>
      </c>
      <c r="U33" s="50">
        <f>IF($M33="","",IF([4]設定!$I26="",INDEX([4]指数!$C$262:$AD$318,MATCH([4]設定!$D26,[4]指数!$B$262:$B$318,0),8),[4]設定!$I26))</f>
        <v>-6.9</v>
      </c>
      <c r="V33" s="49">
        <f>IF($M33="","",IF([4]設定!$I26="",INDEX([4]指数!$C$262:$AD$318,MATCH([4]設定!$D26,[4]指数!$B$262:$B$318,0),9),[4]設定!$I26))</f>
        <v>99.5</v>
      </c>
      <c r="W33" s="50">
        <f>IF($M33="","",IF([4]設定!$I26="",INDEX([4]指数!$C$262:$AD$318,MATCH([4]設定!$D26,[4]指数!$B$262:$B$318,0),10),[4]設定!$I26))</f>
        <v>-6.8</v>
      </c>
      <c r="X33" s="49">
        <f>IF($M33="","",IF([4]設定!$I26="",INDEX([4]指数!$C$262:$AD$318,MATCH([4]設定!$D26,[4]指数!$B$262:$B$318,0),11),[4]設定!$I26))</f>
        <v>25</v>
      </c>
      <c r="Y33" s="51">
        <f>IF($M33="","",IF([4]設定!$I26="",INDEX([4]指数!$C$262:$AD$318,MATCH([4]設定!$D26,[4]指数!$B$262:$B$318,0),12),[4]設定!$I26))</f>
        <v>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IF($B34="","",IF([4]設定!$I27="",INDEX([4]第１０表!$F$10:$M$66,MATCH([4]設定!$D27,[4]第１０表!$C$10:$C$66,0),1),[4]設定!$I27))</f>
        <v>19.600000000000001</v>
      </c>
      <c r="D34" s="46">
        <f>IF($B34="","",IF([4]設定!$I27="",INDEX([4]第１０表!$F$10:$M$66,MATCH([4]設定!$D27,[4]第１０表!$C$10:$C$66,0),2),[4]設定!$I27))</f>
        <v>164.9</v>
      </c>
      <c r="E34" s="46">
        <f>IF($B34="","",IF([4]設定!$I27="",INDEX([4]第１０表!$F$10:$M$66,MATCH([4]設定!$D27,[4]第１０表!$C$10:$C$66,0),3),[4]設定!$I27))</f>
        <v>149.5</v>
      </c>
      <c r="F34" s="47">
        <f>IF($B34="","",IF([4]設定!$I27="",INDEX([4]第１０表!$F$10:$M$66,MATCH([4]設定!$D27,[4]第１０表!$C$10:$C$66,0),4),[4]設定!$I27))</f>
        <v>15.4</v>
      </c>
      <c r="G34" s="46">
        <f>IF($B34="","",IF([4]設定!$I27="",INDEX([4]第１０表!$F$10:$M$66,MATCH([4]設定!$D27,[4]第１０表!$C$10:$C$66,0),5),[4]設定!$I27))</f>
        <v>11.5</v>
      </c>
      <c r="H34" s="46">
        <f>IF($B34="","",IF([4]設定!$I27="",INDEX([4]第１０表!$F$10:$M$66,MATCH([4]設定!$D27,[4]第１０表!$C$10:$C$66,0),6),[4]設定!$I27))</f>
        <v>77.099999999999994</v>
      </c>
      <c r="I34" s="46">
        <f>IF($B34="","",IF([4]設定!$I27="",INDEX([4]第１０表!$F$10:$M$66,MATCH([4]設定!$D27,[4]第１０表!$C$10:$C$66,0),7),[4]設定!$I27))</f>
        <v>75.099999999999994</v>
      </c>
      <c r="J34" s="47">
        <f>IF($B34="","",IF([4]設定!$I27="",INDEX([4]第１０表!$F$10:$M$66,MATCH([4]設定!$D27,[4]第１０表!$C$10:$C$66,0),8),[4]設定!$I27))</f>
        <v>2</v>
      </c>
      <c r="K34" s="5"/>
      <c r="M34" s="48" t="str">
        <f t="shared" si="2"/>
        <v>情報通信業</v>
      </c>
      <c r="N34" s="49">
        <f>IF($M34="","",IF([4]設定!$I27="",INDEX([4]指数!$C$198:$AD$254,MATCH([4]設定!$D27,[4]指数!$B$198:$B$254,0),7),[4]設定!$I27))</f>
        <v>102.4</v>
      </c>
      <c r="O34" s="50">
        <f>IF($M34="","",IF([4]設定!$I27="",INDEX([4]指数!$C$198:$AD$254,MATCH([4]設定!$D27,[4]指数!$B$198:$B$254,0),8),[4]設定!$I27))</f>
        <v>5.8</v>
      </c>
      <c r="P34" s="49">
        <f>IF($M34="","",IF([4]設定!$I27="",INDEX([4]指数!$C$198:$AD$254,MATCH([4]設定!$D27,[4]指数!$B$198:$B$254,0),9),[4]設定!$I27))</f>
        <v>100.1</v>
      </c>
      <c r="Q34" s="50">
        <f>IF($M34="","",IF([4]設定!$I27="",INDEX([4]指数!$C$198:$AD$254,MATCH([4]設定!$D27,[4]指数!$B$198:$B$254,0),10),[4]設定!$I27))</f>
        <v>4.7</v>
      </c>
      <c r="R34" s="49">
        <f>IF($M34="","",IF([4]設定!$I27="",INDEX([4]指数!$C$198:$AD$254,MATCH([4]設定!$D27,[4]指数!$B$198:$B$254,0),11),[4]設定!$I27))</f>
        <v>132.80000000000001</v>
      </c>
      <c r="S34" s="51">
        <f>IF($M34="","",IF([4]設定!$I27="",INDEX([4]指数!$C$198:$AD$254,MATCH([4]設定!$D27,[4]指数!$B$198:$B$254,0),12),[4]設定!$I27))</f>
        <v>18.5</v>
      </c>
      <c r="T34" s="49">
        <f>IF($M34="","",IF([4]設定!$I27="",INDEX([4]指数!$C$262:$AD$318,MATCH([4]設定!$D27,[4]指数!$B$262:$B$318,0),7),[4]設定!$I27))</f>
        <v>84</v>
      </c>
      <c r="U34" s="50">
        <f>IF($M34="","",IF([4]設定!$I27="",INDEX([4]指数!$C$262:$AD$318,MATCH([4]設定!$D27,[4]指数!$B$262:$B$318,0),8),[4]設定!$I27))</f>
        <v>2.7</v>
      </c>
      <c r="V34" s="49">
        <f>IF($M34="","",IF([4]設定!$I27="",INDEX([4]指数!$C$262:$AD$318,MATCH([4]設定!$D27,[4]指数!$B$262:$B$318,0),9),[4]設定!$I27))</f>
        <v>83.1</v>
      </c>
      <c r="W34" s="50">
        <f>IF($M34="","",IF([4]設定!$I27="",INDEX([4]指数!$C$262:$AD$318,MATCH([4]設定!$D27,[4]指数!$B$262:$B$318,0),10),[4]設定!$I27))</f>
        <v>9.6</v>
      </c>
      <c r="X34" s="49">
        <f>IF($M34="","",IF([4]設定!$I27="",INDEX([4]指数!$C$262:$AD$318,MATCH([4]設定!$D27,[4]指数!$B$262:$B$318,0),11),[4]設定!$I27))</f>
        <v>142.9</v>
      </c>
      <c r="Y34" s="51">
        <f>IF($M34="","",IF([4]設定!$I27="",INDEX([4]指数!$C$262:$AD$318,MATCH([4]設定!$D27,[4]指数!$B$262:$B$318,0),12),[4]設定!$I27))</f>
        <v>-69.7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IF($B35="","",IF([4]設定!$I28="",INDEX([4]第１０表!$F$10:$M$66,MATCH([4]設定!$D28,[4]第１０表!$C$10:$C$66,0),1),[4]設定!$I28))</f>
        <v>20.9</v>
      </c>
      <c r="D35" s="46">
        <f>IF($B35="","",IF([4]設定!$I28="",INDEX([4]第１０表!$F$10:$M$66,MATCH([4]設定!$D28,[4]第１０表!$C$10:$C$66,0),2),[4]設定!$I28))</f>
        <v>183.8</v>
      </c>
      <c r="E35" s="46">
        <f>IF($B35="","",IF([4]設定!$I28="",INDEX([4]第１０表!$F$10:$M$66,MATCH([4]設定!$D28,[4]第１０表!$C$10:$C$66,0),3),[4]設定!$I28))</f>
        <v>157.9</v>
      </c>
      <c r="F35" s="47">
        <f>IF($B35="","",IF([4]設定!$I28="",INDEX([4]第１０表!$F$10:$M$66,MATCH([4]設定!$D28,[4]第１０表!$C$10:$C$66,0),4),[4]設定!$I28))</f>
        <v>25.9</v>
      </c>
      <c r="G35" s="46">
        <f>IF($B35="","",IF([4]設定!$I28="",INDEX([4]第１０表!$F$10:$M$66,MATCH([4]設定!$D28,[4]第１０表!$C$10:$C$66,0),5),[4]設定!$I28))</f>
        <v>15</v>
      </c>
      <c r="H35" s="46">
        <f>IF($B35="","",IF([4]設定!$I28="",INDEX([4]第１０表!$F$10:$M$66,MATCH([4]設定!$D28,[4]第１０表!$C$10:$C$66,0),6),[4]設定!$I28))</f>
        <v>69</v>
      </c>
      <c r="I35" s="46">
        <f>IF($B35="","",IF([4]設定!$I28="",INDEX([4]第１０表!$F$10:$M$66,MATCH([4]設定!$D28,[4]第１０表!$C$10:$C$66,0),7),[4]設定!$I28))</f>
        <v>69</v>
      </c>
      <c r="J35" s="47">
        <f>IF($B35="","",IF([4]設定!$I28="",INDEX([4]第１０表!$F$10:$M$66,MATCH([4]設定!$D28,[4]第１０表!$C$10:$C$66,0),8),[4]設定!$I28))</f>
        <v>0</v>
      </c>
      <c r="K35" s="5"/>
      <c r="M35" s="48" t="str">
        <f t="shared" si="2"/>
        <v>運輸業，郵便業</v>
      </c>
      <c r="N35" s="49">
        <f>IF($M35="","",IF([4]設定!$I28="",INDEX([4]指数!$C$198:$AD$254,MATCH([4]設定!$D28,[4]指数!$B$198:$B$254,0),7),[4]設定!$I28))</f>
        <v>95.7</v>
      </c>
      <c r="O35" s="50">
        <f>IF($M35="","",IF([4]設定!$I28="",INDEX([4]指数!$C$198:$AD$254,MATCH([4]設定!$D28,[4]指数!$B$198:$B$254,0),8),[4]設定!$I28))</f>
        <v>-6.4</v>
      </c>
      <c r="P35" s="49">
        <f>IF($M35="","",IF([4]設定!$I28="",INDEX([4]指数!$C$198:$AD$254,MATCH([4]設定!$D28,[4]指数!$B$198:$B$254,0),9),[4]設定!$I28))</f>
        <v>101.4</v>
      </c>
      <c r="Q35" s="50">
        <f>IF($M35="","",IF([4]設定!$I28="",INDEX([4]指数!$C$198:$AD$254,MATCH([4]設定!$D28,[4]指数!$B$198:$B$254,0),10),[4]設定!$I28))</f>
        <v>-1.7</v>
      </c>
      <c r="R35" s="49">
        <f>IF($M35="","",IF([4]設定!$I28="",INDEX([4]指数!$C$198:$AD$254,MATCH([4]設定!$D28,[4]指数!$B$198:$B$254,0),11),[4]設定!$I28))</f>
        <v>71.3</v>
      </c>
      <c r="S35" s="51">
        <f>IF($M35="","",IF([4]設定!$I28="",INDEX([4]指数!$C$198:$AD$254,MATCH([4]設定!$D28,[4]指数!$B$198:$B$254,0),12),[4]設定!$I28))</f>
        <v>-27.1</v>
      </c>
      <c r="T35" s="49">
        <f>IF($M35="","",IF([4]設定!$I28="",INDEX([4]指数!$C$262:$AD$318,MATCH([4]設定!$D28,[4]指数!$B$262:$B$318,0),7),[4]設定!$I28))</f>
        <v>69.3</v>
      </c>
      <c r="U35" s="50">
        <f>IF($M35="","",IF([4]設定!$I28="",INDEX([4]指数!$C$262:$AD$318,MATCH([4]設定!$D28,[4]指数!$B$262:$B$318,0),8),[4]設定!$I28))</f>
        <v>-33</v>
      </c>
      <c r="V35" s="49">
        <f>IF($M35="","",IF([4]設定!$I28="",INDEX([4]指数!$C$262:$AD$318,MATCH([4]設定!$D28,[4]指数!$B$262:$B$318,0),9),[4]設定!$I28))</f>
        <v>73</v>
      </c>
      <c r="W35" s="50">
        <f>IF($M35="","",IF([4]設定!$I28="",INDEX([4]指数!$C$262:$AD$318,MATCH([4]設定!$D28,[4]指数!$B$262:$B$318,0),10),[4]設定!$I28))</f>
        <v>-30.7</v>
      </c>
      <c r="X35" s="49">
        <f>IF($M35="","",IF([4]設定!$I28="",INDEX([4]指数!$C$262:$AD$318,MATCH([4]設定!$D28,[4]指数!$B$262:$B$318,0),11),[4]設定!$I28))</f>
        <v>0</v>
      </c>
      <c r="Y35" s="51">
        <f>IF($M35="","",IF([4]設定!$I28="",INDEX([4]指数!$C$262:$AD$318,MATCH([4]設定!$D28,[4]指数!$B$262:$B$318,0),12),[4]設定!$I28))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IF($B36="","",IF([4]設定!$I29="",INDEX([4]第１０表!$F$10:$M$66,MATCH([4]設定!$D29,[4]第１０表!$C$10:$C$66,0),1),[4]設定!$I29))</f>
        <v>19.2</v>
      </c>
      <c r="D36" s="46">
        <f>IF($B36="","",IF([4]設定!$I29="",INDEX([4]第１０表!$F$10:$M$66,MATCH([4]設定!$D29,[4]第１０表!$C$10:$C$66,0),2),[4]設定!$I29))</f>
        <v>162.30000000000001</v>
      </c>
      <c r="E36" s="46">
        <f>IF($B36="","",IF([4]設定!$I29="",INDEX([4]第１０表!$F$10:$M$66,MATCH([4]設定!$D29,[4]第１０表!$C$10:$C$66,0),3),[4]設定!$I29))</f>
        <v>147.1</v>
      </c>
      <c r="F36" s="47">
        <f>IF($B36="","",IF([4]設定!$I29="",INDEX([4]第１０表!$F$10:$M$66,MATCH([4]設定!$D29,[4]第１０表!$C$10:$C$66,0),4),[4]設定!$I29))</f>
        <v>15.2</v>
      </c>
      <c r="G36" s="46">
        <f>IF($B36="","",IF([4]設定!$I29="",INDEX([4]第１０表!$F$10:$M$66,MATCH([4]設定!$D29,[4]第１０表!$C$10:$C$66,0),5),[4]設定!$I29))</f>
        <v>16.600000000000001</v>
      </c>
      <c r="H36" s="46">
        <f>IF($B36="","",IF([4]設定!$I29="",INDEX([4]第１０表!$F$10:$M$66,MATCH([4]設定!$D29,[4]第１０表!$C$10:$C$66,0),6),[4]設定!$I29))</f>
        <v>99.2</v>
      </c>
      <c r="I36" s="46">
        <f>IF($B36="","",IF([4]設定!$I29="",INDEX([4]第１０表!$F$10:$M$66,MATCH([4]設定!$D29,[4]第１０表!$C$10:$C$66,0),7),[4]設定!$I29))</f>
        <v>97.8</v>
      </c>
      <c r="J36" s="47">
        <f>IF($B36="","",IF([4]設定!$I29="",INDEX([4]第１０表!$F$10:$M$66,MATCH([4]設定!$D29,[4]第１０表!$C$10:$C$66,0),8),[4]設定!$I29))</f>
        <v>1.4</v>
      </c>
      <c r="K36" s="5"/>
      <c r="M36" s="48" t="str">
        <f t="shared" si="2"/>
        <v>卸売業，小売業</v>
      </c>
      <c r="N36" s="49">
        <f>IF($M36="","",IF([4]設定!$I29="",INDEX([4]指数!$C$198:$AD$254,MATCH([4]設定!$D29,[4]指数!$B$198:$B$254,0),7),[4]設定!$I29))</f>
        <v>96.7</v>
      </c>
      <c r="O36" s="50">
        <f>IF($M36="","",IF([4]設定!$I29="",INDEX([4]指数!$C$198:$AD$254,MATCH([4]設定!$D29,[4]指数!$B$198:$B$254,0),8),[4]設定!$I29))</f>
        <v>-4.7</v>
      </c>
      <c r="P36" s="49">
        <f>IF($M36="","",IF([4]設定!$I29="",INDEX([4]指数!$C$198:$AD$254,MATCH([4]設定!$D29,[4]指数!$B$198:$B$254,0),9),[4]設定!$I29))</f>
        <v>92.9</v>
      </c>
      <c r="Q36" s="50">
        <f>IF($M36="","",IF([4]設定!$I29="",INDEX([4]指数!$C$198:$AD$254,MATCH([4]設定!$D29,[4]指数!$B$198:$B$254,0),10),[4]設定!$I29))</f>
        <v>-6.3</v>
      </c>
      <c r="R36" s="49">
        <f>IF($M36="","",IF([4]設定!$I29="",INDEX([4]指数!$C$198:$AD$254,MATCH([4]設定!$D29,[4]指数!$B$198:$B$254,0),11),[4]設定!$I29))</f>
        <v>158.30000000000001</v>
      </c>
      <c r="S36" s="51">
        <f>IF($M36="","",IF([4]設定!$I29="",INDEX([4]指数!$C$198:$AD$254,MATCH([4]設定!$D29,[4]指数!$B$198:$B$254,0),12),[4]設定!$I29))</f>
        <v>11.7</v>
      </c>
      <c r="T36" s="49">
        <f>IF($M36="","",IF([4]設定!$I29="",INDEX([4]指数!$C$262:$AD$318,MATCH([4]設定!$D29,[4]指数!$B$262:$B$318,0),7),[4]設定!$I29))</f>
        <v>95</v>
      </c>
      <c r="U36" s="50">
        <f>IF($M36="","",IF([4]設定!$I29="",INDEX([4]指数!$C$262:$AD$318,MATCH([4]設定!$D29,[4]指数!$B$262:$B$318,0),8),[4]設定!$I29))</f>
        <v>10.1</v>
      </c>
      <c r="V36" s="49">
        <f>IF($M36="","",IF([4]設定!$I29="",INDEX([4]指数!$C$262:$AD$318,MATCH([4]設定!$D29,[4]指数!$B$262:$B$318,0),9),[4]設定!$I29))</f>
        <v>95.6</v>
      </c>
      <c r="W36" s="50">
        <f>IF($M36="","",IF([4]設定!$I29="",INDEX([4]指数!$C$262:$AD$318,MATCH([4]設定!$D29,[4]指数!$B$262:$B$318,0),10),[4]設定!$I29))</f>
        <v>11</v>
      </c>
      <c r="X36" s="49">
        <f>IF($M36="","",IF([4]設定!$I29="",INDEX([4]指数!$C$262:$AD$318,MATCH([4]設定!$D29,[4]指数!$B$262:$B$318,0),11),[4]設定!$I29))</f>
        <v>70</v>
      </c>
      <c r="Y36" s="51">
        <f>IF($M36="","",IF([4]設定!$I29="",INDEX([4]指数!$C$262:$AD$318,MATCH([4]設定!$D29,[4]指数!$B$262:$B$318,0),12),[4]設定!$I29))</f>
        <v>-30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IF($B37="","",IF([4]設定!$I30="",INDEX([4]第１０表!$F$10:$M$66,MATCH([4]設定!$D30,[4]第１０表!$C$10:$C$66,0),1),[4]設定!$I30))</f>
        <v>20.2</v>
      </c>
      <c r="D37" s="46">
        <f>IF($B37="","",IF([4]設定!$I30="",INDEX([4]第１０表!$F$10:$M$66,MATCH([4]設定!$D30,[4]第１０表!$C$10:$C$66,0),2),[4]設定!$I30))</f>
        <v>146</v>
      </c>
      <c r="E37" s="46">
        <f>IF($B37="","",IF([4]設定!$I30="",INDEX([4]第１０表!$F$10:$M$66,MATCH([4]設定!$D30,[4]第１０表!$C$10:$C$66,0),3),[4]設定!$I30))</f>
        <v>141.1</v>
      </c>
      <c r="F37" s="47">
        <f>IF($B37="","",IF([4]設定!$I30="",INDEX([4]第１０表!$F$10:$M$66,MATCH([4]設定!$D30,[4]第１０表!$C$10:$C$66,0),4),[4]設定!$I30))</f>
        <v>4.9000000000000004</v>
      </c>
      <c r="G37" s="46">
        <f>IF($B37="","",IF([4]設定!$I30="",INDEX([4]第１０表!$F$10:$M$66,MATCH([4]設定!$D30,[4]第１０表!$C$10:$C$66,0),5),[4]設定!$I30))</f>
        <v>18.7</v>
      </c>
      <c r="H37" s="46">
        <f>IF($B37="","",IF([4]設定!$I30="",INDEX([4]第１０表!$F$10:$M$66,MATCH([4]設定!$D30,[4]第１０表!$C$10:$C$66,0),6),[4]設定!$I30))</f>
        <v>95.5</v>
      </c>
      <c r="I37" s="46">
        <f>IF($B37="","",IF([4]設定!$I30="",INDEX([4]第１０表!$F$10:$M$66,MATCH([4]設定!$D30,[4]第１０表!$C$10:$C$66,0),7),[4]設定!$I30))</f>
        <v>88.6</v>
      </c>
      <c r="J37" s="47">
        <f>IF($B37="","",IF([4]設定!$I30="",INDEX([4]第１０表!$F$10:$M$66,MATCH([4]設定!$D30,[4]第１０表!$C$10:$C$66,0),8),[4]設定!$I30))</f>
        <v>6.9</v>
      </c>
      <c r="K37" s="5"/>
      <c r="M37" s="48" t="str">
        <f t="shared" si="2"/>
        <v>金融業，保険業</v>
      </c>
      <c r="N37" s="49">
        <f>IF($M37="","",IF([4]設定!$I30="",INDEX([4]指数!$C$198:$AD$254,MATCH([4]設定!$D30,[4]指数!$B$198:$B$254,0),7),[4]設定!$I30))</f>
        <v>104.6</v>
      </c>
      <c r="O37" s="50">
        <f>IF($M37="","",IF([4]設定!$I30="",INDEX([4]指数!$C$198:$AD$254,MATCH([4]設定!$D30,[4]指数!$B$198:$B$254,0),8),[4]設定!$I30))</f>
        <v>-4.2</v>
      </c>
      <c r="P37" s="49">
        <f>IF($M37="","",IF([4]設定!$I30="",INDEX([4]指数!$C$198:$AD$254,MATCH([4]設定!$D30,[4]指数!$B$198:$B$254,0),9),[4]設定!$I30))</f>
        <v>104.2</v>
      </c>
      <c r="Q37" s="50">
        <f>IF($M37="","",IF([4]設定!$I30="",INDEX([4]指数!$C$198:$AD$254,MATCH([4]設定!$D30,[4]指数!$B$198:$B$254,0),10),[4]設定!$I30))</f>
        <v>-4.8</v>
      </c>
      <c r="R37" s="49">
        <f>IF($M37="","",IF([4]設定!$I30="",INDEX([4]指数!$C$198:$AD$254,MATCH([4]設定!$D30,[4]指数!$B$198:$B$254,0),11),[4]設定!$I30))</f>
        <v>116.7</v>
      </c>
      <c r="S37" s="51">
        <f>IF($M37="","",IF([4]設定!$I30="",INDEX([4]指数!$C$198:$AD$254,MATCH([4]設定!$D30,[4]指数!$B$198:$B$254,0),12),[4]設定!$I30))</f>
        <v>19.600000000000001</v>
      </c>
      <c r="T37" s="49">
        <f>IF($M37="","",IF([4]設定!$I30="",INDEX([4]指数!$C$262:$AD$318,MATCH([4]設定!$D30,[4]指数!$B$262:$B$318,0),7),[4]設定!$I30))</f>
        <v>77.400000000000006</v>
      </c>
      <c r="U37" s="50">
        <f>IF($M37="","",IF([4]設定!$I30="",INDEX([4]指数!$C$262:$AD$318,MATCH([4]設定!$D30,[4]指数!$B$262:$B$318,0),8),[4]設定!$I30))</f>
        <v>-21.9</v>
      </c>
      <c r="V37" s="49">
        <f>IF($M37="","",IF([4]設定!$I30="",INDEX([4]指数!$C$262:$AD$318,MATCH([4]設定!$D30,[4]指数!$B$262:$B$318,0),9),[4]設定!$I30))</f>
        <v>76.5</v>
      </c>
      <c r="W37" s="50">
        <f>IF($M37="","",IF([4]設定!$I30="",INDEX([4]指数!$C$262:$AD$318,MATCH([4]設定!$D30,[4]指数!$B$262:$B$318,0),10),[4]設定!$I30))</f>
        <v>-19.399999999999999</v>
      </c>
      <c r="X37" s="49">
        <f>IF($M37="","",IF([4]設定!$I30="",INDEX([4]指数!$C$262:$AD$318,MATCH([4]設定!$D30,[4]指数!$B$262:$B$318,0),11),[4]設定!$I30))</f>
        <v>83.1</v>
      </c>
      <c r="Y37" s="51">
        <f>IF($M37="","",IF([4]設定!$I30="",INDEX([4]指数!$C$262:$AD$318,MATCH([4]設定!$D30,[4]指数!$B$262:$B$318,0),12),[4]設定!$I30))</f>
        <v>-44.4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IF($B38="","",IF([4]設定!$I31="",INDEX([4]第１０表!$F$10:$M$66,MATCH([4]設定!$D31,[4]第１０表!$C$10:$C$66,0),1),[4]設定!$I31))</f>
        <v>22</v>
      </c>
      <c r="D38" s="46">
        <f>IF($B38="","",IF([4]設定!$I31="",INDEX([4]第１０表!$F$10:$M$66,MATCH([4]設定!$D31,[4]第１０表!$C$10:$C$66,0),2),[4]設定!$I31))</f>
        <v>178.1</v>
      </c>
      <c r="E38" s="46">
        <f>IF($B38="","",IF([4]設定!$I31="",INDEX([4]第１０表!$F$10:$M$66,MATCH([4]設定!$D31,[4]第１０表!$C$10:$C$66,0),3),[4]設定!$I31))</f>
        <v>170.8</v>
      </c>
      <c r="F38" s="47">
        <f>IF($B38="","",IF([4]設定!$I31="",INDEX([4]第１０表!$F$10:$M$66,MATCH([4]設定!$D31,[4]第１０表!$C$10:$C$66,0),4),[4]設定!$I31))</f>
        <v>7.3</v>
      </c>
      <c r="G38" s="46">
        <f>IF($B38="","",IF([4]設定!$I31="",INDEX([4]第１０表!$F$10:$M$66,MATCH([4]設定!$D31,[4]第１０表!$C$10:$C$66,0),5),[4]設定!$I31))</f>
        <v>16.100000000000001</v>
      </c>
      <c r="H38" s="46">
        <f>IF($B38="","",IF([4]設定!$I31="",INDEX([4]第１０表!$F$10:$M$66,MATCH([4]設定!$D31,[4]第１０表!$C$10:$C$66,0),6),[4]設定!$I31))</f>
        <v>102.7</v>
      </c>
      <c r="I38" s="46">
        <f>IF($B38="","",IF([4]設定!$I31="",INDEX([4]第１０表!$F$10:$M$66,MATCH([4]設定!$D31,[4]第１０表!$C$10:$C$66,0),7),[4]設定!$I31))</f>
        <v>102.7</v>
      </c>
      <c r="J38" s="47">
        <f>IF($B38="","",IF([4]設定!$I31="",INDEX([4]第１０表!$F$10:$M$66,MATCH([4]設定!$D31,[4]第１０表!$C$10:$C$66,0),8),[4]設定!$I31))</f>
        <v>0</v>
      </c>
      <c r="K38" s="5"/>
      <c r="M38" s="48" t="str">
        <f t="shared" si="2"/>
        <v>不動産業，物品賃貸業</v>
      </c>
      <c r="N38" s="49">
        <f>IF($M38="","",IF([4]設定!$I31="",INDEX([4]指数!$C$198:$AD$254,MATCH([4]設定!$D31,[4]指数!$B$198:$B$254,0),7),[4]設定!$I31))</f>
        <v>108.6</v>
      </c>
      <c r="O38" s="50">
        <f>IF($M38="","",IF([4]設定!$I31="",INDEX([4]指数!$C$198:$AD$254,MATCH([4]設定!$D31,[4]指数!$B$198:$B$254,0),8),[4]設定!$I31))</f>
        <v>8.6999999999999993</v>
      </c>
      <c r="P38" s="49">
        <f>IF($M38="","",IF([4]設定!$I31="",INDEX([4]指数!$C$198:$AD$254,MATCH([4]設定!$D31,[4]指数!$B$198:$B$254,0),9),[4]設定!$I31))</f>
        <v>106.4</v>
      </c>
      <c r="Q38" s="50">
        <f>IF($M38="","",IF([4]設定!$I31="",INDEX([4]指数!$C$198:$AD$254,MATCH([4]設定!$D31,[4]指数!$B$198:$B$254,0),10),[4]設定!$I31))</f>
        <v>10.7</v>
      </c>
      <c r="R38" s="49">
        <f>IF($M38="","",IF([4]設定!$I31="",INDEX([4]指数!$C$198:$AD$254,MATCH([4]設定!$D31,[4]指数!$B$198:$B$254,0),11),[4]設定!$I31))</f>
        <v>214.7</v>
      </c>
      <c r="S38" s="51">
        <f>IF($M38="","",IF([4]設定!$I31="",INDEX([4]指数!$C$198:$AD$254,MATCH([4]設定!$D31,[4]指数!$B$198:$B$254,0),12),[4]設定!$I31))</f>
        <v>-23.2</v>
      </c>
      <c r="T38" s="49">
        <f>IF($M38="","",IF([4]設定!$I31="",INDEX([4]指数!$C$262:$AD$318,MATCH([4]設定!$D31,[4]指数!$B$262:$B$318,0),7),[4]設定!$I31))</f>
        <v>91.5</v>
      </c>
      <c r="U38" s="50">
        <f>IF($M38="","",IF([4]設定!$I31="",INDEX([4]指数!$C$262:$AD$318,MATCH([4]設定!$D31,[4]指数!$B$262:$B$318,0),8),[4]設定!$I31))</f>
        <v>0</v>
      </c>
      <c r="V38" s="49">
        <f>IF($M38="","",IF([4]設定!$I31="",INDEX([4]指数!$C$262:$AD$318,MATCH([4]設定!$D31,[4]指数!$B$262:$B$318,0),9),[4]設定!$I31))</f>
        <v>93.8</v>
      </c>
      <c r="W38" s="50">
        <f>IF($M38="","",IF([4]設定!$I31="",INDEX([4]指数!$C$262:$AD$318,MATCH([4]設定!$D31,[4]指数!$B$262:$B$318,0),10),[4]設定!$I31))</f>
        <v>1.3</v>
      </c>
      <c r="X38" s="49">
        <f>IF($M38="","",IF([4]設定!$I31="",INDEX([4]指数!$C$262:$AD$318,MATCH([4]設定!$D31,[4]指数!$B$262:$B$318,0),11),[4]設定!$I31))</f>
        <v>0</v>
      </c>
      <c r="Y38" s="51">
        <f>IF($M38="","",IF([4]設定!$I31="",INDEX([4]指数!$C$262:$AD$318,MATCH([4]設定!$D31,[4]指数!$B$262:$B$318,0),12),[4]設定!$I31))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IF($B39="","",IF([4]設定!$I32="",INDEX([4]第１０表!$F$10:$M$66,MATCH([4]設定!$D32,[4]第１０表!$C$10:$C$66,0),1),[4]設定!$I32))</f>
        <v>20</v>
      </c>
      <c r="D39" s="46">
        <f>IF($B39="","",IF([4]設定!$I32="",INDEX([4]第１０表!$F$10:$M$66,MATCH([4]設定!$D32,[4]第１０表!$C$10:$C$66,0),2),[4]設定!$I32))</f>
        <v>168.3</v>
      </c>
      <c r="E39" s="46">
        <f>IF($B39="","",IF([4]設定!$I32="",INDEX([4]第１０表!$F$10:$M$66,MATCH([4]設定!$D32,[4]第１０表!$C$10:$C$66,0),3),[4]設定!$I32))</f>
        <v>152.69999999999999</v>
      </c>
      <c r="F39" s="47">
        <f>IF($B39="","",IF([4]設定!$I32="",INDEX([4]第１０表!$F$10:$M$66,MATCH([4]設定!$D32,[4]第１０表!$C$10:$C$66,0),4),[4]設定!$I32))</f>
        <v>15.6</v>
      </c>
      <c r="G39" s="46">
        <f>IF($B39="","",IF([4]設定!$I32="",INDEX([4]第１０表!$F$10:$M$66,MATCH([4]設定!$D32,[4]第１０表!$C$10:$C$66,0),5),[4]設定!$I32))</f>
        <v>13.2</v>
      </c>
      <c r="H39" s="46">
        <f>IF($B39="","",IF([4]設定!$I32="",INDEX([4]第１０表!$F$10:$M$66,MATCH([4]設定!$D32,[4]第１０表!$C$10:$C$66,0),6),[4]設定!$I32))</f>
        <v>87.8</v>
      </c>
      <c r="I39" s="46">
        <f>IF($B39="","",IF([4]設定!$I32="",INDEX([4]第１０表!$F$10:$M$66,MATCH([4]設定!$D32,[4]第１０表!$C$10:$C$66,0),7),[4]設定!$I32))</f>
        <v>87.8</v>
      </c>
      <c r="J39" s="47">
        <f>IF($B39="","",IF([4]設定!$I32="",INDEX([4]第１０表!$F$10:$M$66,MATCH([4]設定!$D32,[4]第１０表!$C$10:$C$66,0),8),[4]設定!$I32))</f>
        <v>0</v>
      </c>
      <c r="K39" s="5"/>
      <c r="M39" s="56" t="str">
        <f t="shared" si="2"/>
        <v>学術研究，専門・技術サービス業</v>
      </c>
      <c r="N39" s="49">
        <f>IF($M39="","",IF([4]設定!$I32="",INDEX([4]指数!$C$198:$AD$254,MATCH([4]設定!$D32,[4]指数!$B$198:$B$254,0),7),[4]設定!$I32))</f>
        <v>106</v>
      </c>
      <c r="O39" s="50">
        <f>IF($M39="","",IF([4]設定!$I32="",INDEX([4]指数!$C$198:$AD$254,MATCH([4]設定!$D32,[4]指数!$B$198:$B$254,0),8),[4]設定!$I32))</f>
        <v>-3.7</v>
      </c>
      <c r="P39" s="49">
        <f>IF($M39="","",IF([4]設定!$I32="",INDEX([4]指数!$C$198:$AD$254,MATCH([4]設定!$D32,[4]指数!$B$198:$B$254,0),9),[4]設定!$I32))</f>
        <v>105.7</v>
      </c>
      <c r="Q39" s="50">
        <f>IF($M39="","",IF([4]設定!$I32="",INDEX([4]指数!$C$198:$AD$254,MATCH([4]設定!$D32,[4]指数!$B$198:$B$254,0),10),[4]設定!$I32))</f>
        <v>-3.8</v>
      </c>
      <c r="R39" s="49">
        <f>IF($M39="","",IF([4]設定!$I32="",INDEX([4]指数!$C$198:$AD$254,MATCH([4]設定!$D32,[4]指数!$B$198:$B$254,0),11),[4]設定!$I32))</f>
        <v>109.9</v>
      </c>
      <c r="S39" s="51">
        <f>IF($M39="","",IF([4]設定!$I32="",INDEX([4]指数!$C$198:$AD$254,MATCH([4]設定!$D32,[4]指数!$B$198:$B$254,0),12),[4]設定!$I32))</f>
        <v>-1.9</v>
      </c>
      <c r="T39" s="49">
        <f>IF($M39="","",IF([4]設定!$I32="",INDEX([4]指数!$C$262:$AD$318,MATCH([4]設定!$D32,[4]指数!$B$262:$B$318,0),7),[4]設定!$I32))</f>
        <v>70.099999999999994</v>
      </c>
      <c r="U39" s="50">
        <f>IF($M39="","",IF([4]設定!$I32="",INDEX([4]指数!$C$262:$AD$318,MATCH([4]設定!$D32,[4]指数!$B$262:$B$318,0),8),[4]設定!$I32))</f>
        <v>-36.6</v>
      </c>
      <c r="V39" s="49">
        <f>IF($M39="","",IF([4]設定!$I32="",INDEX([4]指数!$C$262:$AD$318,MATCH([4]設定!$D32,[4]指数!$B$262:$B$318,0),9),[4]設定!$I32))</f>
        <v>74.099999999999994</v>
      </c>
      <c r="W39" s="50">
        <f>IF($M39="","",IF([4]設定!$I32="",INDEX([4]指数!$C$262:$AD$318,MATCH([4]設定!$D32,[4]指数!$B$262:$B$318,0),10),[4]設定!$I32))</f>
        <v>-31.2</v>
      </c>
      <c r="X39" s="49">
        <f>IF($M39="","",IF([4]設定!$I32="",INDEX([4]指数!$C$262:$AD$318,MATCH([4]設定!$D32,[4]指数!$B$262:$B$318,0),11),[4]設定!$I32))</f>
        <v>0</v>
      </c>
      <c r="Y39" s="51">
        <f>IF($M39="","",IF([4]設定!$I32="",INDEX([4]指数!$C$262:$AD$318,MATCH([4]設定!$D32,[4]指数!$B$262:$B$318,0),12),[4]設定!$I32))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IF($B40="","",IF([4]設定!$I33="",INDEX([4]第１０表!$F$10:$M$66,MATCH([4]設定!$D33,[4]第１０表!$C$10:$C$66,0),1),[4]設定!$I33))</f>
        <v>19.8</v>
      </c>
      <c r="D40" s="46">
        <f>IF($B40="","",IF([4]設定!$I33="",INDEX([4]第１０表!$F$10:$M$66,MATCH([4]設定!$D33,[4]第１０表!$C$10:$C$66,0),2),[4]設定!$I33))</f>
        <v>170.6</v>
      </c>
      <c r="E40" s="46">
        <f>IF($B40="","",IF([4]設定!$I33="",INDEX([4]第１０表!$F$10:$M$66,MATCH([4]設定!$D33,[4]第１０表!$C$10:$C$66,0),3),[4]設定!$I33))</f>
        <v>153.19999999999999</v>
      </c>
      <c r="F40" s="47">
        <f>IF($B40="","",IF([4]設定!$I33="",INDEX([4]第１０表!$F$10:$M$66,MATCH([4]設定!$D33,[4]第１０表!$C$10:$C$66,0),4),[4]設定!$I33))</f>
        <v>17.399999999999999</v>
      </c>
      <c r="G40" s="46">
        <f>IF($B40="","",IF([4]設定!$I33="",INDEX([4]第１０表!$F$10:$M$66,MATCH([4]設定!$D33,[4]第１０表!$C$10:$C$66,0),5),[4]設定!$I33))</f>
        <v>13.8</v>
      </c>
      <c r="H40" s="46">
        <f>IF($B40="","",IF([4]設定!$I33="",INDEX([4]第１０表!$F$10:$M$66,MATCH([4]設定!$D33,[4]第１０表!$C$10:$C$66,0),6),[4]設定!$I33))</f>
        <v>78.5</v>
      </c>
      <c r="I40" s="46">
        <f>IF($B40="","",IF([4]設定!$I33="",INDEX([4]第１０表!$F$10:$M$66,MATCH([4]設定!$D33,[4]第１０表!$C$10:$C$66,0),7),[4]設定!$I33))</f>
        <v>76.2</v>
      </c>
      <c r="J40" s="47">
        <f>IF($B40="","",IF([4]設定!$I33="",INDEX([4]第１０表!$F$10:$M$66,MATCH([4]設定!$D33,[4]第１０表!$C$10:$C$66,0),8),[4]設定!$I33))</f>
        <v>2.2999999999999998</v>
      </c>
      <c r="K40" s="5"/>
      <c r="M40" s="48" t="str">
        <f t="shared" si="2"/>
        <v>宿泊業，飲食サービス業</v>
      </c>
      <c r="N40" s="49">
        <f>IF($M40="","",IF([4]設定!$I33="",INDEX([4]指数!$C$198:$AD$254,MATCH([4]設定!$D33,[4]指数!$B$198:$B$254,0),7),[4]設定!$I33))</f>
        <v>109.5</v>
      </c>
      <c r="O40" s="50">
        <f>IF($M40="","",IF([4]設定!$I33="",INDEX([4]指数!$C$198:$AD$254,MATCH([4]設定!$D33,[4]指数!$B$198:$B$254,0),8),[4]設定!$I33))</f>
        <v>11.8</v>
      </c>
      <c r="P40" s="49">
        <f>IF($M40="","",IF([4]設定!$I33="",INDEX([4]指数!$C$198:$AD$254,MATCH([4]設定!$D33,[4]指数!$B$198:$B$254,0),9),[4]設定!$I33))</f>
        <v>105.2</v>
      </c>
      <c r="Q40" s="50">
        <f>IF($M40="","",IF([4]設定!$I33="",INDEX([4]指数!$C$198:$AD$254,MATCH([4]設定!$D33,[4]指数!$B$198:$B$254,0),10),[4]設定!$I33))</f>
        <v>9.9</v>
      </c>
      <c r="R40" s="49">
        <f>IF($M40="","",IF([4]設定!$I33="",INDEX([4]指数!$C$198:$AD$254,MATCH([4]設定!$D33,[4]指数!$B$198:$B$254,0),11),[4]設定!$I33))</f>
        <v>170.6</v>
      </c>
      <c r="S40" s="51">
        <f>IF($M40="","",IF([4]設定!$I33="",INDEX([4]指数!$C$198:$AD$254,MATCH([4]設定!$D33,[4]指数!$B$198:$B$254,0),12),[4]設定!$I33))</f>
        <v>30.8</v>
      </c>
      <c r="T40" s="49">
        <f>IF($M40="","",IF([4]設定!$I33="",INDEX([4]指数!$C$262:$AD$318,MATCH([4]設定!$D33,[4]指数!$B$262:$B$318,0),7),[4]設定!$I33))</f>
        <v>101.7</v>
      </c>
      <c r="U40" s="50">
        <f>IF($M40="","",IF([4]設定!$I33="",INDEX([4]指数!$C$262:$AD$318,MATCH([4]設定!$D33,[4]指数!$B$262:$B$318,0),8),[4]設定!$I33))</f>
        <v>-0.8</v>
      </c>
      <c r="V40" s="49">
        <f>IF($M40="","",IF([4]設定!$I33="",INDEX([4]指数!$C$262:$AD$318,MATCH([4]設定!$D33,[4]指数!$B$262:$B$318,0),9),[4]設定!$I33))</f>
        <v>100.4</v>
      </c>
      <c r="W40" s="50">
        <f>IF($M40="","",IF([4]設定!$I33="",INDEX([4]指数!$C$262:$AD$318,MATCH([4]設定!$D33,[4]指数!$B$262:$B$318,0),10),[4]設定!$I33))</f>
        <v>-0.3</v>
      </c>
      <c r="X40" s="49">
        <f>IF($M40="","",IF([4]設定!$I33="",INDEX([4]指数!$C$262:$AD$318,MATCH([4]設定!$D33,[4]指数!$B$262:$B$318,0),11),[4]設定!$I33))</f>
        <v>176.9</v>
      </c>
      <c r="Y40" s="51">
        <f>IF($M40="","",IF([4]設定!$I33="",INDEX([4]指数!$C$262:$AD$318,MATCH([4]設定!$D33,[4]指数!$B$262:$B$318,0),12),[4]設定!$I33))</f>
        <v>-14.8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IF($B41="","",IF([4]設定!$I34="",INDEX([4]第１０表!$F$10:$M$66,MATCH([4]設定!$D34,[4]第１０表!$C$10:$C$66,0),1),[4]設定!$I34))</f>
        <v>19.3</v>
      </c>
      <c r="D41" s="46">
        <f>IF($B41="","",IF([4]設定!$I34="",INDEX([4]第１０表!$F$10:$M$66,MATCH([4]設定!$D34,[4]第１０表!$C$10:$C$66,0),2),[4]設定!$I34))</f>
        <v>166.5</v>
      </c>
      <c r="E41" s="46">
        <f>IF($B41="","",IF([4]設定!$I34="",INDEX([4]第１０表!$F$10:$M$66,MATCH([4]設定!$D34,[4]第１０表!$C$10:$C$66,0),3),[4]設定!$I34))</f>
        <v>154.80000000000001</v>
      </c>
      <c r="F41" s="47">
        <f>IF($B41="","",IF([4]設定!$I34="",INDEX([4]第１０表!$F$10:$M$66,MATCH([4]設定!$D34,[4]第１０表!$C$10:$C$66,0),4),[4]設定!$I34))</f>
        <v>11.7</v>
      </c>
      <c r="G41" s="46">
        <f>IF($B41="","",IF([4]設定!$I34="",INDEX([4]第１０表!$F$10:$M$66,MATCH([4]設定!$D34,[4]第１０表!$C$10:$C$66,0),5),[4]設定!$I34))</f>
        <v>10.1</v>
      </c>
      <c r="H41" s="46">
        <f>IF($B41="","",IF([4]設定!$I34="",INDEX([4]第１０表!$F$10:$M$66,MATCH([4]設定!$D34,[4]第１０表!$C$10:$C$66,0),6),[4]設定!$I34))</f>
        <v>60.5</v>
      </c>
      <c r="I41" s="46">
        <f>IF($B41="","",IF([4]設定!$I34="",INDEX([4]第１０表!$F$10:$M$66,MATCH([4]設定!$D34,[4]第１０表!$C$10:$C$66,0),7),[4]設定!$I34))</f>
        <v>56.9</v>
      </c>
      <c r="J41" s="47">
        <f>IF($B41="","",IF([4]設定!$I34="",INDEX([4]第１０表!$F$10:$M$66,MATCH([4]設定!$D34,[4]第１０表!$C$10:$C$66,0),8),[4]設定!$I34))</f>
        <v>3.6</v>
      </c>
      <c r="K41" s="5"/>
      <c r="M41" s="54" t="str">
        <f t="shared" si="2"/>
        <v>生活関連サービス業，娯楽業</v>
      </c>
      <c r="N41" s="49">
        <f>IF($M41="","",IF([4]設定!$I34="",INDEX([4]指数!$C$198:$AD$254,MATCH([4]設定!$D34,[4]指数!$B$198:$B$254,0),7),[4]設定!$I34))</f>
        <v>94.8</v>
      </c>
      <c r="O41" s="50">
        <f>IF($M41="","",IF([4]設定!$I34="",INDEX([4]指数!$C$198:$AD$254,MATCH([4]設定!$D34,[4]指数!$B$198:$B$254,0),8),[4]設定!$I34))</f>
        <v>15.6</v>
      </c>
      <c r="P41" s="49">
        <f>IF($M41="","",IF([4]設定!$I34="",INDEX([4]指数!$C$198:$AD$254,MATCH([4]設定!$D34,[4]指数!$B$198:$B$254,0),9),[4]設定!$I34))</f>
        <v>96.3</v>
      </c>
      <c r="Q41" s="50">
        <f>IF($M41="","",IF([4]設定!$I34="",INDEX([4]指数!$C$198:$AD$254,MATCH([4]設定!$D34,[4]指数!$B$198:$B$254,0),10),[4]設定!$I34))</f>
        <v>10.7</v>
      </c>
      <c r="R41" s="49">
        <f>IF($M41="","",IF([4]設定!$I34="",INDEX([4]指数!$C$198:$AD$254,MATCH([4]設定!$D34,[4]指数!$B$198:$B$254,0),11),[4]設定!$I34))</f>
        <v>78.5</v>
      </c>
      <c r="S41" s="51">
        <f>IF($M41="","",IF([4]設定!$I34="",INDEX([4]指数!$C$198:$AD$254,MATCH([4]設定!$D34,[4]指数!$B$198:$B$254,0),12),[4]設定!$I34))</f>
        <v>178.4</v>
      </c>
      <c r="T41" s="49">
        <f>IF($M41="","",IF([4]設定!$I34="",INDEX([4]指数!$C$262:$AD$318,MATCH([4]設定!$D34,[4]指数!$B$262:$B$318,0),7),[4]設定!$I34))</f>
        <v>89.8</v>
      </c>
      <c r="U41" s="50">
        <f>IF($M41="","",IF([4]設定!$I34="",INDEX([4]指数!$C$262:$AD$318,MATCH([4]設定!$D34,[4]指数!$B$262:$B$318,0),8),[4]設定!$I34))</f>
        <v>-11.9</v>
      </c>
      <c r="V41" s="49">
        <f>IF($M41="","",IF([4]設定!$I34="",INDEX([4]指数!$C$262:$AD$318,MATCH([4]設定!$D34,[4]指数!$B$262:$B$318,0),9),[4]設定!$I34))</f>
        <v>84.7</v>
      </c>
      <c r="W41" s="50">
        <f>IF($M41="","",IF([4]設定!$I34="",INDEX([4]指数!$C$262:$AD$318,MATCH([4]設定!$D34,[4]指数!$B$262:$B$318,0),10),[4]設定!$I34))</f>
        <v>-17.100000000000001</v>
      </c>
      <c r="X41" s="49">
        <f>IF($M41="","",IF([4]設定!$I34="",INDEX([4]指数!$C$262:$AD$318,MATCH([4]設定!$D34,[4]指数!$B$262:$B$318,0),11),[4]設定!$I34))</f>
        <v>1200</v>
      </c>
      <c r="Y41" s="51">
        <f>IF($M41="","",IF([4]設定!$I34="",INDEX([4]指数!$C$262:$AD$318,MATCH([4]設定!$D34,[4]指数!$B$262:$B$318,0),12),[4]設定!$I34))</f>
        <v>0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IF($B42="","",IF([4]設定!$I35="",INDEX([4]第１０表!$F$10:$M$66,MATCH([4]設定!$D35,[4]第１０表!$C$10:$C$66,0),1),[4]設定!$I35))</f>
        <v>19.8</v>
      </c>
      <c r="D42" s="46">
        <f>IF($B42="","",IF([4]設定!$I35="",INDEX([4]第１０表!$F$10:$M$66,MATCH([4]設定!$D35,[4]第１０表!$C$10:$C$66,0),2),[4]設定!$I35))</f>
        <v>180.7</v>
      </c>
      <c r="E42" s="46">
        <f>IF($B42="","",IF([4]設定!$I35="",INDEX([4]第１０表!$F$10:$M$66,MATCH([4]設定!$D35,[4]第１０表!$C$10:$C$66,0),3),[4]設定!$I35))</f>
        <v>151.69999999999999</v>
      </c>
      <c r="F42" s="47">
        <f>IF($B42="","",IF([4]設定!$I35="",INDEX([4]第１０表!$F$10:$M$66,MATCH([4]設定!$D35,[4]第１０表!$C$10:$C$66,0),4),[4]設定!$I35))</f>
        <v>29</v>
      </c>
      <c r="G42" s="46">
        <f>IF($B42="","",IF([4]設定!$I35="",INDEX([4]第１０表!$F$10:$M$66,MATCH([4]設定!$D35,[4]第１０表!$C$10:$C$66,0),5),[4]設定!$I35))</f>
        <v>13.6</v>
      </c>
      <c r="H42" s="46">
        <f>IF($B42="","",IF([4]設定!$I35="",INDEX([4]第１０表!$F$10:$M$66,MATCH([4]設定!$D35,[4]第１０表!$C$10:$C$66,0),6),[4]設定!$I35))</f>
        <v>73.900000000000006</v>
      </c>
      <c r="I42" s="46">
        <f>IF($B42="","",IF([4]設定!$I35="",INDEX([4]第１０表!$F$10:$M$66,MATCH([4]設定!$D35,[4]第１０表!$C$10:$C$66,0),7),[4]設定!$I35))</f>
        <v>73.599999999999994</v>
      </c>
      <c r="J42" s="47">
        <f>IF($B42="","",IF([4]設定!$I35="",INDEX([4]第１０表!$F$10:$M$66,MATCH([4]設定!$D35,[4]第１０表!$C$10:$C$66,0),8),[4]設定!$I35))</f>
        <v>0.3</v>
      </c>
      <c r="K42" s="5"/>
      <c r="M42" s="48" t="str">
        <f t="shared" si="2"/>
        <v>教育，学習支援業</v>
      </c>
      <c r="N42" s="49">
        <f>IF($M42="","",IF([4]設定!$I35="",INDEX([4]指数!$C$198:$AD$254,MATCH([4]設定!$D35,[4]指数!$B$198:$B$254,0),7),[4]設定!$I35))</f>
        <v>115.2</v>
      </c>
      <c r="O42" s="50">
        <f>IF($M42="","",IF([4]設定!$I35="",INDEX([4]指数!$C$198:$AD$254,MATCH([4]設定!$D35,[4]指数!$B$198:$B$254,0),8),[4]設定!$I35))</f>
        <v>-1.7</v>
      </c>
      <c r="P42" s="49">
        <f>IF($M42="","",IF([4]設定!$I35="",INDEX([4]指数!$C$198:$AD$254,MATCH([4]設定!$D35,[4]指数!$B$198:$B$254,0),9),[4]設定!$I35))</f>
        <v>103.3</v>
      </c>
      <c r="Q42" s="50">
        <f>IF($M42="","",IF([4]設定!$I35="",INDEX([4]指数!$C$198:$AD$254,MATCH([4]設定!$D35,[4]指数!$B$198:$B$254,0),10),[4]設定!$I35))</f>
        <v>1.5</v>
      </c>
      <c r="R42" s="49">
        <f>IF($M42="","",IF([4]設定!$I35="",INDEX([4]指数!$C$198:$AD$254,MATCH([4]設定!$D35,[4]指数!$B$198:$B$254,0),11),[4]設定!$I35))</f>
        <v>287.10000000000002</v>
      </c>
      <c r="S42" s="51">
        <f>IF($M42="","",IF([4]設定!$I35="",INDEX([4]指数!$C$198:$AD$254,MATCH([4]設定!$D35,[4]指数!$B$198:$B$254,0),12),[4]設定!$I35))</f>
        <v>-15.5</v>
      </c>
      <c r="T42" s="49">
        <f>IF($M42="","",IF([4]設定!$I35="",INDEX([4]指数!$C$262:$AD$318,MATCH([4]設定!$D35,[4]指数!$B$262:$B$318,0),7),[4]設定!$I35))</f>
        <v>156.6</v>
      </c>
      <c r="U42" s="50">
        <f>IF($M42="","",IF([4]設定!$I35="",INDEX([4]指数!$C$262:$AD$318,MATCH([4]設定!$D35,[4]指数!$B$262:$B$318,0),8),[4]設定!$I35))</f>
        <v>-9.4</v>
      </c>
      <c r="V42" s="49">
        <f>IF($M42="","",IF([4]設定!$I35="",INDEX([4]指数!$C$262:$AD$318,MATCH([4]設定!$D35,[4]指数!$B$262:$B$318,0),9),[4]設定!$I35))</f>
        <v>157.9</v>
      </c>
      <c r="W42" s="50">
        <f>IF($M42="","",IF([4]設定!$I35="",INDEX([4]指数!$C$262:$AD$318,MATCH([4]設定!$D35,[4]指数!$B$262:$B$318,0),10),[4]設定!$I35))</f>
        <v>-9.3000000000000007</v>
      </c>
      <c r="X42" s="49">
        <f>IF($M42="","",IF([4]設定!$I35="",INDEX([4]指数!$C$262:$AD$318,MATCH([4]設定!$D35,[4]指数!$B$262:$B$318,0),11),[4]設定!$I35))</f>
        <v>60</v>
      </c>
      <c r="Y42" s="51">
        <f>IF($M42="","",IF([4]設定!$I35="",INDEX([4]指数!$C$262:$AD$318,MATCH([4]設定!$D35,[4]指数!$B$262:$B$318,0),12),[4]設定!$I35))</f>
        <v>-40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IF($B43="","",IF([4]設定!$I36="",INDEX([4]第１０表!$F$10:$M$66,MATCH([4]設定!$D36,[4]第１０表!$C$10:$C$66,0),1),[4]設定!$I36))</f>
        <v>19.7</v>
      </c>
      <c r="D43" s="46">
        <f>IF($B43="","",IF([4]設定!$I36="",INDEX([4]第１０表!$F$10:$M$66,MATCH([4]設定!$D36,[4]第１０表!$C$10:$C$66,0),2),[4]設定!$I36))</f>
        <v>154.4</v>
      </c>
      <c r="E43" s="46">
        <f>IF($B43="","",IF([4]設定!$I36="",INDEX([4]第１０表!$F$10:$M$66,MATCH([4]設定!$D36,[4]第１０表!$C$10:$C$66,0),3),[4]設定!$I36))</f>
        <v>148.6</v>
      </c>
      <c r="F43" s="47">
        <f>IF($B43="","",IF([4]設定!$I36="",INDEX([4]第１０表!$F$10:$M$66,MATCH([4]設定!$D36,[4]第１０表!$C$10:$C$66,0),4),[4]設定!$I36))</f>
        <v>5.8</v>
      </c>
      <c r="G43" s="46">
        <f>IF($B43="","",IF([4]設定!$I36="",INDEX([4]第１０表!$F$10:$M$66,MATCH([4]設定!$D36,[4]第１０表!$C$10:$C$66,0),5),[4]設定!$I36))</f>
        <v>16.899999999999999</v>
      </c>
      <c r="H43" s="46">
        <f>IF($B43="","",IF([4]設定!$I36="",INDEX([4]第１０表!$F$10:$M$66,MATCH([4]設定!$D36,[4]第１０表!$C$10:$C$66,0),6),[4]設定!$I36))</f>
        <v>90.8</v>
      </c>
      <c r="I43" s="46">
        <f>IF($B43="","",IF([4]設定!$I36="",INDEX([4]第１０表!$F$10:$M$66,MATCH([4]設定!$D36,[4]第１０表!$C$10:$C$66,0),7),[4]設定!$I36))</f>
        <v>90.3</v>
      </c>
      <c r="J43" s="47">
        <f>IF($B43="","",IF([4]設定!$I36="",INDEX([4]第１０表!$F$10:$M$66,MATCH([4]設定!$D36,[4]第１０表!$C$10:$C$66,0),8),[4]設定!$I36))</f>
        <v>0.5</v>
      </c>
      <c r="K43" s="5"/>
      <c r="M43" s="48" t="str">
        <f t="shared" si="2"/>
        <v>医療，福祉</v>
      </c>
      <c r="N43" s="49">
        <f>IF($M43="","",IF([4]設定!$I36="",INDEX([4]指数!$C$198:$AD$254,MATCH([4]設定!$D36,[4]指数!$B$198:$B$254,0),7),[4]設定!$I36))</f>
        <v>98.4</v>
      </c>
      <c r="O43" s="50">
        <f>IF($M43="","",IF([4]設定!$I36="",INDEX([4]指数!$C$198:$AD$254,MATCH([4]設定!$D36,[4]指数!$B$198:$B$254,0),8),[4]設定!$I36))</f>
        <v>-0.6</v>
      </c>
      <c r="P43" s="49">
        <f>IF($M43="","",IF([4]設定!$I36="",INDEX([4]指数!$C$198:$AD$254,MATCH([4]設定!$D36,[4]指数!$B$198:$B$254,0),9),[4]設定!$I36))</f>
        <v>98.1</v>
      </c>
      <c r="Q43" s="50">
        <f>IF($M43="","",IF([4]設定!$I36="",INDEX([4]指数!$C$198:$AD$254,MATCH([4]設定!$D36,[4]指数!$B$198:$B$254,0),10),[4]設定!$I36))</f>
        <v>-0.1</v>
      </c>
      <c r="R43" s="49">
        <f>IF($M43="","",IF([4]設定!$I36="",INDEX([4]指数!$C$198:$AD$254,MATCH([4]設定!$D36,[4]指数!$B$198:$B$254,0),11),[4]設定!$I36))</f>
        <v>107.4</v>
      </c>
      <c r="S43" s="51">
        <f>IF($M43="","",IF([4]設定!$I36="",INDEX([4]指数!$C$198:$AD$254,MATCH([4]設定!$D36,[4]指数!$B$198:$B$254,0),12),[4]設定!$I36))</f>
        <v>-12.1</v>
      </c>
      <c r="T43" s="49">
        <f>IF($M43="","",IF([4]設定!$I36="",INDEX([4]指数!$C$262:$AD$318,MATCH([4]設定!$D36,[4]指数!$B$262:$B$318,0),7),[4]設定!$I36))</f>
        <v>90.2</v>
      </c>
      <c r="U43" s="50">
        <f>IF($M43="","",IF([4]設定!$I36="",INDEX([4]指数!$C$262:$AD$318,MATCH([4]設定!$D36,[4]指数!$B$262:$B$318,0),8),[4]設定!$I36))</f>
        <v>-6.2</v>
      </c>
      <c r="V43" s="49">
        <f>IF($M43="","",IF([4]設定!$I36="",INDEX([4]指数!$C$262:$AD$318,MATCH([4]設定!$D36,[4]指数!$B$262:$B$318,0),9),[4]設定!$I36))</f>
        <v>90.6</v>
      </c>
      <c r="W43" s="50">
        <f>IF($M43="","",IF([4]設定!$I36="",INDEX([4]指数!$C$262:$AD$318,MATCH([4]設定!$D36,[4]指数!$B$262:$B$318,0),10),[4]設定!$I36))</f>
        <v>-5.2</v>
      </c>
      <c r="X43" s="49">
        <f>IF($M43="","",IF([4]設定!$I36="",INDEX([4]指数!$C$262:$AD$318,MATCH([4]設定!$D36,[4]指数!$B$262:$B$318,0),11),[4]設定!$I36))</f>
        <v>50</v>
      </c>
      <c r="Y43" s="51">
        <f>IF($M43="","",IF([4]設定!$I36="",INDEX([4]指数!$C$262:$AD$318,MATCH([4]設定!$D36,[4]指数!$B$262:$B$318,0),12),[4]設定!$I36))</f>
        <v>-68.8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IF($B44="","",IF([4]設定!$I37="",INDEX([4]第１０表!$F$10:$M$66,MATCH([4]設定!$D37,[4]第１０表!$C$10:$C$66,0),1),[4]設定!$I37))</f>
        <v>19.3</v>
      </c>
      <c r="D44" s="46">
        <f>IF($B44="","",IF([4]設定!$I37="",INDEX([4]第１０表!$F$10:$M$66,MATCH([4]設定!$D37,[4]第１０表!$C$10:$C$66,0),2),[4]設定!$I37))</f>
        <v>156.9</v>
      </c>
      <c r="E44" s="46">
        <f>IF($B44="","",IF([4]設定!$I37="",INDEX([4]第１０表!$F$10:$M$66,MATCH([4]設定!$D37,[4]第１０表!$C$10:$C$66,0),3),[4]設定!$I37))</f>
        <v>150.5</v>
      </c>
      <c r="F44" s="47">
        <f>IF($B44="","",IF([4]設定!$I37="",INDEX([4]第１０表!$F$10:$M$66,MATCH([4]設定!$D37,[4]第１０表!$C$10:$C$66,0),4),[4]設定!$I37))</f>
        <v>6.4</v>
      </c>
      <c r="G44" s="46">
        <f>IF($B44="","",IF([4]設定!$I37="",INDEX([4]第１０表!$F$10:$M$66,MATCH([4]設定!$D37,[4]第１０表!$C$10:$C$66,0),5),[4]設定!$I37))</f>
        <v>15.4</v>
      </c>
      <c r="H44" s="46">
        <f>IF($B44="","",IF([4]設定!$I37="",INDEX([4]第１０表!$F$10:$M$66,MATCH([4]設定!$D37,[4]第１０表!$C$10:$C$66,0),6),[4]設定!$I37))</f>
        <v>85.5</v>
      </c>
      <c r="I44" s="46">
        <f>IF($B44="","",IF([4]設定!$I37="",INDEX([4]第１０表!$F$10:$M$66,MATCH([4]設定!$D37,[4]第１０表!$C$10:$C$66,0),7),[4]設定!$I37))</f>
        <v>85.2</v>
      </c>
      <c r="J44" s="47">
        <f>IF($B44="","",IF([4]設定!$I37="",INDEX([4]第１０表!$F$10:$M$66,MATCH([4]設定!$D37,[4]第１０表!$C$10:$C$66,0),8),[4]設定!$I37))</f>
        <v>0.3</v>
      </c>
      <c r="K44" s="5"/>
      <c r="M44" s="48" t="str">
        <f t="shared" si="2"/>
        <v>複合サービス事業</v>
      </c>
      <c r="N44" s="49">
        <f>IF($M44="","",IF([4]設定!$I37="",INDEX([4]指数!$C$198:$AD$254,MATCH([4]設定!$D37,[4]指数!$B$198:$B$254,0),7),[4]設定!$I37))</f>
        <v>97.7</v>
      </c>
      <c r="O44" s="50">
        <f>IF($M44="","",IF([4]設定!$I37="",INDEX([4]指数!$C$198:$AD$254,MATCH([4]設定!$D37,[4]指数!$B$198:$B$254,0),8),[4]設定!$I37))</f>
        <v>-5.0999999999999996</v>
      </c>
      <c r="P44" s="49">
        <f>IF($M44="","",IF([4]設定!$I37="",INDEX([4]指数!$C$198:$AD$254,MATCH([4]設定!$D37,[4]指数!$B$198:$B$254,0),9),[4]設定!$I37))</f>
        <v>99.5</v>
      </c>
      <c r="Q44" s="50">
        <f>IF($M44="","",IF([4]設定!$I37="",INDEX([4]指数!$C$198:$AD$254,MATCH([4]設定!$D37,[4]指数!$B$198:$B$254,0),10),[4]設定!$I37))</f>
        <v>-4.3</v>
      </c>
      <c r="R44" s="49">
        <f>IF($M44="","",IF([4]設定!$I37="",INDEX([4]指数!$C$198:$AD$254,MATCH([4]設定!$D37,[4]指数!$B$198:$B$254,0),11),[4]設定!$I37))</f>
        <v>67.400000000000006</v>
      </c>
      <c r="S44" s="51">
        <f>IF($M44="","",IF([4]設定!$I37="",INDEX([4]指数!$C$198:$AD$254,MATCH([4]設定!$D37,[4]指数!$B$198:$B$254,0),12),[4]設定!$I37))</f>
        <v>-20</v>
      </c>
      <c r="T44" s="49">
        <f>IF($M44="","",IF([4]設定!$I37="",INDEX([4]指数!$C$262:$AD$318,MATCH([4]設定!$D37,[4]指数!$B$262:$B$318,0),7),[4]設定!$I37))</f>
        <v>74.3</v>
      </c>
      <c r="U44" s="50">
        <f>IF($M44="","",IF([4]設定!$I37="",INDEX([4]指数!$C$262:$AD$318,MATCH([4]設定!$D37,[4]指数!$B$262:$B$318,0),8),[4]設定!$I37))</f>
        <v>-9.8000000000000007</v>
      </c>
      <c r="V44" s="49">
        <f>IF($M44="","",IF([4]設定!$I37="",INDEX([4]指数!$C$262:$AD$318,MATCH([4]設定!$D37,[4]指数!$B$262:$B$318,0),9),[4]設定!$I37))</f>
        <v>77.2</v>
      </c>
      <c r="W44" s="50">
        <f>IF($M44="","",IF([4]設定!$I37="",INDEX([4]指数!$C$262:$AD$318,MATCH([4]設定!$D37,[4]指数!$B$262:$B$318,0),10),[4]設定!$I37))</f>
        <v>-7.7</v>
      </c>
      <c r="X44" s="49">
        <f>IF($M44="","",IF([4]設定!$I37="",INDEX([4]指数!$C$262:$AD$318,MATCH([4]設定!$D37,[4]指数!$B$262:$B$318,0),11),[4]設定!$I37))</f>
        <v>6.4</v>
      </c>
      <c r="Y44" s="51">
        <f>IF($M44="","",IF([4]設定!$I37="",INDEX([4]指数!$C$262:$AD$318,MATCH([4]設定!$D37,[4]指数!$B$262:$B$318,0),12),[4]設定!$I37))</f>
        <v>-88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IF($B45="","",IF([4]設定!$I38="",INDEX([4]第１０表!$F$10:$M$66,MATCH([4]設定!$D38,[4]第１０表!$C$10:$C$66,0),1),[4]設定!$I38))</f>
        <v>20.100000000000001</v>
      </c>
      <c r="D45" s="59">
        <f>IF($B45="","",IF([4]設定!$I38="",INDEX([4]第１０表!$F$10:$M$66,MATCH([4]設定!$D38,[4]第１０表!$C$10:$C$66,0),2),[4]設定!$I38))</f>
        <v>171.1</v>
      </c>
      <c r="E45" s="59">
        <f>IF($B45="","",IF([4]設定!$I38="",INDEX([4]第１０表!$F$10:$M$66,MATCH([4]設定!$D38,[4]第１０表!$C$10:$C$66,0),3),[4]設定!$I38))</f>
        <v>157.1</v>
      </c>
      <c r="F45" s="60">
        <f>IF($B45="","",IF([4]設定!$I38="",INDEX([4]第１０表!$F$10:$M$66,MATCH([4]設定!$D38,[4]第１０表!$C$10:$C$66,0),4),[4]設定!$I38))</f>
        <v>14</v>
      </c>
      <c r="G45" s="59">
        <f>IF($B45="","",IF([4]設定!$I38="",INDEX([4]第１０表!$F$10:$M$66,MATCH([4]設定!$D38,[4]第１０表!$C$10:$C$66,0),5),[4]設定!$I38))</f>
        <v>16.5</v>
      </c>
      <c r="H45" s="59">
        <f>IF($B45="","",IF([4]設定!$I38="",INDEX([4]第１０表!$F$10:$M$66,MATCH([4]設定!$D38,[4]第１０表!$C$10:$C$66,0),6),[4]設定!$I38))</f>
        <v>87.4</v>
      </c>
      <c r="I45" s="59">
        <f>IF($B45="","",IF([4]設定!$I38="",INDEX([4]第１０表!$F$10:$M$66,MATCH([4]設定!$D38,[4]第１０表!$C$10:$C$66,0),7),[4]設定!$I38))</f>
        <v>85.2</v>
      </c>
      <c r="J45" s="60">
        <f>IF($B45="","",IF([4]設定!$I38="",INDEX([4]第１０表!$F$10:$M$66,MATCH([4]設定!$D38,[4]第１０表!$C$10:$C$66,0),8),[4]設定!$I38))</f>
        <v>2.2000000000000002</v>
      </c>
      <c r="K45" s="5"/>
      <c r="M45" s="61" t="str">
        <f t="shared" si="2"/>
        <v>サービス業（他に分類されないもの）</v>
      </c>
      <c r="N45" s="62">
        <f>IF($M45="","",IF([4]設定!$I38="",INDEX([4]指数!$C$198:$AD$254,MATCH([4]設定!$D38,[4]指数!$B$198:$B$254,0),7),[4]設定!$I38))</f>
        <v>107.7</v>
      </c>
      <c r="O45" s="63">
        <f>IF($M45="","",IF([4]設定!$I38="",INDEX([4]指数!$C$198:$AD$254,MATCH([4]設定!$D38,[4]指数!$B$198:$B$254,0),8),[4]設定!$I38))</f>
        <v>1</v>
      </c>
      <c r="P45" s="62">
        <f>IF($M45="","",IF([4]設定!$I38="",INDEX([4]指数!$C$198:$AD$254,MATCH([4]設定!$D38,[4]指数!$B$198:$B$254,0),9),[4]設定!$I38))</f>
        <v>105.8</v>
      </c>
      <c r="Q45" s="64">
        <f>IF($M45="","",IF([4]設定!$I38="",INDEX([4]指数!$C$198:$AD$254,MATCH([4]設定!$D38,[4]指数!$B$198:$B$254,0),10),[4]設定!$I38))</f>
        <v>0.6</v>
      </c>
      <c r="R45" s="62">
        <f>IF($M45="","",IF([4]設定!$I38="",INDEX([4]指数!$C$198:$AD$254,MATCH([4]設定!$D38,[4]指数!$B$198:$B$254,0),11),[4]設定!$I38))</f>
        <v>135.9</v>
      </c>
      <c r="S45" s="65">
        <f>IF($M45="","",IF([4]設定!$I38="",INDEX([4]指数!$C$198:$AD$254,MATCH([4]設定!$D38,[4]指数!$B$198:$B$254,0),12),[4]設定!$I38))</f>
        <v>6.8</v>
      </c>
      <c r="T45" s="62">
        <f>IF($M45="","",IF([4]設定!$I38="",INDEX([4]指数!$C$262:$AD$318,MATCH([4]設定!$D38,[4]指数!$B$262:$B$318,0),7),[4]設定!$I38))</f>
        <v>96.7</v>
      </c>
      <c r="U45" s="63">
        <f>IF($M45="","",IF([4]設定!$I38="",INDEX([4]指数!$C$262:$AD$318,MATCH([4]設定!$D38,[4]指数!$B$262:$B$318,0),8),[4]設定!$I38))</f>
        <v>-6.5</v>
      </c>
      <c r="V45" s="62">
        <f>IF($M45="","",IF([4]設定!$I38="",INDEX([4]指数!$C$262:$AD$318,MATCH([4]設定!$D38,[4]指数!$B$262:$B$318,0),9),[4]設定!$I38))</f>
        <v>97.5</v>
      </c>
      <c r="W45" s="64">
        <f>IF($M45="","",IF([4]設定!$I38="",INDEX([4]指数!$C$262:$AD$318,MATCH([4]設定!$D38,[4]指数!$B$262:$B$318,0),10),[4]設定!$I38))</f>
        <v>-5.5</v>
      </c>
      <c r="X45" s="62">
        <f>IF($M45="","",IF([4]設定!$I38="",INDEX([4]指数!$C$262:$AD$318,MATCH([4]設定!$D38,[4]指数!$B$262:$B$318,0),11),[4]設定!$I38))</f>
        <v>71</v>
      </c>
      <c r="Y45" s="65">
        <f>IF($M45="","",IF([4]設定!$I38="",INDEX([4]指数!$C$262:$AD$318,MATCH([4]設定!$D38,[4]指数!$B$262:$B$318,0),12),[4]設定!$I38))</f>
        <v>-33.299999999999997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R27:S27"/>
    <mergeCell ref="T27:U27"/>
    <mergeCell ref="V27:W27"/>
    <mergeCell ref="X27:Y27"/>
    <mergeCell ref="R5:S5"/>
    <mergeCell ref="T5:U5"/>
    <mergeCell ref="V5:W5"/>
    <mergeCell ref="X5:Y5"/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5D08-67C8-4DA7-8D20-39DF02E467C8}">
  <sheetPr codeName="Sheet4">
    <pageSetUpPr autoPageBreaks="0"/>
  </sheetPr>
  <dimension ref="A1:Y47"/>
  <sheetViews>
    <sheetView showGridLines="0" view="pageBreakPreview" topLeftCell="A30" zoomScale="60" zoomScaleNormal="80" workbookViewId="0">
      <selection activeCell="E52" sqref="E52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就業形態別にみた労働時間（"&amp;[6]設定!D8&amp;DBCS([6]設定!E8)&amp;"年"&amp;DBCS([6]設定!F8)&amp;"月）"</f>
        <v>表４　就業形態別にみた労働時間（令和５年４月）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+[7]表１!B9</f>
        <v>調査産業計</v>
      </c>
      <c r="C8" s="46">
        <f>IF($B8="","",IF([6]設定!$H23="",INDEX([6]第１０表!$F$78:$M$134,MATCH([6]設定!$D23,[6]第１０表!$C$78:$C$134,0),1),[6]設定!$H23))</f>
        <v>20.399999999999999</v>
      </c>
      <c r="D8" s="46">
        <f>IF($B8="","",IF([6]設定!$H23="",INDEX([6]第１０表!$F$78:$M$134,MATCH([6]設定!$D23,[6]第１０表!$C$78:$C$134,0),2),[6]設定!$H23))</f>
        <v>168.7</v>
      </c>
      <c r="E8" s="46">
        <f>IF($B8="","",IF([6]設定!$H23="",INDEX([6]第１０表!$F$78:$M$134,MATCH([6]設定!$D23,[6]第１０表!$C$78:$C$134,0),3),[6]設定!$H23))</f>
        <v>155.4</v>
      </c>
      <c r="F8" s="47">
        <f>IF($B8="","",IF([6]設定!$H23="",INDEX([6]第１０表!$F$78:$M$134,MATCH([6]設定!$D23,[6]第１０表!$C$78:$C$134,0),4),[6]設定!$H23))</f>
        <v>13.3</v>
      </c>
      <c r="G8" s="46">
        <f>IF($B8="","",IF([6]設定!$H23="",INDEX([6]第１０表!$F$78:$M$134,MATCH([6]設定!$D23,[6]第１０表!$C$78:$C$134,0),5),[6]設定!$H23))</f>
        <v>15.3</v>
      </c>
      <c r="H8" s="46">
        <f>IF($B8="","",IF([6]設定!$H23="",INDEX([6]第１０表!$F$78:$M$134,MATCH([6]設定!$D23,[6]第１０表!$C$78:$C$134,0),6),[6]設定!$H23))</f>
        <v>86.8</v>
      </c>
      <c r="I8" s="46">
        <f>IF($B8="","",IF([6]設定!$H23="",INDEX([6]第１０表!$F$78:$M$134,MATCH([6]設定!$D23,[6]第１０表!$C$78:$C$134,0),7),[6]設定!$H23))</f>
        <v>84.8</v>
      </c>
      <c r="J8" s="47">
        <f>IF($B8="","",IF([6]設定!$H23="",INDEX([6]第１０表!$F$78:$M$134,MATCH([6]設定!$D23,[6]第１０表!$C$78:$C$134,0),8),[6]設定!$H23))</f>
        <v>2</v>
      </c>
      <c r="K8" s="5"/>
      <c r="M8" s="48" t="str">
        <f>+B8</f>
        <v>調査産業計</v>
      </c>
      <c r="N8" s="49">
        <f>IF($M8="","",IF([6]設定!$H23="",INDEX([6]指数!$C$518:$AD$574,MATCH([6]設定!$D23,[6]指数!$B$518:$B$574,0),7),[6]設定!$H23))</f>
        <v>102.4</v>
      </c>
      <c r="O8" s="50">
        <f>IF($M8="","",IF([6]設定!$H23="",INDEX([6]指数!$C$518:$AD$574,MATCH([6]設定!$D23,[6]指数!$B$518:$B$574,0),8),[6]設定!$H23))</f>
        <v>1.5</v>
      </c>
      <c r="P8" s="49">
        <f>IF($M8="","",IF([6]設定!$H23="",INDEX([6]指数!$C$518:$AD$574,MATCH([6]設定!$D23,[6]指数!$B$518:$B$574,0),9),[6]設定!$H23))</f>
        <v>101.1</v>
      </c>
      <c r="Q8" s="50">
        <f>IF($M8="","",IF([6]設定!$H23="",INDEX([6]指数!$C$518:$AD$574,MATCH([6]設定!$D23,[6]指数!$B$518:$B$574,0),10),[6]設定!$H23))</f>
        <v>1.4</v>
      </c>
      <c r="R8" s="49">
        <f>IF($M8="","",IF([6]設定!$H23="",INDEX([6]指数!$C$518:$AD$574,MATCH([6]設定!$D23,[6]指数!$B$518:$B$574,0),11),[6]設定!$H23))</f>
        <v>119.8</v>
      </c>
      <c r="S8" s="51">
        <f>IF($M8="","",IF([6]設定!$H23="",INDEX([6]指数!$C$518:$AD$574,MATCH([6]設定!$D23,[6]指数!$B$518:$B$574,0),12),[6]設定!$H23))</f>
        <v>2.2999999999999998</v>
      </c>
      <c r="T8" s="49">
        <f>IF($M8="","",IF([6]設定!$H23="",INDEX([6]指数!$C$582:$AD$638,MATCH([6]設定!$D23,[6]指数!$B$582:$B$638,0),7),[6]設定!$H23))</f>
        <v>98.6</v>
      </c>
      <c r="U8" s="49">
        <f>IF($M8="","",IF([6]設定!$H23="",INDEX([6]指数!$C$582:$AD$638,MATCH([6]設定!$D23,[6]指数!$B$582:$B$638,0),8),[6]設定!$H23))</f>
        <v>-7.9</v>
      </c>
      <c r="V8" s="49">
        <f>IF($M8="","",IF([6]設定!$H23="",INDEX([6]指数!$C$582:$AD$638,MATCH([6]設定!$D23,[6]指数!$B$582:$B$638,0),9),[6]設定!$H23))</f>
        <v>98.3</v>
      </c>
      <c r="W8" s="49">
        <f>IF($M8="","",IF([6]設定!$H23="",INDEX([6]指数!$C$582:$AD$638,MATCH([6]設定!$D23,[6]指数!$B$582:$B$638,0),10),[6]設定!$H23))</f>
        <v>-8</v>
      </c>
      <c r="X8" s="49">
        <f>IF($M8="","",IF([6]設定!$H23="",INDEX([6]指数!$C$582:$AD$638,MATCH([6]設定!$D23,[6]指数!$B$582:$B$638,0),11),[6]設定!$H23))</f>
        <v>117.6</v>
      </c>
      <c r="Y8" s="49">
        <f>IF($M8="","",IF([6]設定!$H23="",INDEX([6]指数!$C$582:$AD$638,MATCH([6]設定!$D23,[6]指数!$B$582:$B$638,0),12),[6]設定!$H23))</f>
        <v>0</v>
      </c>
    </row>
    <row r="9" spans="1:25" s="4" customFormat="1" ht="23.25" customHeight="1" x14ac:dyDescent="0.45">
      <c r="A9" s="5"/>
      <c r="B9" s="52" t="str">
        <f>+[7]表１!B10</f>
        <v>建設業</v>
      </c>
      <c r="C9" s="46">
        <f>IF($B9="","",IF([6]設定!$H24="",INDEX([6]第１０表!$F$78:$M$134,MATCH([6]設定!$D24,[6]第１０表!$C$78:$C$134,0),1),[6]設定!$H24))</f>
        <v>21.6</v>
      </c>
      <c r="D9" s="46">
        <f>IF($B9="","",IF([6]設定!$H24="",INDEX([6]第１０表!$F$78:$M$134,MATCH([6]設定!$D24,[6]第１０表!$C$78:$C$134,0),2),[6]設定!$H24))</f>
        <v>166.4</v>
      </c>
      <c r="E9" s="46">
        <f>IF($B9="","",IF([6]設定!$H24="",INDEX([6]第１０表!$F$78:$M$134,MATCH([6]設定!$D24,[6]第１０表!$C$78:$C$134,0),3),[6]設定!$H24))</f>
        <v>159.30000000000001</v>
      </c>
      <c r="F9" s="47">
        <f>IF($B9="","",IF([6]設定!$H24="",INDEX([6]第１０表!$F$78:$M$134,MATCH([6]設定!$D24,[6]第１０表!$C$78:$C$134,0),4),[6]設定!$H24))</f>
        <v>7.1</v>
      </c>
      <c r="G9" s="46">
        <f>IF($B9="","",IF([6]設定!$H24="",INDEX([6]第１０表!$F$78:$M$134,MATCH([6]設定!$D24,[6]第１０表!$C$78:$C$134,0),5),[6]設定!$H24))</f>
        <v>17.100000000000001</v>
      </c>
      <c r="H9" s="46">
        <f>IF($B9="","",IF([6]設定!$H24="",INDEX([6]第１０表!$F$78:$M$134,MATCH([6]設定!$D24,[6]第１０表!$C$78:$C$134,0),6),[6]設定!$H24))</f>
        <v>89.2</v>
      </c>
      <c r="I9" s="46">
        <f>IF($B9="","",IF([6]設定!$H24="",INDEX([6]第１０表!$F$78:$M$134,MATCH([6]設定!$D24,[6]第１０表!$C$78:$C$134,0),7),[6]設定!$H24))</f>
        <v>89</v>
      </c>
      <c r="J9" s="47">
        <f>IF($B9="","",IF([6]設定!$H24="",INDEX([6]第１０表!$F$78:$M$134,MATCH([6]設定!$D24,[6]第１０表!$C$78:$C$134,0),8),[6]設定!$H24))</f>
        <v>0.2</v>
      </c>
      <c r="K9" s="5"/>
      <c r="M9" s="48" t="str">
        <f t="shared" ref="M9:M23" si="0">+B9</f>
        <v>建設業</v>
      </c>
      <c r="N9" s="49">
        <f>IF($M9="","",IF([6]設定!$H24="",INDEX([6]指数!$C$518:$AD$574,MATCH([6]設定!$D24,[6]指数!$B$518:$B$574,0),7),[6]設定!$H24))</f>
        <v>100.2</v>
      </c>
      <c r="O9" s="50">
        <f>IF($M9="","",IF([6]設定!$H24="",INDEX([6]指数!$C$518:$AD$574,MATCH([6]設定!$D24,[6]指数!$B$518:$B$574,0),8),[6]設定!$H24))</f>
        <v>-0.1</v>
      </c>
      <c r="P9" s="49">
        <f>IF($M9="","",IF([6]設定!$H24="",INDEX([6]指数!$C$518:$AD$574,MATCH([6]設定!$D24,[6]指数!$B$518:$B$574,0),9),[6]設定!$H24))</f>
        <v>101.3</v>
      </c>
      <c r="Q9" s="50">
        <f>IF($M9="","",IF([6]設定!$H24="",INDEX([6]指数!$C$518:$AD$574,MATCH([6]設定!$D24,[6]指数!$B$518:$B$574,0),10),[6]設定!$H24))</f>
        <v>1.4</v>
      </c>
      <c r="R9" s="49">
        <f>IF($M9="","",IF([6]設定!$H24="",INDEX([6]指数!$C$518:$AD$574,MATCH([6]設定!$D24,[6]指数!$B$518:$B$574,0),11),[6]設定!$H24))</f>
        <v>79.8</v>
      </c>
      <c r="S9" s="51">
        <f>IF($M9="","",IF([6]設定!$H24="",INDEX([6]指数!$C$518:$AD$574,MATCH([6]設定!$D24,[6]指数!$B$518:$B$574,0),12),[6]設定!$H24))</f>
        <v>-25.2</v>
      </c>
      <c r="T9" s="49">
        <f>IF($M9="","",IF([6]設定!$H24="",INDEX([6]指数!$C$582:$AD$638,MATCH([6]設定!$D24,[6]指数!$B$582:$B$638,0),7),[6]設定!$H24))</f>
        <v>109</v>
      </c>
      <c r="U9" s="50">
        <f>IF($M9="","",IF([6]設定!$H24="",INDEX([6]指数!$C$582:$AD$638,MATCH([6]設定!$D24,[6]指数!$B$582:$B$638,0),8),[6]設定!$H24))</f>
        <v>-4.0999999999999996</v>
      </c>
      <c r="V9" s="49">
        <f>IF($M9="","",IF([6]設定!$H24="",INDEX([6]指数!$C$582:$AD$638,MATCH([6]設定!$D24,[6]指数!$B$582:$B$638,0),9),[6]設定!$H24))</f>
        <v>109.2</v>
      </c>
      <c r="W9" s="50">
        <f>IF($M9="","",IF([6]設定!$H24="",INDEX([6]指数!$C$582:$AD$638,MATCH([6]設定!$D24,[6]指数!$B$582:$B$638,0),10),[6]設定!$H24))</f>
        <v>-2.6</v>
      </c>
      <c r="X9" s="49">
        <f>IF($M9="","",IF([6]設定!$H24="",INDEX([6]指数!$C$582:$AD$638,MATCH([6]設定!$D24,[6]指数!$B$582:$B$638,0),11),[6]設定!$H24))</f>
        <v>66.7</v>
      </c>
      <c r="Y9" s="51">
        <f>IF($M9="","",IF([6]設定!$H24="",INDEX([6]指数!$C$582:$AD$638,MATCH([6]設定!$D24,[6]指数!$B$582:$B$638,0),12),[6]設定!$H24))</f>
        <v>-87.5</v>
      </c>
    </row>
    <row r="10" spans="1:25" s="4" customFormat="1" ht="23.25" customHeight="1" x14ac:dyDescent="0.45">
      <c r="A10" s="5"/>
      <c r="B10" s="52" t="str">
        <f>+[7]表１!B11</f>
        <v>製造業</v>
      </c>
      <c r="C10" s="46">
        <f>IF($B10="","",IF([6]設定!$H25="",INDEX([6]第１０表!$F$78:$M$134,MATCH([6]設定!$D25,[6]第１０表!$C$78:$C$134,0),1),[6]設定!$H25))</f>
        <v>20.3</v>
      </c>
      <c r="D10" s="46">
        <f>IF($B10="","",IF([6]設定!$H25="",INDEX([6]第１０表!$F$78:$M$134,MATCH([6]設定!$D25,[6]第１０表!$C$78:$C$134,0),2),[6]設定!$H25))</f>
        <v>171.4</v>
      </c>
      <c r="E10" s="46">
        <f>IF($B10="","",IF([6]設定!$H25="",INDEX([6]第１０表!$F$78:$M$134,MATCH([6]設定!$D25,[6]第１０表!$C$78:$C$134,0),3),[6]設定!$H25))</f>
        <v>156</v>
      </c>
      <c r="F10" s="47">
        <f>IF($B10="","",IF([6]設定!$H25="",INDEX([6]第１０表!$F$78:$M$134,MATCH([6]設定!$D25,[6]第１０表!$C$78:$C$134,0),4),[6]設定!$H25))</f>
        <v>15.4</v>
      </c>
      <c r="G10" s="46">
        <f>IF($B10="","",IF([6]設定!$H25="",INDEX([6]第１０表!$F$78:$M$134,MATCH([6]設定!$D25,[6]第１０表!$C$78:$C$134,0),5),[6]設定!$H25))</f>
        <v>18.5</v>
      </c>
      <c r="H10" s="46">
        <f>IF($B10="","",IF([6]設定!$H25="",INDEX([6]第１０表!$F$78:$M$134,MATCH([6]設定!$D25,[6]第１０表!$C$78:$C$134,0),6),[6]設定!$H25))</f>
        <v>118.8</v>
      </c>
      <c r="I10" s="46">
        <f>IF($B10="","",IF([6]設定!$H25="",INDEX([6]第１０表!$F$78:$M$134,MATCH([6]設定!$D25,[6]第１０表!$C$78:$C$134,0),7),[6]設定!$H25))</f>
        <v>115.3</v>
      </c>
      <c r="J10" s="47">
        <f>IF($B10="","",IF([6]設定!$H25="",INDEX([6]第１０表!$F$78:$M$134,MATCH([6]設定!$D25,[6]第１０表!$C$78:$C$134,0),8),[6]設定!$H25))</f>
        <v>3.5</v>
      </c>
      <c r="K10" s="5"/>
      <c r="M10" s="48" t="str">
        <f t="shared" si="0"/>
        <v>製造業</v>
      </c>
      <c r="N10" s="49">
        <f>IF($M10="","",IF([6]設定!$H25="",INDEX([6]指数!$C$518:$AD$574,MATCH([6]設定!$D25,[6]指数!$B$518:$B$574,0),7),[6]設定!$H25))</f>
        <v>103.8</v>
      </c>
      <c r="O10" s="50">
        <f>IF($M10="","",IF([6]設定!$H25="",INDEX([6]指数!$C$518:$AD$574,MATCH([6]設定!$D25,[6]指数!$B$518:$B$574,0),8),[6]設定!$H25))</f>
        <v>0.9</v>
      </c>
      <c r="P10" s="49">
        <f>IF($M10="","",IF([6]設定!$H25="",INDEX([6]指数!$C$518:$AD$574,MATCH([6]設定!$D25,[6]指数!$B$518:$B$574,0),9),[6]設定!$H25))</f>
        <v>102</v>
      </c>
      <c r="Q10" s="50">
        <f>IF($M10="","",IF([6]設定!$H25="",INDEX([6]指数!$C$518:$AD$574,MATCH([6]設定!$D25,[6]指数!$B$518:$B$574,0),10),[6]設定!$H25))</f>
        <v>0.6</v>
      </c>
      <c r="R10" s="49">
        <f>IF($M10="","",IF([6]設定!$H25="",INDEX([6]指数!$C$518:$AD$574,MATCH([6]設定!$D25,[6]指数!$B$518:$B$574,0),11),[6]設定!$H25))</f>
        <v>125.2</v>
      </c>
      <c r="S10" s="51">
        <f>IF($M10="","",IF([6]設定!$H25="",INDEX([6]指数!$C$518:$AD$574,MATCH([6]設定!$D25,[6]指数!$B$518:$B$574,0),12),[6]設定!$H25))</f>
        <v>3.4</v>
      </c>
      <c r="T10" s="49">
        <f>IF($M10="","",IF([6]設定!$H25="",INDEX([6]指数!$C$582:$AD$638,MATCH([6]設定!$D25,[6]指数!$B$582:$B$638,0),7),[6]設定!$H25))</f>
        <v>112.2</v>
      </c>
      <c r="U10" s="50">
        <f>IF($M10="","",IF([6]設定!$H25="",INDEX([6]指数!$C$582:$AD$638,MATCH([6]設定!$D25,[6]指数!$B$582:$B$638,0),8),[6]設定!$H25))</f>
        <v>6.9</v>
      </c>
      <c r="V10" s="49">
        <f>IF($M10="","",IF([6]設定!$H25="",INDEX([6]指数!$C$582:$AD$638,MATCH([6]設定!$D25,[6]指数!$B$582:$B$638,0),9),[6]設定!$H25))</f>
        <v>112.4</v>
      </c>
      <c r="W10" s="50">
        <f>IF($M10="","",IF([6]設定!$H25="",INDEX([6]指数!$C$582:$AD$638,MATCH([6]設定!$D25,[6]指数!$B$582:$B$638,0),10),[6]設定!$H25))</f>
        <v>7.3</v>
      </c>
      <c r="X10" s="49">
        <f>IF($M10="","",IF([6]設定!$H25="",INDEX([6]指数!$C$582:$AD$638,MATCH([6]設定!$D25,[6]指数!$B$582:$B$638,0),11),[6]設定!$H25))</f>
        <v>102.9</v>
      </c>
      <c r="Y10" s="51">
        <f>IF($M10="","",IF([6]設定!$H25="",INDEX([6]指数!$C$582:$AD$638,MATCH([6]設定!$D25,[6]指数!$B$582:$B$638,0),12),[6]設定!$H25))</f>
        <v>-5.4</v>
      </c>
    </row>
    <row r="11" spans="1:25" s="4" customFormat="1" ht="23.25" customHeight="1" x14ac:dyDescent="0.45">
      <c r="A11" s="5"/>
      <c r="B11" s="53" t="str">
        <f>+[7]表１!B12</f>
        <v>電気・ガス・熱供給・水道業</v>
      </c>
      <c r="C11" s="46">
        <f>IF($B11="","",IF([6]設定!$H26="",INDEX([6]第１０表!$F$78:$M$134,MATCH([6]設定!$D26,[6]第１０表!$C$78:$C$134,0),1),[6]設定!$H26))</f>
        <v>19.5</v>
      </c>
      <c r="D11" s="46">
        <f>IF($B11="","",IF([6]設定!$H26="",INDEX([6]第１０表!$F$78:$M$134,MATCH([6]設定!$D26,[6]第１０表!$C$78:$C$134,0),2),[6]設定!$H26))</f>
        <v>161.4</v>
      </c>
      <c r="E11" s="46">
        <f>IF($B11="","",IF([6]設定!$H26="",INDEX([6]第１０表!$F$78:$M$134,MATCH([6]設定!$D26,[6]第１０表!$C$78:$C$134,0),3),[6]設定!$H26))</f>
        <v>144.5</v>
      </c>
      <c r="F11" s="47">
        <f>IF($B11="","",IF([6]設定!$H26="",INDEX([6]第１０表!$F$78:$M$134,MATCH([6]設定!$D26,[6]第１０表!$C$78:$C$134,0),4),[6]設定!$H26))</f>
        <v>16.899999999999999</v>
      </c>
      <c r="G11" s="46">
        <f>IF($B11="","",IF([6]設定!$H26="",INDEX([6]第１０表!$F$78:$M$134,MATCH([6]設定!$D26,[6]第１０表!$C$78:$C$134,0),5),[6]設定!$H26))</f>
        <v>18.399999999999999</v>
      </c>
      <c r="H11" s="46">
        <f>IF($B11="","",IF([6]設定!$H26="",INDEX([6]第１０表!$F$78:$M$134,MATCH([6]設定!$D26,[6]第１０表!$C$78:$C$134,0),6),[6]設定!$H26))</f>
        <v>110.2</v>
      </c>
      <c r="I11" s="46">
        <f>IF($B11="","",IF([6]設定!$H26="",INDEX([6]第１０表!$F$78:$M$134,MATCH([6]設定!$D26,[6]第１０表!$C$78:$C$134,0),7),[6]設定!$H26))</f>
        <v>110.1</v>
      </c>
      <c r="J11" s="47">
        <f>IF($B11="","",IF([6]設定!$H26="",INDEX([6]第１０表!$F$78:$M$134,MATCH([6]設定!$D26,[6]第１０表!$C$78:$C$134,0),8),[6]設定!$H26))</f>
        <v>0.1</v>
      </c>
      <c r="K11" s="5"/>
      <c r="M11" s="54" t="str">
        <f t="shared" si="0"/>
        <v>電気・ガス・熱供給・水道業</v>
      </c>
      <c r="N11" s="49">
        <f>IF($M11="","",IF([6]設定!$H26="",INDEX([6]指数!$C$518:$AD$574,MATCH([6]設定!$D26,[6]指数!$B$518:$B$574,0),7),[6]設定!$H26))</f>
        <v>106.5</v>
      </c>
      <c r="O11" s="50">
        <f>IF($M11="","",IF([6]設定!$H26="",INDEX([6]指数!$C$518:$AD$574,MATCH([6]設定!$D26,[6]指数!$B$518:$B$574,0),8),[6]設定!$H26))</f>
        <v>6.5</v>
      </c>
      <c r="P11" s="49">
        <f>IF($M11="","",IF([6]設定!$H26="",INDEX([6]指数!$C$518:$AD$574,MATCH([6]設定!$D26,[6]指数!$B$518:$B$574,0),9),[6]設定!$H26))</f>
        <v>102.7</v>
      </c>
      <c r="Q11" s="50">
        <f>IF($M11="","",IF([6]設定!$H26="",INDEX([6]指数!$C$518:$AD$574,MATCH([6]設定!$D26,[6]指数!$B$518:$B$574,0),10),[6]設定!$H26))</f>
        <v>2.6</v>
      </c>
      <c r="R11" s="49">
        <f>IF($M11="","",IF([6]設定!$H26="",INDEX([6]指数!$C$518:$AD$574,MATCH([6]設定!$D26,[6]指数!$B$518:$B$574,0),11),[6]設定!$H26))</f>
        <v>155</v>
      </c>
      <c r="S11" s="51">
        <f>IF($M11="","",IF([6]設定!$H26="",INDEX([6]指数!$C$518:$AD$574,MATCH([6]設定!$D26,[6]指数!$B$518:$B$574,0),12),[6]設定!$H26))</f>
        <v>57.8</v>
      </c>
      <c r="T11" s="49">
        <f>IF($M11="","",IF([6]設定!$H26="",INDEX([6]指数!$C$582:$AD$638,MATCH([6]設定!$D26,[6]指数!$B$582:$B$638,0),7),[6]設定!$H26))</f>
        <v>98.6</v>
      </c>
      <c r="U11" s="50">
        <f>IF($M11="","",IF([6]設定!$H26="",INDEX([6]指数!$C$582:$AD$638,MATCH([6]設定!$D26,[6]指数!$B$582:$B$638,0),8),[6]設定!$H26))</f>
        <v>0.8</v>
      </c>
      <c r="V11" s="49">
        <f>IF($M11="","",IF([6]設定!$H26="",INDEX([6]指数!$C$582:$AD$638,MATCH([6]設定!$D26,[6]指数!$B$582:$B$638,0),9),[6]設定!$H26))</f>
        <v>98.8</v>
      </c>
      <c r="W11" s="50">
        <f>IF($M11="","",IF([6]設定!$H26="",INDEX([6]指数!$C$582:$AD$638,MATCH([6]設定!$D26,[6]指数!$B$582:$B$638,0),10),[6]設定!$H26))</f>
        <v>0.9</v>
      </c>
      <c r="X11" s="49">
        <f>IF($M11="","",IF([6]設定!$H26="",INDEX([6]指数!$C$582:$AD$638,MATCH([6]設定!$D26,[6]指数!$B$582:$B$638,0),11),[6]設定!$H26))</f>
        <v>25</v>
      </c>
      <c r="Y11" s="51">
        <f>IF($M11="","",IF([6]設定!$H26="",INDEX([6]指数!$C$582:$AD$638,MATCH([6]設定!$D26,[6]指数!$B$582:$B$638,0),12),[6]設定!$H26))</f>
        <v>-50</v>
      </c>
    </row>
    <row r="12" spans="1:25" s="4" customFormat="1" ht="23.25" customHeight="1" x14ac:dyDescent="0.45">
      <c r="A12" s="5"/>
      <c r="B12" s="52" t="str">
        <f>+[7]表１!B13</f>
        <v>情報通信業</v>
      </c>
      <c r="C12" s="46">
        <f>IF($B12="","",IF([6]設定!$H27="",INDEX([6]第１０表!$F$78:$M$134,MATCH([6]設定!$D27,[6]第１０表!$C$78:$C$134,0),1),[6]設定!$H27))</f>
        <v>19.899999999999999</v>
      </c>
      <c r="D12" s="46">
        <f>IF($B12="","",IF([6]設定!$H27="",INDEX([6]第１０表!$F$78:$M$134,MATCH([6]設定!$D27,[6]第１０表!$C$78:$C$134,0),2),[6]設定!$H27))</f>
        <v>163.5</v>
      </c>
      <c r="E12" s="46">
        <f>IF($B12="","",IF([6]設定!$H27="",INDEX([6]第１０表!$F$78:$M$134,MATCH([6]設定!$D27,[6]第１０表!$C$78:$C$134,0),3),[6]設定!$H27))</f>
        <v>151.6</v>
      </c>
      <c r="F12" s="47">
        <f>IF($B12="","",IF([6]設定!$H27="",INDEX([6]第１０表!$F$78:$M$134,MATCH([6]設定!$D27,[6]第１０表!$C$78:$C$134,0),4),[6]設定!$H27))</f>
        <v>11.9</v>
      </c>
      <c r="G12" s="46">
        <f>IF($B12="","",IF([6]設定!$H27="",INDEX([6]第１０表!$F$78:$M$134,MATCH([6]設定!$D27,[6]第１０表!$C$78:$C$134,0),5),[6]設定!$H27))</f>
        <v>14</v>
      </c>
      <c r="H12" s="46">
        <f>IF($B12="","",IF([6]設定!$H27="",INDEX([6]第１０表!$F$78:$M$134,MATCH([6]設定!$D27,[6]第１０表!$C$78:$C$134,0),6),[6]設定!$H27))</f>
        <v>88.4</v>
      </c>
      <c r="I12" s="46">
        <f>IF($B12="","",IF([6]設定!$H27="",INDEX([6]第１０表!$F$78:$M$134,MATCH([6]設定!$D27,[6]第１０表!$C$78:$C$134,0),7),[6]設定!$H27))</f>
        <v>86.3</v>
      </c>
      <c r="J12" s="47">
        <f>IF($B12="","",IF([6]設定!$H27="",INDEX([6]第１０表!$F$78:$M$134,MATCH([6]設定!$D27,[6]第１０表!$C$78:$C$134,0),8),[6]設定!$H27))</f>
        <v>2.1</v>
      </c>
      <c r="K12" s="5"/>
      <c r="M12" s="48" t="str">
        <f t="shared" si="0"/>
        <v>情報通信業</v>
      </c>
      <c r="N12" s="49">
        <f>IF($M12="","",IF([6]設定!$H27="",INDEX([6]指数!$C$518:$AD$574,MATCH([6]設定!$D27,[6]指数!$B$518:$B$574,0),7),[6]設定!$H27))</f>
        <v>104.5</v>
      </c>
      <c r="O12" s="50">
        <f>IF($M12="","",IF([6]設定!$H27="",INDEX([6]指数!$C$518:$AD$574,MATCH([6]設定!$D27,[6]指数!$B$518:$B$574,0),8),[6]設定!$H27))</f>
        <v>3.2</v>
      </c>
      <c r="P12" s="49">
        <f>IF($M12="","",IF([6]設定!$H27="",INDEX([6]指数!$C$518:$AD$574,MATCH([6]設定!$D27,[6]指数!$B$518:$B$574,0),9),[6]設定!$H27))</f>
        <v>105.9</v>
      </c>
      <c r="Q12" s="50">
        <f>IF($M12="","",IF([6]設定!$H27="",INDEX([6]指数!$C$518:$AD$574,MATCH([6]設定!$D27,[6]指数!$B$518:$B$574,0),10),[6]設定!$H27))</f>
        <v>3.1</v>
      </c>
      <c r="R12" s="49">
        <f>IF($M12="","",IF([6]設定!$H27="",INDEX([6]指数!$C$518:$AD$574,MATCH([6]設定!$D27,[6]指数!$B$518:$B$574,0),11),[6]設定!$H27))</f>
        <v>90.2</v>
      </c>
      <c r="S12" s="51">
        <f>IF($M12="","",IF([6]設定!$H27="",INDEX([6]指数!$C$518:$AD$574,MATCH([6]設定!$D27,[6]指数!$B$518:$B$574,0),12),[6]設定!$H27))</f>
        <v>4.4000000000000004</v>
      </c>
      <c r="T12" s="49">
        <f>IF($M12="","",IF([6]設定!$H27="",INDEX([6]指数!$C$582:$AD$638,MATCH([6]設定!$D27,[6]指数!$B$582:$B$638,0),7),[6]設定!$H27))</f>
        <v>93.4</v>
      </c>
      <c r="U12" s="50">
        <f>IF($M12="","",IF([6]設定!$H27="",INDEX([6]指数!$C$582:$AD$638,MATCH([6]設定!$D27,[6]指数!$B$582:$B$638,0),8),[6]設定!$H27))</f>
        <v>11.9</v>
      </c>
      <c r="V12" s="49">
        <f>IF($M12="","",IF([6]設定!$H27="",INDEX([6]指数!$C$582:$AD$638,MATCH([6]設定!$D27,[6]指数!$B$582:$B$638,0),9),[6]設定!$H27))</f>
        <v>92.5</v>
      </c>
      <c r="W12" s="50">
        <f>IF($M12="","",IF([6]設定!$H27="",INDEX([6]指数!$C$582:$AD$638,MATCH([6]設定!$D27,[6]指数!$B$582:$B$638,0),10),[6]設定!$H27))</f>
        <v>24.3</v>
      </c>
      <c r="X12" s="49">
        <f>IF($M12="","",IF([6]設定!$H27="",INDEX([6]指数!$C$582:$AD$638,MATCH([6]設定!$D27,[6]指数!$B$582:$B$638,0),11),[6]設定!$H27))</f>
        <v>161.5</v>
      </c>
      <c r="Y12" s="51">
        <f>IF($M12="","",IF([6]設定!$H27="",INDEX([6]指数!$C$582:$AD$638,MATCH([6]設定!$D27,[6]指数!$B$582:$B$638,0),12),[6]設定!$H27))</f>
        <v>-78.099999999999994</v>
      </c>
    </row>
    <row r="13" spans="1:25" s="4" customFormat="1" ht="23.25" customHeight="1" x14ac:dyDescent="0.45">
      <c r="A13" s="5"/>
      <c r="B13" s="52" t="str">
        <f>+[7]表１!B14</f>
        <v>運輸業，郵便業</v>
      </c>
      <c r="C13" s="46">
        <f>IF($B13="","",IF([6]設定!$H28="",INDEX([6]第１０表!$F$78:$M$134,MATCH([6]設定!$D28,[6]第１０表!$C$78:$C$134,0),1),[6]設定!$H28))</f>
        <v>20.6</v>
      </c>
      <c r="D13" s="46">
        <f>IF($B13="","",IF([6]設定!$H28="",INDEX([6]第１０表!$F$78:$M$134,MATCH([6]設定!$D28,[6]第１０表!$C$78:$C$134,0),2),[6]設定!$H28))</f>
        <v>187.8</v>
      </c>
      <c r="E13" s="46">
        <f>IF($B13="","",IF([6]設定!$H28="",INDEX([6]第１０表!$F$78:$M$134,MATCH([6]設定!$D28,[6]第１０表!$C$78:$C$134,0),3),[6]設定!$H28))</f>
        <v>154.19999999999999</v>
      </c>
      <c r="F13" s="47">
        <f>IF($B13="","",IF([6]設定!$H28="",INDEX([6]第１０表!$F$78:$M$134,MATCH([6]設定!$D28,[6]第１０表!$C$78:$C$134,0),4),[6]設定!$H28))</f>
        <v>33.6</v>
      </c>
      <c r="G13" s="46">
        <f>IF($B13="","",IF([6]設定!$H28="",INDEX([6]第１０表!$F$78:$M$134,MATCH([6]設定!$D28,[6]第１０表!$C$78:$C$134,0),5),[6]設定!$H28))</f>
        <v>13</v>
      </c>
      <c r="H13" s="46">
        <f>IF($B13="","",IF([6]設定!$H28="",INDEX([6]第１０表!$F$78:$M$134,MATCH([6]設定!$D28,[6]第１０表!$C$78:$C$134,0),6),[6]設定!$H28))</f>
        <v>61.1</v>
      </c>
      <c r="I13" s="46">
        <f>IF($B13="","",IF([6]設定!$H28="",INDEX([6]第１０表!$F$78:$M$134,MATCH([6]設定!$D28,[6]第１０表!$C$78:$C$134,0),7),[6]設定!$H28))</f>
        <v>61</v>
      </c>
      <c r="J13" s="47">
        <f>IF($B13="","",IF([6]設定!$H28="",INDEX([6]第１０表!$F$78:$M$134,MATCH([6]設定!$D28,[6]第１０表!$C$78:$C$134,0),8),[6]設定!$H28))</f>
        <v>0.1</v>
      </c>
      <c r="K13" s="5"/>
      <c r="M13" s="48" t="str">
        <f t="shared" si="0"/>
        <v>運輸業，郵便業</v>
      </c>
      <c r="N13" s="49">
        <f>IF($M13="","",IF([6]設定!$H28="",INDEX([6]指数!$C$518:$AD$574,MATCH([6]設定!$D28,[6]指数!$B$518:$B$574,0),7),[6]設定!$H28))</f>
        <v>93</v>
      </c>
      <c r="O13" s="50">
        <f>IF($M13="","",IF([6]設定!$H28="",INDEX([6]指数!$C$518:$AD$574,MATCH([6]設定!$D28,[6]指数!$B$518:$B$574,0),8),[6]設定!$H28))</f>
        <v>-4</v>
      </c>
      <c r="P13" s="49">
        <f>IF($M13="","",IF([6]設定!$H28="",INDEX([6]指数!$C$518:$AD$574,MATCH([6]設定!$D28,[6]指数!$B$518:$B$574,0),9),[6]設定!$H28))</f>
        <v>95.9</v>
      </c>
      <c r="Q13" s="50">
        <f>IF($M13="","",IF([6]設定!$H28="",INDEX([6]指数!$C$518:$AD$574,MATCH([6]設定!$D28,[6]指数!$B$518:$B$574,0),10),[6]設定!$H28))</f>
        <v>-2.5</v>
      </c>
      <c r="R13" s="49">
        <f>IF($M13="","",IF([6]設定!$H28="",INDEX([6]指数!$C$518:$AD$574,MATCH([6]設定!$D28,[6]指数!$B$518:$B$574,0),11),[6]設定!$H28))</f>
        <v>81.8</v>
      </c>
      <c r="S13" s="51">
        <f>IF($M13="","",IF([6]設定!$H28="",INDEX([6]指数!$C$518:$AD$574,MATCH([6]設定!$D28,[6]指数!$B$518:$B$574,0),12),[6]設定!$H28))</f>
        <v>-10.3</v>
      </c>
      <c r="T13" s="49">
        <f>IF($M13="","",IF([6]設定!$H28="",INDEX([6]指数!$C$582:$AD$638,MATCH([6]設定!$D28,[6]指数!$B$582:$B$638,0),7),[6]設定!$H28))</f>
        <v>63.2</v>
      </c>
      <c r="U13" s="50">
        <f>IF($M13="","",IF([6]設定!$H28="",INDEX([6]指数!$C$582:$AD$638,MATCH([6]設定!$D28,[6]指数!$B$582:$B$638,0),8),[6]設定!$H28))</f>
        <v>-38.5</v>
      </c>
      <c r="V13" s="49">
        <f>IF($M13="","",IF([6]設定!$H28="",INDEX([6]指数!$C$582:$AD$638,MATCH([6]設定!$D28,[6]指数!$B$582:$B$638,0),9),[6]設定!$H28))</f>
        <v>66.2</v>
      </c>
      <c r="W13" s="50">
        <f>IF($M13="","",IF([6]設定!$H28="",INDEX([6]指数!$C$582:$AD$638,MATCH([6]設定!$D28,[6]指数!$B$582:$B$638,0),10),[6]設定!$H28))</f>
        <v>-36.799999999999997</v>
      </c>
      <c r="X13" s="49">
        <f>IF($M13="","",IF([6]設定!$H28="",INDEX([6]指数!$C$582:$AD$638,MATCH([6]設定!$D28,[6]指数!$B$582:$B$638,0),11),[6]設定!$H28))</f>
        <v>2.2000000000000002</v>
      </c>
      <c r="Y13" s="51">
        <f>IF($M13="","",IF([6]設定!$H28="",INDEX([6]指数!$C$582:$AD$638,MATCH([6]設定!$D28,[6]指数!$B$582:$B$638,0),12),[6]設定!$H28))</f>
        <v>-96.4</v>
      </c>
    </row>
    <row r="14" spans="1:25" s="4" customFormat="1" ht="23.25" customHeight="1" x14ac:dyDescent="0.45">
      <c r="A14" s="5"/>
      <c r="B14" s="52" t="str">
        <f>+[7]表１!B15</f>
        <v>卸売業，小売業</v>
      </c>
      <c r="C14" s="46">
        <f>IF($B14="","",IF([6]設定!$H29="",INDEX([6]第１０表!$F$78:$M$134,MATCH([6]設定!$D29,[6]第１０表!$C$78:$C$134,0),1),[6]設定!$H29))</f>
        <v>20.6</v>
      </c>
      <c r="D14" s="46">
        <f>IF($B14="","",IF([6]設定!$H29="",INDEX([6]第１０表!$F$78:$M$134,MATCH([6]設定!$D29,[6]第１０表!$C$78:$C$134,0),2),[6]設定!$H29))</f>
        <v>172.5</v>
      </c>
      <c r="E14" s="46">
        <f>IF($B14="","",IF([6]設定!$H29="",INDEX([6]第１０表!$F$78:$M$134,MATCH([6]設定!$D29,[6]第１０表!$C$78:$C$134,0),3),[6]設定!$H29))</f>
        <v>159.4</v>
      </c>
      <c r="F14" s="47">
        <f>IF($B14="","",IF([6]設定!$H29="",INDEX([6]第１０表!$F$78:$M$134,MATCH([6]設定!$D29,[6]第１０表!$C$78:$C$134,0),4),[6]設定!$H29))</f>
        <v>13.1</v>
      </c>
      <c r="G14" s="46">
        <f>IF($B14="","",IF([6]設定!$H29="",INDEX([6]第１０表!$F$78:$M$134,MATCH([6]設定!$D29,[6]第１０表!$C$78:$C$134,0),5),[6]設定!$H29))</f>
        <v>16.3</v>
      </c>
      <c r="H14" s="46">
        <f>IF($B14="","",IF([6]設定!$H29="",INDEX([6]第１０表!$F$78:$M$134,MATCH([6]設定!$D29,[6]第１０表!$C$78:$C$134,0),6),[6]設定!$H29))</f>
        <v>99.9</v>
      </c>
      <c r="I14" s="46">
        <f>IF($B14="","",IF([6]設定!$H29="",INDEX([6]第１０表!$F$78:$M$134,MATCH([6]設定!$D29,[6]第１０表!$C$78:$C$134,0),7),[6]設定!$H29))</f>
        <v>96.8</v>
      </c>
      <c r="J14" s="47">
        <f>IF($B14="","",IF([6]設定!$H29="",INDEX([6]第１０表!$F$78:$M$134,MATCH([6]設定!$D29,[6]第１０表!$C$78:$C$134,0),8),[6]設定!$H29))</f>
        <v>3.1</v>
      </c>
      <c r="K14" s="5"/>
      <c r="M14" s="48" t="str">
        <f t="shared" si="0"/>
        <v>卸売業，小売業</v>
      </c>
      <c r="N14" s="49">
        <f>IF($M14="","",IF([6]設定!$H29="",INDEX([6]指数!$C$518:$AD$574,MATCH([6]設定!$D29,[6]指数!$B$518:$B$574,0),7),[6]設定!$H29))</f>
        <v>99.8</v>
      </c>
      <c r="O14" s="50">
        <f>IF($M14="","",IF([6]設定!$H29="",INDEX([6]指数!$C$518:$AD$574,MATCH([6]設定!$D29,[6]指数!$B$518:$B$574,0),8),[6]設定!$H29))</f>
        <v>5.8</v>
      </c>
      <c r="P14" s="49">
        <f>IF($M14="","",IF([6]設定!$H29="",INDEX([6]指数!$C$518:$AD$574,MATCH([6]設定!$D29,[6]指数!$B$518:$B$574,0),9),[6]設定!$H29))</f>
        <v>98.5</v>
      </c>
      <c r="Q14" s="50">
        <f>IF($M14="","",IF([6]設定!$H29="",INDEX([6]指数!$C$518:$AD$574,MATCH([6]設定!$D29,[6]指数!$B$518:$B$574,0),10),[6]設定!$H29))</f>
        <v>3.4</v>
      </c>
      <c r="R14" s="49">
        <f>IF($M14="","",IF([6]設定!$H29="",INDEX([6]指数!$C$518:$AD$574,MATCH([6]設定!$D29,[6]指数!$B$518:$B$574,0),11),[6]設定!$H29))</f>
        <v>119.1</v>
      </c>
      <c r="S14" s="51">
        <f>IF($M14="","",IF([6]設定!$H29="",INDEX([6]指数!$C$518:$AD$574,MATCH([6]設定!$D29,[6]指数!$B$518:$B$574,0),12),[6]設定!$H29))</f>
        <v>50.6</v>
      </c>
      <c r="T14" s="49">
        <f>IF($M14="","",IF([6]設定!$H29="",INDEX([6]指数!$C$582:$AD$638,MATCH([6]設定!$D29,[6]指数!$B$582:$B$638,0),7),[6]設定!$H29))</f>
        <v>101.4</v>
      </c>
      <c r="U14" s="50">
        <f>IF($M14="","",IF([6]設定!$H29="",INDEX([6]指数!$C$582:$AD$638,MATCH([6]設定!$D29,[6]指数!$B$582:$B$638,0),8),[6]設定!$H29))</f>
        <v>-2</v>
      </c>
      <c r="V14" s="49">
        <f>IF($M14="","",IF([6]設定!$H29="",INDEX([6]指数!$C$582:$AD$638,MATCH([6]設定!$D29,[6]指数!$B$582:$B$638,0),9),[6]設定!$H29))</f>
        <v>99.8</v>
      </c>
      <c r="W14" s="50">
        <f>IF($M14="","",IF([6]設定!$H29="",INDEX([6]指数!$C$582:$AD$638,MATCH([6]設定!$D29,[6]指数!$B$582:$B$638,0),10),[6]設定!$H29))</f>
        <v>-2.9</v>
      </c>
      <c r="X14" s="49">
        <f>IF($M14="","",IF([6]設定!$H29="",INDEX([6]指数!$C$582:$AD$638,MATCH([6]設定!$D29,[6]指数!$B$582:$B$638,0),11),[6]設定!$H29))</f>
        <v>206.7</v>
      </c>
      <c r="Y14" s="51">
        <f>IF($M14="","",IF([6]設定!$H29="",INDEX([6]指数!$C$582:$AD$638,MATCH([6]設定!$D29,[6]指数!$B$582:$B$638,0),12),[6]設定!$H29))</f>
        <v>40.9</v>
      </c>
    </row>
    <row r="15" spans="1:25" s="4" customFormat="1" ht="23.25" customHeight="1" x14ac:dyDescent="0.45">
      <c r="A15" s="5"/>
      <c r="B15" s="52" t="str">
        <f>+[7]表１!B16</f>
        <v>金融業，保険業</v>
      </c>
      <c r="C15" s="46">
        <f>IF($B15="","",IF([6]設定!$H30="",INDEX([6]第１０表!$F$78:$M$134,MATCH([6]設定!$D30,[6]第１０表!$C$78:$C$134,0),1),[6]設定!$H30))</f>
        <v>19</v>
      </c>
      <c r="D15" s="46">
        <f>IF($B15="","",IF([6]設定!$H30="",INDEX([6]第１０表!$F$78:$M$134,MATCH([6]設定!$D30,[6]第１０表!$C$78:$C$134,0),2),[6]設定!$H30))</f>
        <v>151.69999999999999</v>
      </c>
      <c r="E15" s="46">
        <f>IF($B15="","",IF([6]設定!$H30="",INDEX([6]第１０表!$F$78:$M$134,MATCH([6]設定!$D30,[6]第１０表!$C$78:$C$134,0),3),[6]設定!$H30))</f>
        <v>144.69999999999999</v>
      </c>
      <c r="F15" s="47">
        <f>IF($B15="","",IF([6]設定!$H30="",INDEX([6]第１０表!$F$78:$M$134,MATCH([6]設定!$D30,[6]第１０表!$C$78:$C$134,0),4),[6]設定!$H30))</f>
        <v>7</v>
      </c>
      <c r="G15" s="46">
        <f>IF($B15="","",IF([6]設定!$H30="",INDEX([6]第１０表!$F$78:$M$134,MATCH([6]設定!$D30,[6]第１０表!$C$78:$C$134,0),5),[6]設定!$H30))</f>
        <v>16.8</v>
      </c>
      <c r="H15" s="46">
        <f>IF($B15="","",IF([6]設定!$H30="",INDEX([6]第１０表!$F$78:$M$134,MATCH([6]設定!$D30,[6]第１０表!$C$78:$C$134,0),6),[6]設定!$H30))</f>
        <v>107.8</v>
      </c>
      <c r="I15" s="46">
        <f>IF($B15="","",IF([6]設定!$H30="",INDEX([6]第１０表!$F$78:$M$134,MATCH([6]設定!$D30,[6]第１０表!$C$78:$C$134,0),7),[6]設定!$H30))</f>
        <v>107.5</v>
      </c>
      <c r="J15" s="47">
        <f>IF($B15="","",IF([6]設定!$H30="",INDEX([6]第１０表!$F$78:$M$134,MATCH([6]設定!$D30,[6]第１０表!$C$78:$C$134,0),8),[6]設定!$H30))</f>
        <v>0.3</v>
      </c>
      <c r="K15" s="5"/>
      <c r="M15" s="48" t="str">
        <f t="shared" si="0"/>
        <v>金融業，保険業</v>
      </c>
      <c r="N15" s="49">
        <f>IF($M15="","",IF([6]設定!$H30="",INDEX([6]指数!$C$518:$AD$574,MATCH([6]設定!$D30,[6]指数!$B$518:$B$574,0),7),[6]設定!$H30))</f>
        <v>101.6</v>
      </c>
      <c r="O15" s="50">
        <f>IF($M15="","",IF([6]設定!$H30="",INDEX([6]指数!$C$518:$AD$574,MATCH([6]設定!$D30,[6]指数!$B$518:$B$574,0),8),[6]設定!$H30))</f>
        <v>14.5</v>
      </c>
      <c r="P15" s="49">
        <f>IF($M15="","",IF([6]設定!$H30="",INDEX([6]指数!$C$518:$AD$574,MATCH([6]設定!$D30,[6]指数!$B$518:$B$574,0),9),[6]設定!$H30))</f>
        <v>100.6</v>
      </c>
      <c r="Q15" s="50">
        <f>IF($M15="","",IF([6]設定!$H30="",INDEX([6]指数!$C$518:$AD$574,MATCH([6]設定!$D30,[6]指数!$B$518:$B$574,0),10),[6]設定!$H30))</f>
        <v>11.5</v>
      </c>
      <c r="R15" s="49">
        <f>IF($M15="","",IF([6]設定!$H30="",INDEX([6]指数!$C$518:$AD$574,MATCH([6]設定!$D30,[6]指数!$B$518:$B$574,0),11),[6]設定!$H30))</f>
        <v>127.3</v>
      </c>
      <c r="S15" s="51">
        <f>IF($M15="","",IF([6]設定!$H30="",INDEX([6]指数!$C$518:$AD$574,MATCH([6]設定!$D30,[6]指数!$B$518:$B$574,0),12),[6]設定!$H30))</f>
        <v>159.30000000000001</v>
      </c>
      <c r="T15" s="49">
        <f>IF($M15="","",IF([6]設定!$H30="",INDEX([6]指数!$C$582:$AD$638,MATCH([6]設定!$D30,[6]指数!$B$582:$B$638,0),7),[6]設定!$H30))</f>
        <v>97.1</v>
      </c>
      <c r="U15" s="50">
        <f>IF($M15="","",IF([6]設定!$H30="",INDEX([6]指数!$C$582:$AD$638,MATCH([6]設定!$D30,[6]指数!$B$582:$B$638,0),8),[6]設定!$H30))</f>
        <v>12.6</v>
      </c>
      <c r="V15" s="49">
        <f>IF($M15="","",IF([6]設定!$H30="",INDEX([6]指数!$C$582:$AD$638,MATCH([6]設定!$D30,[6]指数!$B$582:$B$638,0),9),[6]設定!$H30))</f>
        <v>98.4</v>
      </c>
      <c r="W15" s="50">
        <f>IF($M15="","",IF([6]設定!$H30="",INDEX([6]指数!$C$582:$AD$638,MATCH([6]設定!$D30,[6]指数!$B$582:$B$638,0),10),[6]設定!$H30))</f>
        <v>19.3</v>
      </c>
      <c r="X15" s="49">
        <f>IF($M15="","",IF([6]設定!$H30="",INDEX([6]指数!$C$582:$AD$638,MATCH([6]設定!$D30,[6]指数!$B$582:$B$638,0),11),[6]設定!$H30))</f>
        <v>13.6</v>
      </c>
      <c r="Y15" s="51">
        <f>IF($M15="","",IF([6]設定!$H30="",INDEX([6]指数!$C$582:$AD$638,MATCH([6]設定!$D30,[6]指数!$B$582:$B$638,0),12),[6]設定!$H30))</f>
        <v>-94.7</v>
      </c>
    </row>
    <row r="16" spans="1:25" s="4" customFormat="1" ht="23.25" customHeight="1" x14ac:dyDescent="0.45">
      <c r="A16" s="5"/>
      <c r="B16" s="52" t="str">
        <f>+[7]表１!B17</f>
        <v>不動産業，物品賃貸業</v>
      </c>
      <c r="C16" s="46">
        <f>IF($B16="","",IF([6]設定!$H31="",INDEX([6]第１０表!$F$78:$M$134,MATCH([6]設定!$D31,[6]第１０表!$C$78:$C$134,0),1),[6]設定!$H31))</f>
        <v>22.7</v>
      </c>
      <c r="D16" s="46">
        <f>IF($B16="","",IF([6]設定!$H31="",INDEX([6]第１０表!$F$78:$M$134,MATCH([6]設定!$D31,[6]第１０表!$C$78:$C$134,0),2),[6]設定!$H31))</f>
        <v>175.6</v>
      </c>
      <c r="E16" s="46">
        <f>IF($B16="","",IF([6]設定!$H31="",INDEX([6]第１０表!$F$78:$M$134,MATCH([6]設定!$D31,[6]第１０表!$C$78:$C$134,0),3),[6]設定!$H31))</f>
        <v>167.2</v>
      </c>
      <c r="F16" s="47">
        <f>IF($B16="","",IF([6]設定!$H31="",INDEX([6]第１０表!$F$78:$M$134,MATCH([6]設定!$D31,[6]第１０表!$C$78:$C$134,0),4),[6]設定!$H31))</f>
        <v>8.4</v>
      </c>
      <c r="G16" s="46">
        <f>IF($B16="","",IF([6]設定!$H31="",INDEX([6]第１０表!$F$78:$M$134,MATCH([6]設定!$D31,[6]第１０表!$C$78:$C$134,0),5),[6]設定!$H31))</f>
        <v>12.9</v>
      </c>
      <c r="H16" s="46">
        <f>IF($B16="","",IF([6]設定!$H31="",INDEX([6]第１０表!$F$78:$M$134,MATCH([6]設定!$D31,[6]第１０表!$C$78:$C$134,0),6),[6]設定!$H31))</f>
        <v>59.1</v>
      </c>
      <c r="I16" s="46">
        <f>IF($B16="","",IF([6]設定!$H31="",INDEX([6]第１０表!$F$78:$M$134,MATCH([6]設定!$D31,[6]第１０表!$C$78:$C$134,0),7),[6]設定!$H31))</f>
        <v>59.1</v>
      </c>
      <c r="J16" s="47">
        <f>IF($B16="","",IF([6]設定!$H31="",INDEX([6]第１０表!$F$78:$M$134,MATCH([6]設定!$D31,[6]第１０表!$C$78:$C$134,0),8),[6]設定!$H31))</f>
        <v>0</v>
      </c>
      <c r="K16" s="5"/>
      <c r="M16" s="48" t="str">
        <f t="shared" si="0"/>
        <v>不動産業，物品賃貸業</v>
      </c>
      <c r="N16" s="49">
        <f>IF($M16="","",IF([6]設定!$H31="",INDEX([6]指数!$C$518:$AD$574,MATCH([6]設定!$D31,[6]指数!$B$518:$B$574,0),7),[6]設定!$H31))</f>
        <v>107.1</v>
      </c>
      <c r="O16" s="50">
        <f>IF($M16="","",IF([6]設定!$H31="",INDEX([6]指数!$C$518:$AD$574,MATCH([6]設定!$D31,[6]指数!$B$518:$B$574,0),8),[6]設定!$H31))</f>
        <v>4.8</v>
      </c>
      <c r="P16" s="49">
        <f>IF($M16="","",IF([6]設定!$H31="",INDEX([6]指数!$C$518:$AD$574,MATCH([6]設定!$D31,[6]指数!$B$518:$B$574,0),9),[6]設定!$H31))</f>
        <v>107.9</v>
      </c>
      <c r="Q16" s="50">
        <f>IF($M16="","",IF([6]設定!$H31="",INDEX([6]指数!$C$518:$AD$574,MATCH([6]設定!$D31,[6]指数!$B$518:$B$574,0),10),[6]設定!$H31))</f>
        <v>8.1999999999999993</v>
      </c>
      <c r="R16" s="49">
        <f>IF($M16="","",IF([6]設定!$H31="",INDEX([6]指数!$C$518:$AD$574,MATCH([6]設定!$D31,[6]指数!$B$518:$B$574,0),11),[6]設定!$H31))</f>
        <v>93.3</v>
      </c>
      <c r="S16" s="51">
        <f>IF($M16="","",IF([6]設定!$H31="",INDEX([6]指数!$C$518:$AD$574,MATCH([6]設定!$D31,[6]指数!$B$518:$B$574,0),12),[6]設定!$H31))</f>
        <v>-35.4</v>
      </c>
      <c r="T16" s="49">
        <f>IF($M16="","",IF([6]設定!$H31="",INDEX([6]指数!$C$582:$AD$638,MATCH([6]設定!$D31,[6]指数!$B$582:$B$638,0),7),[6]設定!$H31))</f>
        <v>73.099999999999994</v>
      </c>
      <c r="U16" s="50">
        <f>IF($M16="","",IF([6]設定!$H31="",INDEX([6]指数!$C$582:$AD$638,MATCH([6]設定!$D31,[6]指数!$B$582:$B$638,0),8),[6]設定!$H31))</f>
        <v>-41.8</v>
      </c>
      <c r="V16" s="49">
        <f>IF($M16="","",IF([6]設定!$H31="",INDEX([6]指数!$C$582:$AD$638,MATCH([6]設定!$D31,[6]指数!$B$582:$B$638,0),9),[6]設定!$H31))</f>
        <v>74.2</v>
      </c>
      <c r="W16" s="50">
        <f>IF($M16="","",IF([6]設定!$H31="",INDEX([6]指数!$C$582:$AD$638,MATCH([6]設定!$D31,[6]指数!$B$582:$B$638,0),10),[6]設定!$H31))</f>
        <v>-39.9</v>
      </c>
      <c r="X16" s="49">
        <f>IF($M16="","",IF([6]設定!$H31="",INDEX([6]指数!$C$582:$AD$638,MATCH([6]設定!$D31,[6]指数!$B$582:$B$638,0),11),[6]設定!$H31))</f>
        <v>0</v>
      </c>
      <c r="Y16" s="51">
        <f>IF($M16="","",IF([6]設定!$H31="",INDEX([6]指数!$C$582:$AD$638,MATCH([6]設定!$D31,[6]指数!$B$582:$B$638,0),12),[6]設定!$H31))</f>
        <v>-100</v>
      </c>
    </row>
    <row r="17" spans="1:25" s="4" customFormat="1" ht="23.25" customHeight="1" x14ac:dyDescent="0.45">
      <c r="A17" s="5"/>
      <c r="B17" s="55" t="str">
        <f>+[7]表１!B18</f>
        <v>学術研究，専門・技術サービス業</v>
      </c>
      <c r="C17" s="46">
        <f>IF($B17="","",IF([6]設定!$H32="",INDEX([6]第１０表!$F$78:$M$134,MATCH([6]設定!$D32,[6]第１０表!$C$78:$C$134,0),1),[6]設定!$H32))</f>
        <v>19.899999999999999</v>
      </c>
      <c r="D17" s="46">
        <f>IF($B17="","",IF([6]設定!$H32="",INDEX([6]第１０表!$F$78:$M$134,MATCH([6]設定!$D32,[6]第１０表!$C$78:$C$134,0),2),[6]設定!$H32))</f>
        <v>169</v>
      </c>
      <c r="E17" s="46">
        <f>IF($B17="","",IF([6]設定!$H32="",INDEX([6]第１０表!$F$78:$M$134,MATCH([6]設定!$D32,[6]第１０表!$C$78:$C$134,0),3),[6]設定!$H32))</f>
        <v>161.4</v>
      </c>
      <c r="F17" s="47">
        <f>IF($B17="","",IF([6]設定!$H32="",INDEX([6]第１０表!$F$78:$M$134,MATCH([6]設定!$D32,[6]第１０表!$C$78:$C$134,0),4),[6]設定!$H32))</f>
        <v>7.6</v>
      </c>
      <c r="G17" s="46">
        <f>IF($B17="","",IF([6]設定!$H32="",INDEX([6]第１０表!$F$78:$M$134,MATCH([6]設定!$D32,[6]第１０表!$C$78:$C$134,0),5),[6]設定!$H32))</f>
        <v>18.7</v>
      </c>
      <c r="H17" s="46">
        <f>IF($B17="","",IF([6]設定!$H32="",INDEX([6]第１０表!$F$78:$M$134,MATCH([6]設定!$D32,[6]第１０表!$C$78:$C$134,0),6),[6]設定!$H32))</f>
        <v>112.7</v>
      </c>
      <c r="I17" s="46">
        <f>IF($B17="","",IF([6]設定!$H32="",INDEX([6]第１０表!$F$78:$M$134,MATCH([6]設定!$D32,[6]第１０表!$C$78:$C$134,0),7),[6]設定!$H32))</f>
        <v>108.3</v>
      </c>
      <c r="J17" s="47">
        <f>IF($B17="","",IF([6]設定!$H32="",INDEX([6]第１０表!$F$78:$M$134,MATCH([6]設定!$D32,[6]第１０表!$C$78:$C$134,0),8),[6]設定!$H32))</f>
        <v>4.4000000000000004</v>
      </c>
      <c r="K17" s="5"/>
      <c r="M17" s="56" t="str">
        <f t="shared" si="0"/>
        <v>学術研究，専門・技術サービス業</v>
      </c>
      <c r="N17" s="49">
        <f>IF($M17="","",IF([6]設定!$H32="",INDEX([6]指数!$C$518:$AD$574,MATCH([6]設定!$D32,[6]指数!$B$518:$B$574,0),7),[6]設定!$H32))</f>
        <v>104.1</v>
      </c>
      <c r="O17" s="50">
        <f>IF($M17="","",IF([6]設定!$H32="",INDEX([6]指数!$C$518:$AD$574,MATCH([6]設定!$D32,[6]指数!$B$518:$B$574,0),8),[6]設定!$H32))</f>
        <v>1.5</v>
      </c>
      <c r="P17" s="49">
        <f>IF($M17="","",IF([6]設定!$H32="",INDEX([6]指数!$C$518:$AD$574,MATCH([6]設定!$D32,[6]指数!$B$518:$B$574,0),9),[6]設定!$H32))</f>
        <v>105.7</v>
      </c>
      <c r="Q17" s="50">
        <f>IF($M17="","",IF([6]設定!$H32="",INDEX([6]指数!$C$518:$AD$574,MATCH([6]設定!$D32,[6]指数!$B$518:$B$574,0),10),[6]設定!$H32))</f>
        <v>4.7</v>
      </c>
      <c r="R17" s="49">
        <f>IF($M17="","",IF([6]設定!$H32="",INDEX([6]指数!$C$518:$AD$574,MATCH([6]設定!$D32,[6]指数!$B$518:$B$574,0),11),[6]設定!$H32))</f>
        <v>79.2</v>
      </c>
      <c r="S17" s="51">
        <f>IF($M17="","",IF([6]設定!$H32="",INDEX([6]指数!$C$518:$AD$574,MATCH([6]設定!$D32,[6]指数!$B$518:$B$574,0),12),[6]設定!$H32))</f>
        <v>-38.200000000000003</v>
      </c>
      <c r="T17" s="49">
        <f>IF($M17="","",IF([6]設定!$H32="",INDEX([6]指数!$C$582:$AD$638,MATCH([6]設定!$D32,[6]指数!$B$582:$B$638,0),7),[6]設定!$H32))</f>
        <v>98.1</v>
      </c>
      <c r="U17" s="50">
        <f>IF($M17="","",IF([6]設定!$H32="",INDEX([6]指数!$C$582:$AD$638,MATCH([6]設定!$D32,[6]指数!$B$582:$B$638,0),8),[6]設定!$H32))</f>
        <v>10</v>
      </c>
      <c r="V17" s="49">
        <f>IF($M17="","",IF([6]設定!$H32="",INDEX([6]指数!$C$582:$AD$638,MATCH([6]設定!$D32,[6]指数!$B$582:$B$638,0),9),[6]設定!$H32))</f>
        <v>96.4</v>
      </c>
      <c r="W17" s="50">
        <f>IF($M17="","",IF([6]設定!$H32="",INDEX([6]指数!$C$582:$AD$638,MATCH([6]設定!$D32,[6]指数!$B$582:$B$638,0),10),[6]設定!$H32))</f>
        <v>8.4</v>
      </c>
      <c r="X17" s="49">
        <f>IF($M17="","",IF([6]設定!$H32="",INDEX([6]指数!$C$582:$AD$638,MATCH([6]設定!$D32,[6]指数!$B$582:$B$638,0),11),[6]設定!$H32))</f>
        <v>176</v>
      </c>
      <c r="Y17" s="51">
        <f>IF($M17="","",IF([6]設定!$H32="",INDEX([6]指数!$C$582:$AD$638,MATCH([6]設定!$D32,[6]指数!$B$582:$B$638,0),12),[6]設定!$H32))</f>
        <v>69.2</v>
      </c>
    </row>
    <row r="18" spans="1:25" s="4" customFormat="1" ht="23.25" customHeight="1" x14ac:dyDescent="0.45">
      <c r="A18" s="5"/>
      <c r="B18" s="52" t="str">
        <f>+[7]表１!B19</f>
        <v>宿泊業，飲食サービス業</v>
      </c>
      <c r="C18" s="46">
        <f>IF($B18="","",IF([6]設定!$H33="",INDEX([6]第１０表!$F$78:$M$134,MATCH([6]設定!$D33,[6]第１０表!$C$78:$C$134,0),1),[6]設定!$H33))</f>
        <v>16.899999999999999</v>
      </c>
      <c r="D18" s="46">
        <f>IF($B18="","",IF([6]設定!$H33="",INDEX([6]第１０表!$F$78:$M$134,MATCH([6]設定!$D33,[6]第１０表!$C$78:$C$134,0),2),[6]設定!$H33))</f>
        <v>151.80000000000001</v>
      </c>
      <c r="E18" s="46">
        <f>IF($B18="","",IF([6]設定!$H33="",INDEX([6]第１０表!$F$78:$M$134,MATCH([6]設定!$D33,[6]第１０表!$C$78:$C$134,0),3),[6]設定!$H33))</f>
        <v>144.4</v>
      </c>
      <c r="F18" s="47">
        <f>IF($B18="","",IF([6]設定!$H33="",INDEX([6]第１０表!$F$78:$M$134,MATCH([6]設定!$D33,[6]第１０表!$C$78:$C$134,0),4),[6]設定!$H33))</f>
        <v>7.4</v>
      </c>
      <c r="G18" s="46">
        <f>IF($B18="","",IF([6]設定!$H33="",INDEX([6]第１０表!$F$78:$M$134,MATCH([6]設定!$D33,[6]第１０表!$C$78:$C$134,0),5),[6]設定!$H33))</f>
        <v>14.2</v>
      </c>
      <c r="H18" s="46">
        <f>IF($B18="","",IF([6]設定!$H33="",INDEX([6]第１０表!$F$78:$M$134,MATCH([6]設定!$D33,[6]第１０表!$C$78:$C$134,0),6),[6]設定!$H33))</f>
        <v>73.8</v>
      </c>
      <c r="I18" s="46">
        <f>IF($B18="","",IF([6]設定!$H33="",INDEX([6]第１０表!$F$78:$M$134,MATCH([6]設定!$D33,[6]第１０表!$C$78:$C$134,0),7),[6]設定!$H33))</f>
        <v>71.2</v>
      </c>
      <c r="J18" s="47">
        <f>IF($B18="","",IF([6]設定!$H33="",INDEX([6]第１０表!$F$78:$M$134,MATCH([6]設定!$D33,[6]第１０表!$C$78:$C$134,0),8),[6]設定!$H33))</f>
        <v>2.6</v>
      </c>
      <c r="K18" s="5"/>
      <c r="M18" s="48" t="str">
        <f t="shared" si="0"/>
        <v>宿泊業，飲食サービス業</v>
      </c>
      <c r="N18" s="49">
        <f>IF($M18="","",IF([6]設定!$H33="",INDEX([6]指数!$C$518:$AD$574,MATCH([6]設定!$D33,[6]指数!$B$518:$B$574,0),7),[6]設定!$H33))</f>
        <v>93</v>
      </c>
      <c r="O18" s="50">
        <f>IF($M18="","",IF([6]設定!$H33="",INDEX([6]指数!$C$518:$AD$574,MATCH([6]設定!$D33,[6]指数!$B$518:$B$574,0),8),[6]設定!$H33))</f>
        <v>-13.6</v>
      </c>
      <c r="P18" s="49">
        <f>IF($M18="","",IF([6]設定!$H33="",INDEX([6]指数!$C$518:$AD$574,MATCH([6]設定!$D33,[6]指数!$B$518:$B$574,0),9),[6]設定!$H33))</f>
        <v>94.7</v>
      </c>
      <c r="Q18" s="50">
        <f>IF($M18="","",IF([6]設定!$H33="",INDEX([6]指数!$C$518:$AD$574,MATCH([6]設定!$D33,[6]指数!$B$518:$B$574,0),10),[6]設定!$H33))</f>
        <v>-15.5</v>
      </c>
      <c r="R18" s="49">
        <f>IF($M18="","",IF([6]設定!$H33="",INDEX([6]指数!$C$518:$AD$574,MATCH([6]設定!$D33,[6]指数!$B$518:$B$574,0),11),[6]設定!$H33))</f>
        <v>68.5</v>
      </c>
      <c r="S18" s="51">
        <f>IF($M18="","",IF([6]設定!$H33="",INDEX([6]指数!$C$518:$AD$574,MATCH([6]設定!$D33,[6]指数!$B$518:$B$574,0),12),[6]設定!$H33))</f>
        <v>50.9</v>
      </c>
      <c r="T18" s="49">
        <f>IF($M18="","",IF([6]設定!$H33="",INDEX([6]指数!$C$582:$AD$638,MATCH([6]設定!$D33,[6]指数!$B$582:$B$638,0),7),[6]設定!$H33))</f>
        <v>107.6</v>
      </c>
      <c r="U18" s="50">
        <f>IF($M18="","",IF([6]設定!$H33="",INDEX([6]指数!$C$582:$AD$638,MATCH([6]設定!$D33,[6]指数!$B$582:$B$638,0),8),[6]設定!$H33))</f>
        <v>-11.5</v>
      </c>
      <c r="V18" s="49">
        <f>IF($M18="","",IF([6]設定!$H33="",INDEX([6]指数!$C$582:$AD$638,MATCH([6]設定!$D33,[6]指数!$B$582:$B$638,0),9),[6]設定!$H33))</f>
        <v>106</v>
      </c>
      <c r="W18" s="50">
        <f>IF($M18="","",IF([6]設定!$H33="",INDEX([6]指数!$C$582:$AD$638,MATCH([6]設定!$D33,[6]指数!$B$582:$B$638,0),10),[6]設定!$H33))</f>
        <v>-12.2</v>
      </c>
      <c r="X18" s="49">
        <f>IF($M18="","",IF([6]設定!$H33="",INDEX([6]指数!$C$582:$AD$638,MATCH([6]設定!$D33,[6]指数!$B$582:$B$638,0),11),[6]設定!$H33))</f>
        <v>185.7</v>
      </c>
      <c r="Y18" s="51">
        <f>IF($M18="","",IF([6]設定!$H33="",INDEX([6]指数!$C$582:$AD$638,MATCH([6]設定!$D33,[6]指数!$B$582:$B$638,0),12),[6]設定!$H33))</f>
        <v>13</v>
      </c>
    </row>
    <row r="19" spans="1:25" s="4" customFormat="1" ht="23.25" customHeight="1" x14ac:dyDescent="0.45">
      <c r="A19" s="5"/>
      <c r="B19" s="54" t="str">
        <f>+[7]表１!B20</f>
        <v>生活関連サービス業，娯楽業</v>
      </c>
      <c r="C19" s="46">
        <f>IF($B19="","",IF([6]設定!$H34="",INDEX([6]第１０表!$F$78:$M$134,MATCH([6]設定!$D34,[6]第１０表!$C$78:$C$134,0),1),[6]設定!$H34))</f>
        <v>20.5</v>
      </c>
      <c r="D19" s="46">
        <f>IF($B19="","",IF([6]設定!$H34="",INDEX([6]第１０表!$F$78:$M$134,MATCH([6]設定!$D34,[6]第１０表!$C$78:$C$134,0),2),[6]設定!$H34))</f>
        <v>166</v>
      </c>
      <c r="E19" s="46">
        <f>IF($B19="","",IF([6]設定!$H34="",INDEX([6]第１０表!$F$78:$M$134,MATCH([6]設定!$D34,[6]第１０表!$C$78:$C$134,0),3),[6]設定!$H34))</f>
        <v>160.1</v>
      </c>
      <c r="F19" s="47">
        <f>IF($B19="","",IF([6]設定!$H34="",INDEX([6]第１０表!$F$78:$M$134,MATCH([6]設定!$D34,[6]第１０表!$C$78:$C$134,0),4),[6]設定!$H34))</f>
        <v>5.9</v>
      </c>
      <c r="G19" s="46">
        <f>IF($B19="","",IF([6]設定!$H34="",INDEX([6]第１０表!$F$78:$M$134,MATCH([6]設定!$D34,[6]第１０表!$C$78:$C$134,0),5),[6]設定!$H34))</f>
        <v>11.2</v>
      </c>
      <c r="H19" s="46">
        <f>IF($B19="","",IF([6]設定!$H34="",INDEX([6]第１０表!$F$78:$M$134,MATCH([6]設定!$D34,[6]第１０表!$C$78:$C$134,0),6),[6]設定!$H34))</f>
        <v>59.1</v>
      </c>
      <c r="I19" s="46">
        <f>IF($B19="","",IF([6]設定!$H34="",INDEX([6]第１０表!$F$78:$M$134,MATCH([6]設定!$D34,[6]第１０表!$C$78:$C$134,0),7),[6]設定!$H34))</f>
        <v>57.7</v>
      </c>
      <c r="J19" s="47">
        <f>IF($B19="","",IF([6]設定!$H34="",INDEX([6]第１０表!$F$78:$M$134,MATCH([6]設定!$D34,[6]第１０表!$C$78:$C$134,0),8),[6]設定!$H34))</f>
        <v>1.4</v>
      </c>
      <c r="K19" s="5"/>
      <c r="M19" s="54" t="str">
        <f t="shared" si="0"/>
        <v>生活関連サービス業，娯楽業</v>
      </c>
      <c r="N19" s="49">
        <f>IF($M19="","",IF([6]設定!$H34="",INDEX([6]指数!$C$518:$AD$574,MATCH([6]設定!$D34,[6]指数!$B$518:$B$574,0),7),[6]設定!$H34))</f>
        <v>97.6</v>
      </c>
      <c r="O19" s="50">
        <f>IF($M19="","",IF([6]設定!$H34="",INDEX([6]指数!$C$518:$AD$574,MATCH([6]設定!$D34,[6]指数!$B$518:$B$574,0),8),[6]設定!$H34))</f>
        <v>3.6</v>
      </c>
      <c r="P19" s="49">
        <f>IF($M19="","",IF([6]設定!$H34="",INDEX([6]指数!$C$518:$AD$574,MATCH([6]設定!$D34,[6]指数!$B$518:$B$574,0),9),[6]設定!$H34))</f>
        <v>103.8</v>
      </c>
      <c r="Q19" s="50">
        <f>IF($M19="","",IF([6]設定!$H34="",INDEX([6]指数!$C$518:$AD$574,MATCH([6]設定!$D34,[6]指数!$B$518:$B$574,0),10),[6]設定!$H34))</f>
        <v>5.3</v>
      </c>
      <c r="R19" s="49">
        <f>IF($M19="","",IF([6]設定!$H34="",INDEX([6]指数!$C$518:$AD$574,MATCH([6]設定!$D34,[6]指数!$B$518:$B$574,0),11),[6]設定!$H34))</f>
        <v>37.299999999999997</v>
      </c>
      <c r="S19" s="51">
        <f>IF($M19="","",IF([6]設定!$H34="",INDEX([6]指数!$C$518:$AD$574,MATCH([6]設定!$D34,[6]指数!$B$518:$B$574,0),12),[6]設定!$H34))</f>
        <v>-28.1</v>
      </c>
      <c r="T19" s="49">
        <f>IF($M19="","",IF([6]設定!$H34="",INDEX([6]指数!$C$582:$AD$638,MATCH([6]設定!$D34,[6]指数!$B$582:$B$638,0),7),[6]設定!$H34))</f>
        <v>75.3</v>
      </c>
      <c r="U19" s="50">
        <f>IF($M19="","",IF([6]設定!$H34="",INDEX([6]指数!$C$582:$AD$638,MATCH([6]設定!$D34,[6]指数!$B$582:$B$638,0),8),[6]設定!$H34))</f>
        <v>-41.4</v>
      </c>
      <c r="V19" s="49">
        <f>IF($M19="","",IF([6]設定!$H34="",INDEX([6]指数!$C$582:$AD$638,MATCH([6]設定!$D34,[6]指数!$B$582:$B$638,0),9),[6]設定!$H34))</f>
        <v>74.3</v>
      </c>
      <c r="W19" s="50">
        <f>IF($M19="","",IF([6]設定!$H34="",INDEX([6]指数!$C$582:$AD$638,MATCH([6]設定!$D34,[6]指数!$B$582:$B$638,0),10),[6]設定!$H34))</f>
        <v>-41.4</v>
      </c>
      <c r="X19" s="49">
        <f>IF($M19="","",IF([6]設定!$H34="",INDEX([6]指数!$C$582:$AD$638,MATCH([6]設定!$D34,[6]指数!$B$582:$B$638,0),11),[6]設定!$H34))</f>
        <v>175</v>
      </c>
      <c r="Y19" s="51">
        <f>IF($M19="","",IF([6]設定!$H34="",INDEX([6]指数!$C$582:$AD$638,MATCH([6]設定!$D34,[6]指数!$B$582:$B$638,0),12),[6]設定!$H34))</f>
        <v>-39.1</v>
      </c>
    </row>
    <row r="20" spans="1:25" s="4" customFormat="1" ht="23.25" customHeight="1" x14ac:dyDescent="0.45">
      <c r="A20" s="5"/>
      <c r="B20" s="52" t="str">
        <f>+[7]表１!B21</f>
        <v>教育，学習支援業</v>
      </c>
      <c r="C20" s="46">
        <f>IF($B20="","",IF([6]設定!$H35="",INDEX([6]第１０表!$F$78:$M$134,MATCH([6]設定!$D35,[6]第１０表!$C$78:$C$134,0),1),[6]設定!$H35))</f>
        <v>20.100000000000001</v>
      </c>
      <c r="D20" s="46">
        <f>IF($B20="","",IF([6]設定!$H35="",INDEX([6]第１０表!$F$78:$M$134,MATCH([6]設定!$D35,[6]第１０表!$C$78:$C$134,0),2),[6]設定!$H35))</f>
        <v>186.2</v>
      </c>
      <c r="E20" s="46">
        <f>IF($B20="","",IF([6]設定!$H35="",INDEX([6]第１０表!$F$78:$M$134,MATCH([6]設定!$D35,[6]第１０表!$C$78:$C$134,0),3),[6]設定!$H35))</f>
        <v>152.6</v>
      </c>
      <c r="F20" s="47">
        <f>IF($B20="","",IF([6]設定!$H35="",INDEX([6]第１０表!$F$78:$M$134,MATCH([6]設定!$D35,[6]第１０表!$C$78:$C$134,0),4),[6]設定!$H35))</f>
        <v>33.6</v>
      </c>
      <c r="G20" s="46">
        <f>IF($B20="","",IF([6]設定!$H35="",INDEX([6]第１０表!$F$78:$M$134,MATCH([6]設定!$D35,[6]第１０表!$C$78:$C$134,0),5),[6]設定!$H35))</f>
        <v>15.1</v>
      </c>
      <c r="H20" s="46">
        <f>IF($B20="","",IF([6]設定!$H35="",INDEX([6]第１０表!$F$78:$M$134,MATCH([6]設定!$D35,[6]第１０表!$C$78:$C$134,0),6),[6]設定!$H35))</f>
        <v>77.400000000000006</v>
      </c>
      <c r="I20" s="46">
        <f>IF($B20="","",IF([6]設定!$H35="",INDEX([6]第１０表!$F$78:$M$134,MATCH([6]設定!$D35,[6]第１０表!$C$78:$C$134,0),7),[6]設定!$H35))</f>
        <v>77.099999999999994</v>
      </c>
      <c r="J20" s="47">
        <f>IF($B20="","",IF([6]設定!$H35="",INDEX([6]第１０表!$F$78:$M$134,MATCH([6]設定!$D35,[6]第１０表!$C$78:$C$134,0),8),[6]設定!$H35))</f>
        <v>0.3</v>
      </c>
      <c r="K20" s="5"/>
      <c r="M20" s="48" t="str">
        <f t="shared" si="0"/>
        <v>教育，学習支援業</v>
      </c>
      <c r="N20" s="49">
        <f>IF($M20="","",IF([6]設定!$H35="",INDEX([6]指数!$C$518:$AD$574,MATCH([6]設定!$D35,[6]指数!$B$518:$B$574,0),7),[6]設定!$H35))</f>
        <v>118.3</v>
      </c>
      <c r="O20" s="50">
        <f>IF($M20="","",IF([6]設定!$H35="",INDEX([6]指数!$C$518:$AD$574,MATCH([6]設定!$D35,[6]指数!$B$518:$B$574,0),8),[6]設定!$H35))</f>
        <v>2.5</v>
      </c>
      <c r="P20" s="49">
        <f>IF($M20="","",IF([6]設定!$H35="",INDEX([6]指数!$C$518:$AD$574,MATCH([6]設定!$D35,[6]指数!$B$518:$B$574,0),9),[6]設定!$H35))</f>
        <v>102.7</v>
      </c>
      <c r="Q20" s="50">
        <f>IF($M20="","",IF([6]設定!$H35="",INDEX([6]指数!$C$518:$AD$574,MATCH([6]設定!$D35,[6]指数!$B$518:$B$574,0),10),[6]設定!$H35))</f>
        <v>3</v>
      </c>
      <c r="R20" s="49">
        <f>IF($M20="","",IF([6]設定!$H35="",INDEX([6]指数!$C$518:$AD$574,MATCH([6]設定!$D35,[6]指数!$B$518:$B$574,0),11),[6]設定!$H35))</f>
        <v>381.8</v>
      </c>
      <c r="S20" s="51">
        <f>IF($M20="","",IF([6]設定!$H35="",INDEX([6]指数!$C$518:$AD$574,MATCH([6]設定!$D35,[6]指数!$B$518:$B$574,0),12),[6]設定!$H35))</f>
        <v>0.3</v>
      </c>
      <c r="T20" s="49">
        <f>IF($M20="","",IF([6]設定!$H35="",INDEX([6]指数!$C$582:$AD$638,MATCH([6]設定!$D35,[6]指数!$B$582:$B$638,0),7),[6]設定!$H35))</f>
        <v>148</v>
      </c>
      <c r="U20" s="50">
        <f>IF($M20="","",IF([6]設定!$H35="",INDEX([6]指数!$C$582:$AD$638,MATCH([6]設定!$D35,[6]指数!$B$582:$B$638,0),8),[6]設定!$H35))</f>
        <v>3.9</v>
      </c>
      <c r="V20" s="49">
        <f>IF($M20="","",IF([6]設定!$H35="",INDEX([6]指数!$C$582:$AD$638,MATCH([6]設定!$D35,[6]指数!$B$582:$B$638,0),9),[6]設定!$H35))</f>
        <v>148.30000000000001</v>
      </c>
      <c r="W20" s="50">
        <f>IF($M20="","",IF([6]設定!$H35="",INDEX([6]指数!$C$582:$AD$638,MATCH([6]設定!$D35,[6]指数!$B$582:$B$638,0),10),[6]設定!$H35))</f>
        <v>4.0999999999999996</v>
      </c>
      <c r="X20" s="49">
        <f>IF($M20="","",IF([6]設定!$H35="",INDEX([6]指数!$C$582:$AD$638,MATCH([6]設定!$D35,[6]指数!$B$582:$B$638,0),11),[6]設定!$H35))</f>
        <v>75</v>
      </c>
      <c r="Y20" s="51">
        <f>IF($M20="","",IF([6]設定!$H35="",INDEX([6]指数!$C$582:$AD$638,MATCH([6]設定!$D35,[6]指数!$B$582:$B$638,0),12),[6]設定!$H35))</f>
        <v>-25</v>
      </c>
    </row>
    <row r="21" spans="1:25" s="4" customFormat="1" ht="23.25" customHeight="1" x14ac:dyDescent="0.45">
      <c r="A21" s="5"/>
      <c r="B21" s="52" t="str">
        <f>+[7]表１!B22</f>
        <v>医療，福祉</v>
      </c>
      <c r="C21" s="46">
        <f>IF($B21="","",IF([6]設定!$H36="",INDEX([6]第１０表!$F$78:$M$134,MATCH([6]設定!$D36,[6]第１０表!$C$78:$C$134,0),1),[6]設定!$H36))</f>
        <v>20.6</v>
      </c>
      <c r="D21" s="46">
        <f>IF($B21="","",IF([6]設定!$H36="",INDEX([6]第１０表!$F$78:$M$134,MATCH([6]設定!$D36,[6]第１０表!$C$78:$C$134,0),2),[6]設定!$H36))</f>
        <v>161.4</v>
      </c>
      <c r="E21" s="46">
        <f>IF($B21="","",IF([6]設定!$H36="",INDEX([6]第１０表!$F$78:$M$134,MATCH([6]設定!$D36,[6]第１０表!$C$78:$C$134,0),3),[6]設定!$H36))</f>
        <v>156.1</v>
      </c>
      <c r="F21" s="47">
        <f>IF($B21="","",IF([6]設定!$H36="",INDEX([6]第１０表!$F$78:$M$134,MATCH([6]設定!$D36,[6]第１０表!$C$78:$C$134,0),4),[6]設定!$H36))</f>
        <v>5.3</v>
      </c>
      <c r="G21" s="46">
        <f>IF($B21="","",IF([6]設定!$H36="",INDEX([6]第１０表!$F$78:$M$134,MATCH([6]設定!$D36,[6]第１０表!$C$78:$C$134,0),5),[6]設定!$H36))</f>
        <v>14.7</v>
      </c>
      <c r="H21" s="46">
        <f>IF($B21="","",IF([6]設定!$H36="",INDEX([6]第１０表!$F$78:$M$134,MATCH([6]設定!$D36,[6]第１０表!$C$78:$C$134,0),6),[6]設定!$H36))</f>
        <v>77.7</v>
      </c>
      <c r="I21" s="46">
        <f>IF($B21="","",IF([6]設定!$H36="",INDEX([6]第１０表!$F$78:$M$134,MATCH([6]設定!$D36,[6]第１０表!$C$78:$C$134,0),7),[6]設定!$H36))</f>
        <v>77</v>
      </c>
      <c r="J21" s="47">
        <f>IF($B21="","",IF([6]設定!$H36="",INDEX([6]第１０表!$F$78:$M$134,MATCH([6]設定!$D36,[6]第１０表!$C$78:$C$134,0),8),[6]設定!$H36))</f>
        <v>0.7</v>
      </c>
      <c r="K21" s="5"/>
      <c r="M21" s="48" t="str">
        <f t="shared" si="0"/>
        <v>医療，福祉</v>
      </c>
      <c r="N21" s="49">
        <f>IF($M21="","",IF([6]設定!$H36="",INDEX([6]指数!$C$518:$AD$574,MATCH([6]設定!$D36,[6]指数!$B$518:$B$574,0),7),[6]設定!$H36))</f>
        <v>102.8</v>
      </c>
      <c r="O21" s="50">
        <f>IF($M21="","",IF([6]設定!$H36="",INDEX([6]指数!$C$518:$AD$574,MATCH([6]設定!$D36,[6]指数!$B$518:$B$574,0),8),[6]設定!$H36))</f>
        <v>1.3</v>
      </c>
      <c r="P21" s="49">
        <f>IF($M21="","",IF([6]設定!$H36="",INDEX([6]指数!$C$518:$AD$574,MATCH([6]設定!$D36,[6]指数!$B$518:$B$574,0),9),[6]設定!$H36))</f>
        <v>102.8</v>
      </c>
      <c r="Q21" s="50">
        <f>IF($M21="","",IF([6]設定!$H36="",INDEX([6]指数!$C$518:$AD$574,MATCH([6]設定!$D36,[6]指数!$B$518:$B$574,0),10),[6]設定!$H36))</f>
        <v>1.6</v>
      </c>
      <c r="R21" s="49">
        <f>IF($M21="","",IF([6]設定!$H36="",INDEX([6]指数!$C$518:$AD$574,MATCH([6]設定!$D36,[6]指数!$B$518:$B$574,0),11),[6]設定!$H36))</f>
        <v>103.9</v>
      </c>
      <c r="S21" s="51">
        <f>IF($M21="","",IF([6]設定!$H36="",INDEX([6]指数!$C$518:$AD$574,MATCH([6]設定!$D36,[6]指数!$B$518:$B$574,0),12),[6]設定!$H36))</f>
        <v>-5.4</v>
      </c>
      <c r="T21" s="49">
        <f>IF($M21="","",IF([6]設定!$H36="",INDEX([6]指数!$C$582:$AD$638,MATCH([6]設定!$D36,[6]指数!$B$582:$B$638,0),7),[6]設定!$H36))</f>
        <v>87.1</v>
      </c>
      <c r="U21" s="50">
        <f>IF($M21="","",IF([6]設定!$H36="",INDEX([6]指数!$C$582:$AD$638,MATCH([6]設定!$D36,[6]指数!$B$582:$B$638,0),8),[6]設定!$H36))</f>
        <v>-12.8</v>
      </c>
      <c r="V21" s="49">
        <f>IF($M21="","",IF([6]設定!$H36="",INDEX([6]指数!$C$582:$AD$638,MATCH([6]設定!$D36,[6]指数!$B$582:$B$638,0),9),[6]設定!$H36))</f>
        <v>87.5</v>
      </c>
      <c r="W21" s="50">
        <f>IF($M21="","",IF([6]設定!$H36="",INDEX([6]指数!$C$582:$AD$638,MATCH([6]設定!$D36,[6]指数!$B$582:$B$638,0),10),[6]設定!$H36))</f>
        <v>-12.9</v>
      </c>
      <c r="X21" s="49">
        <f>IF($M21="","",IF([6]設定!$H36="",INDEX([6]指数!$C$582:$AD$638,MATCH([6]設定!$D36,[6]指数!$B$582:$B$638,0),11),[6]設定!$H36))</f>
        <v>53.8</v>
      </c>
      <c r="Y21" s="51">
        <f>IF($M21="","",IF([6]設定!$H36="",INDEX([6]指数!$C$582:$AD$638,MATCH([6]設定!$D36,[6]指数!$B$582:$B$638,0),12),[6]設定!$H36))</f>
        <v>0</v>
      </c>
    </row>
    <row r="22" spans="1:25" s="4" customFormat="1" ht="23.25" customHeight="1" x14ac:dyDescent="0.45">
      <c r="A22" s="5"/>
      <c r="B22" s="52" t="str">
        <f>+[7]表１!B23</f>
        <v>複合サービス事業</v>
      </c>
      <c r="C22" s="46">
        <f>IF($B22="","",IF([6]設定!$H37="",INDEX([6]第１０表!$F$78:$M$134,MATCH([6]設定!$D37,[6]第１０表!$C$78:$C$134,0),1),[6]設定!$H37))</f>
        <v>20.399999999999999</v>
      </c>
      <c r="D22" s="46">
        <f>IF($B22="","",IF([6]設定!$H37="",INDEX([6]第１０表!$F$78:$M$134,MATCH([6]設定!$D37,[6]第１０表!$C$78:$C$134,0),2),[6]設定!$H37))</f>
        <v>167.8</v>
      </c>
      <c r="E22" s="46">
        <f>IF($B22="","",IF([6]設定!$H37="",INDEX([6]第１０表!$F$78:$M$134,MATCH([6]設定!$D37,[6]第１０表!$C$78:$C$134,0),3),[6]設定!$H37))</f>
        <v>161.4</v>
      </c>
      <c r="F22" s="47">
        <f>IF($B22="","",IF([6]設定!$H37="",INDEX([6]第１０表!$F$78:$M$134,MATCH([6]設定!$D37,[6]第１０表!$C$78:$C$134,0),4),[6]設定!$H37))</f>
        <v>6.4</v>
      </c>
      <c r="G22" s="46">
        <f>IF($B22="","",IF([6]設定!$H37="",INDEX([6]第１０表!$F$78:$M$134,MATCH([6]設定!$D37,[6]第１０表!$C$78:$C$134,0),5),[6]設定!$H37))</f>
        <v>18.899999999999999</v>
      </c>
      <c r="H22" s="46">
        <f>IF($B22="","",IF([6]設定!$H37="",INDEX([6]第１０表!$F$78:$M$134,MATCH([6]設定!$D37,[6]第１０表!$C$78:$C$134,0),6),[6]設定!$H37))</f>
        <v>130.80000000000001</v>
      </c>
      <c r="I22" s="46">
        <f>IF($B22="","",IF([6]設定!$H37="",INDEX([6]第１０表!$F$78:$M$134,MATCH([6]設定!$D37,[6]第１０表!$C$78:$C$134,0),7),[6]設定!$H37))</f>
        <v>130.5</v>
      </c>
      <c r="J22" s="47">
        <f>IF($B22="","",IF([6]設定!$H37="",INDEX([6]第１０表!$F$78:$M$134,MATCH([6]設定!$D37,[6]第１０表!$C$78:$C$134,0),8),[6]設定!$H37))</f>
        <v>0.3</v>
      </c>
      <c r="K22" s="5"/>
      <c r="M22" s="48" t="str">
        <f t="shared" si="0"/>
        <v>複合サービス事業</v>
      </c>
      <c r="N22" s="49">
        <f>IF($M22="","",IF([6]設定!$H37="",INDEX([6]指数!$C$518:$AD$574,MATCH([6]設定!$D37,[6]指数!$B$518:$B$574,0),7),[6]設定!$H37))</f>
        <v>105.8</v>
      </c>
      <c r="O22" s="50">
        <f>IF($M22="","",IF([6]設定!$H37="",INDEX([6]指数!$C$518:$AD$574,MATCH([6]設定!$D37,[6]指数!$B$518:$B$574,0),8),[6]設定!$H37))</f>
        <v>5.9</v>
      </c>
      <c r="P22" s="49">
        <f>IF($M22="","",IF([6]設定!$H37="",INDEX([6]指数!$C$518:$AD$574,MATCH([6]設定!$D37,[6]指数!$B$518:$B$574,0),9),[6]設定!$H37))</f>
        <v>107.6</v>
      </c>
      <c r="Q22" s="50">
        <f>IF($M22="","",IF([6]設定!$H37="",INDEX([6]指数!$C$518:$AD$574,MATCH([6]設定!$D37,[6]指数!$B$518:$B$574,0),10),[6]設定!$H37))</f>
        <v>6.6</v>
      </c>
      <c r="R22" s="49">
        <f>IF($M22="","",IF([6]設定!$H37="",INDEX([6]指数!$C$518:$AD$574,MATCH([6]設定!$D37,[6]指数!$B$518:$B$574,0),11),[6]設定!$H37))</f>
        <v>73.599999999999994</v>
      </c>
      <c r="S22" s="51">
        <f>IF($M22="","",IF([6]設定!$H37="",INDEX([6]指数!$C$518:$AD$574,MATCH([6]設定!$D37,[6]指数!$B$518:$B$574,0),12),[6]設定!$H37))</f>
        <v>-11.1</v>
      </c>
      <c r="T22" s="49">
        <f>IF($M22="","",IF([6]設定!$H37="",INDEX([6]指数!$C$582:$AD$638,MATCH([6]設定!$D37,[6]指数!$B$582:$B$638,0),7),[6]設定!$H37))</f>
        <v>111.5</v>
      </c>
      <c r="U22" s="50">
        <f>IF($M22="","",IF([6]設定!$H37="",INDEX([6]指数!$C$582:$AD$638,MATCH([6]設定!$D37,[6]指数!$B$582:$B$638,0),8),[6]設定!$H37))</f>
        <v>24.7</v>
      </c>
      <c r="V22" s="49">
        <f>IF($M22="","",IF([6]設定!$H37="",INDEX([6]指数!$C$582:$AD$638,MATCH([6]設定!$D37,[6]指数!$B$582:$B$638,0),9),[6]設定!$H37))</f>
        <v>114.3</v>
      </c>
      <c r="W22" s="50">
        <f>IF($M22="","",IF([6]設定!$H37="",INDEX([6]指数!$C$582:$AD$638,MATCH([6]設定!$D37,[6]指数!$B$582:$B$638,0),10),[6]設定!$H37))</f>
        <v>24.9</v>
      </c>
      <c r="X22" s="49">
        <f>IF($M22="","",IF([6]設定!$H37="",INDEX([6]指数!$C$582:$AD$638,MATCH([6]設定!$D37,[6]指数!$B$582:$B$638,0),11),[6]設定!$H37))</f>
        <v>9.6999999999999993</v>
      </c>
      <c r="Y22" s="51">
        <f>IF($M22="","",IF([6]設定!$H37="",INDEX([6]指数!$C$582:$AD$638,MATCH([6]設定!$D37,[6]指数!$B$582:$B$638,0),12),[6]設定!$H37))</f>
        <v>-24.8</v>
      </c>
    </row>
    <row r="23" spans="1:25" s="4" customFormat="1" ht="23.25" customHeight="1" x14ac:dyDescent="0.45">
      <c r="A23" s="5"/>
      <c r="B23" s="57" t="str">
        <f>+[7]表１!B24</f>
        <v>サービス業（他に分類されないもの）</v>
      </c>
      <c r="C23" s="58">
        <f>IF($B23="","",IF([6]設定!$H38="",INDEX([6]第１０表!$F$78:$M$134,MATCH([6]設定!$D38,[6]第１０表!$C$78:$C$134,0),1),[6]設定!$H38))</f>
        <v>19.7</v>
      </c>
      <c r="D23" s="59">
        <f>IF($B23="","",IF([6]設定!$H38="",INDEX([6]第１０表!$F$78:$M$134,MATCH([6]設定!$D38,[6]第１０表!$C$78:$C$134,0),2),[6]設定!$H38))</f>
        <v>159.4</v>
      </c>
      <c r="E23" s="59">
        <f>IF($B23="","",IF([6]設定!$H38="",INDEX([6]第１０表!$F$78:$M$134,MATCH([6]設定!$D38,[6]第１０表!$C$78:$C$134,0),3),[6]設定!$H38))</f>
        <v>148.80000000000001</v>
      </c>
      <c r="F23" s="60">
        <f>IF($B23="","",IF([6]設定!$H38="",INDEX([6]第１０表!$F$78:$M$134,MATCH([6]設定!$D38,[6]第１０表!$C$78:$C$134,0),4),[6]設定!$H38))</f>
        <v>10.6</v>
      </c>
      <c r="G23" s="59">
        <f>IF($B23="","",IF([6]設定!$H38="",INDEX([6]第１０表!$F$78:$M$134,MATCH([6]設定!$D38,[6]第１０表!$C$78:$C$134,0),5),[6]設定!$H38))</f>
        <v>15.1</v>
      </c>
      <c r="H23" s="59">
        <f>IF($B23="","",IF([6]設定!$H38="",INDEX([6]第１０表!$F$78:$M$134,MATCH([6]設定!$D38,[6]第１０表!$C$78:$C$134,0),6),[6]設定!$H38))</f>
        <v>84.9</v>
      </c>
      <c r="I23" s="59">
        <f>IF($B23="","",IF([6]設定!$H38="",INDEX([6]第１０表!$F$78:$M$134,MATCH([6]設定!$D38,[6]第１０表!$C$78:$C$134,0),7),[6]設定!$H38))</f>
        <v>83.3</v>
      </c>
      <c r="J23" s="60">
        <f>IF($B23="","",IF([6]設定!$H38="",INDEX([6]第１０表!$F$78:$M$134,MATCH([6]設定!$D38,[6]第１０表!$C$78:$C$134,0),8),[6]設定!$H38))</f>
        <v>1.6</v>
      </c>
      <c r="K23" s="5"/>
      <c r="M23" s="61" t="str">
        <f t="shared" si="0"/>
        <v>サービス業（他に分類されないもの）</v>
      </c>
      <c r="N23" s="62">
        <f>IF($M23="","",IF([6]設定!$H38="",INDEX([6]指数!$C$518:$AD$574,MATCH([6]設定!$D38,[6]指数!$B$518:$B$574,0),7),[6]設定!$H38))</f>
        <v>98.6</v>
      </c>
      <c r="O23" s="63">
        <f>IF($M23="","",IF([6]設定!$H38="",INDEX([6]指数!$C$518:$AD$574,MATCH([6]設定!$D38,[6]指数!$B$518:$B$574,0),8),[6]設定!$H38))</f>
        <v>-2.1</v>
      </c>
      <c r="P23" s="62">
        <f>IF($M23="","",IF([6]設定!$H38="",INDEX([6]指数!$C$518:$AD$574,MATCH([6]設定!$D38,[6]指数!$B$518:$B$574,0),9),[6]設定!$H38))</f>
        <v>99.1</v>
      </c>
      <c r="Q23" s="64">
        <f>IF($M23="","",IF([6]設定!$H38="",INDEX([6]指数!$C$518:$AD$574,MATCH([6]設定!$D38,[6]指数!$B$518:$B$574,0),10),[6]設定!$H38))</f>
        <v>-2.8</v>
      </c>
      <c r="R23" s="62">
        <f>IF($M23="","",IF([6]設定!$H38="",INDEX([6]指数!$C$518:$AD$574,MATCH([6]設定!$D38,[6]指数!$B$518:$B$574,0),11),[6]設定!$H38))</f>
        <v>91.4</v>
      </c>
      <c r="S23" s="65">
        <f>IF($M23="","",IF([6]設定!$H38="",INDEX([6]指数!$C$518:$AD$574,MATCH([6]設定!$D38,[6]指数!$B$518:$B$574,0),12),[6]設定!$H38))</f>
        <v>9.3000000000000007</v>
      </c>
      <c r="T23" s="62">
        <f>IF($M23="","",IF([6]設定!$H38="",INDEX([6]指数!$C$582:$AD$638,MATCH([6]設定!$D38,[6]指数!$B$582:$B$638,0),7),[6]設定!$H38))</f>
        <v>90.5</v>
      </c>
      <c r="U23" s="63">
        <f>IF($M23="","",IF([6]設定!$H38="",INDEX([6]指数!$C$582:$AD$638,MATCH([6]設定!$D38,[6]指数!$B$582:$B$638,0),8),[6]設定!$H38))</f>
        <v>-5.6</v>
      </c>
      <c r="V23" s="62">
        <f>IF($M23="","",IF([6]設定!$H38="",INDEX([6]指数!$C$582:$AD$638,MATCH([6]設定!$D38,[6]指数!$B$582:$B$638,0),9),[6]設定!$H38))</f>
        <v>91.8</v>
      </c>
      <c r="W23" s="64">
        <f>IF($M23="","",IF([6]設定!$H38="",INDEX([6]指数!$C$582:$AD$638,MATCH([6]設定!$D38,[6]指数!$B$582:$B$638,0),10),[6]設定!$H38))</f>
        <v>-4.7</v>
      </c>
      <c r="X23" s="62">
        <f>IF($M23="","",IF([6]設定!$H38="",INDEX([6]指数!$C$582:$AD$638,MATCH([6]設定!$D38,[6]指数!$B$582:$B$638,0),11),[6]設定!$H38))</f>
        <v>51.6</v>
      </c>
      <c r="Y23" s="65">
        <f>IF($M23="","",IF([6]設定!$H38="",INDEX([6]指数!$C$582:$AD$638,MATCH([6]設定!$D38,[6]指数!$B$582:$B$638,0),12),[6]設定!$H38))</f>
        <v>-40.799999999999997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IF($B30="","",IF([6]設定!$I23="",INDEX([6]第１０表!$F$10:$M$66,MATCH([6]設定!$D23,[6]第１０表!$C$10:$C$66,0),1),[6]設定!$I23))</f>
        <v>19.899999999999999</v>
      </c>
      <c r="D30" s="46">
        <f>IF($B30="","",IF([6]設定!$I23="",INDEX([6]第１０表!$F$10:$M$66,MATCH([6]設定!$D23,[6]第１０表!$C$10:$C$66,0),2),[6]設定!$I23))</f>
        <v>168.1</v>
      </c>
      <c r="E30" s="46">
        <f>IF($B30="","",IF([6]設定!$I23="",INDEX([6]第１０表!$F$10:$M$66,MATCH([6]設定!$D23,[6]第１０表!$C$10:$C$66,0),3),[6]設定!$I23))</f>
        <v>152.9</v>
      </c>
      <c r="F30" s="47">
        <f>IF($B30="","",IF([6]設定!$I23="",INDEX([6]第１０表!$F$10:$M$66,MATCH([6]設定!$D23,[6]第１０表!$C$10:$C$66,0),4),[6]設定!$I23))</f>
        <v>15.2</v>
      </c>
      <c r="G30" s="46">
        <f>IF($B30="","",IF([6]設定!$I23="",INDEX([6]第１０表!$F$10:$M$66,MATCH([6]設定!$D23,[6]第１０表!$C$10:$C$66,0),5),[6]設定!$I23))</f>
        <v>16.100000000000001</v>
      </c>
      <c r="H30" s="46">
        <f>IF($B30="","",IF([6]設定!$I23="",INDEX([6]第１０表!$F$10:$M$66,MATCH([6]設定!$D23,[6]第１０表!$C$10:$C$66,0),6),[6]設定!$I23))</f>
        <v>92.6</v>
      </c>
      <c r="I30" s="46">
        <f>IF($B30="","",IF([6]設定!$I23="",INDEX([6]第１０表!$F$10:$M$66,MATCH([6]設定!$D23,[6]第１０表!$C$10:$C$66,0),7),[6]設定!$I23))</f>
        <v>90.9</v>
      </c>
      <c r="J30" s="47">
        <f>IF($B30="","",IF([6]設定!$I23="",INDEX([6]第１０表!$F$10:$M$66,MATCH([6]設定!$D23,[6]第１０表!$C$10:$C$66,0),8),[6]設定!$I23))</f>
        <v>1.7</v>
      </c>
      <c r="K30" s="5"/>
      <c r="M30" s="48" t="str">
        <f t="shared" ref="M30:M45" si="2">+M8</f>
        <v>調査産業計</v>
      </c>
      <c r="N30" s="49">
        <f>IF($M30="","",IF([6]設定!$I23="",INDEX([6]指数!$C$198:$AD$254,MATCH([6]設定!$D23,[6]指数!$B$198:$B$254,0),7),[6]設定!$I23))</f>
        <v>103.4</v>
      </c>
      <c r="O30" s="50">
        <f>IF($M30="","",IF([6]設定!$I23="",INDEX([6]指数!$C$198:$AD$254,MATCH([6]設定!$D23,[6]指数!$B$198:$B$254,0),8),[6]設定!$I23))</f>
        <v>0</v>
      </c>
      <c r="P30" s="49">
        <f>IF($M30="","",IF([6]設定!$I23="",INDEX([6]指数!$C$198:$AD$254,MATCH([6]設定!$D23,[6]指数!$B$198:$B$254,0),9),[6]設定!$I23))</f>
        <v>101</v>
      </c>
      <c r="Q30" s="50">
        <f>IF($M30="","",IF([6]設定!$I23="",INDEX([6]指数!$C$198:$AD$254,MATCH([6]設定!$D23,[6]指数!$B$198:$B$254,0),10),[6]設定!$I23))</f>
        <v>0.7</v>
      </c>
      <c r="R30" s="49">
        <f>IF($M30="","",IF([6]設定!$I23="",INDEX([6]指数!$C$198:$AD$254,MATCH([6]設定!$D23,[6]指数!$B$198:$B$254,0),11),[6]設定!$I23))</f>
        <v>135.69999999999999</v>
      </c>
      <c r="S30" s="51">
        <f>IF($M30="","",IF([6]設定!$I23="",INDEX([6]指数!$C$198:$AD$254,MATCH([6]設定!$D23,[6]指数!$B$198:$B$254,0),12),[6]設定!$I23))</f>
        <v>-6.7</v>
      </c>
      <c r="T30" s="49">
        <f>IF($M30="","",IF([6]設定!$I23="",INDEX([6]指数!$C$262:$AD$318,MATCH([6]設定!$D23,[6]指数!$B$262:$B$318,0),7),[6]設定!$I23))</f>
        <v>98.9</v>
      </c>
      <c r="U30" s="49">
        <f>IF($M30="","",IF([6]設定!$I23="",INDEX([6]指数!$C$262:$AD$318,MATCH([6]設定!$D23,[6]指数!$B$262:$B$318,0),8),[6]設定!$I23))</f>
        <v>-1.7</v>
      </c>
      <c r="V30" s="49">
        <f>IF($M30="","",IF([6]設定!$I23="",INDEX([6]指数!$C$262:$AD$318,MATCH([6]設定!$D23,[6]指数!$B$262:$B$318,0),9),[6]設定!$I23))</f>
        <v>99.6</v>
      </c>
      <c r="W30" s="49">
        <f>IF($M30="","",IF([6]設定!$I23="",INDEX([6]指数!$C$262:$AD$318,MATCH([6]設定!$D23,[6]指数!$B$262:$B$318,0),10),[6]設定!$I23))</f>
        <v>-0.8</v>
      </c>
      <c r="X30" s="49">
        <f>IF($M30="","",IF([6]設定!$I23="",INDEX([6]指数!$C$262:$AD$318,MATCH([6]設定!$D23,[6]指数!$B$262:$B$318,0),11),[6]設定!$I23))</f>
        <v>77.3</v>
      </c>
      <c r="Y30" s="49">
        <f>IF($M30="","",IF([6]設定!$I23="",INDEX([6]指数!$C$262:$AD$318,MATCH([6]設定!$D23,[6]指数!$B$262:$B$318,0),12),[6]設定!$I23))</f>
        <v>-32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IF($B31="","",IF([6]設定!$I24="",INDEX([6]第１０表!$F$10:$M$66,MATCH([6]設定!$D24,[6]第１０表!$C$10:$C$66,0),1),[6]設定!$I24))</f>
        <v>21.3</v>
      </c>
      <c r="D31" s="46">
        <f>IF($B31="","",IF([6]設定!$I24="",INDEX([6]第１０表!$F$10:$M$66,MATCH([6]設定!$D24,[6]第１０表!$C$10:$C$66,0),2),[6]設定!$I24))</f>
        <v>169.5</v>
      </c>
      <c r="E31" s="46">
        <f>IF($B31="","",IF([6]設定!$I24="",INDEX([6]第１０表!$F$10:$M$66,MATCH([6]設定!$D24,[6]第１０表!$C$10:$C$66,0),3),[6]設定!$I24))</f>
        <v>158.30000000000001</v>
      </c>
      <c r="F31" s="47">
        <f>IF($B31="","",IF([6]設定!$I24="",INDEX([6]第１０表!$F$10:$M$66,MATCH([6]設定!$D24,[6]第１０表!$C$10:$C$66,0),4),[6]設定!$I24))</f>
        <v>11.2</v>
      </c>
      <c r="G31" s="46">
        <f>IF($B31="","",IF([6]設定!$I24="",INDEX([6]第１０表!$F$10:$M$66,MATCH([6]設定!$D24,[6]第１０表!$C$10:$C$66,0),5),[6]設定!$I24))</f>
        <v>15.6</v>
      </c>
      <c r="H31" s="46">
        <f>IF($B31="","",IF([6]設定!$I24="",INDEX([6]第１０表!$F$10:$M$66,MATCH([6]設定!$D24,[6]第１０表!$C$10:$C$66,0),6),[6]設定!$I24))</f>
        <v>108.1</v>
      </c>
      <c r="I31" s="46">
        <f>IF($B31="","",IF([6]設定!$I24="",INDEX([6]第１０表!$F$10:$M$66,MATCH([6]設定!$D24,[6]第１０表!$C$10:$C$66,0),7),[6]設定!$I24))</f>
        <v>106.6</v>
      </c>
      <c r="J31" s="47">
        <f>IF($B31="","",IF([6]設定!$I24="",INDEX([6]第１０表!$F$10:$M$66,MATCH([6]設定!$D24,[6]第１０表!$C$10:$C$66,0),8),[6]設定!$I24))</f>
        <v>1.5</v>
      </c>
      <c r="K31" s="5"/>
      <c r="M31" s="48" t="str">
        <f t="shared" si="2"/>
        <v>建設業</v>
      </c>
      <c r="N31" s="49">
        <f>IF($M31="","",IF([6]設定!$I24="",INDEX([6]指数!$C$198:$AD$254,MATCH([6]設定!$D24,[6]指数!$B$198:$B$254,0),7),[6]設定!$I24))</f>
        <v>103.2</v>
      </c>
      <c r="O31" s="50">
        <f>IF($M31="","",IF([6]設定!$I24="",INDEX([6]指数!$C$198:$AD$254,MATCH([6]設定!$D24,[6]指数!$B$198:$B$254,0),8),[6]設定!$I24))</f>
        <v>-4.9000000000000004</v>
      </c>
      <c r="P31" s="49">
        <f>IF($M31="","",IF([6]設定!$I24="",INDEX([6]指数!$C$198:$AD$254,MATCH([6]設定!$D24,[6]指数!$B$198:$B$254,0),9),[6]設定!$I24))</f>
        <v>105.4</v>
      </c>
      <c r="Q31" s="50">
        <f>IF($M31="","",IF([6]設定!$I24="",INDEX([6]指数!$C$198:$AD$254,MATCH([6]設定!$D24,[6]指数!$B$198:$B$254,0),10),[6]設定!$I24))</f>
        <v>-2.1</v>
      </c>
      <c r="R31" s="49">
        <f>IF($M31="","",IF([6]設定!$I24="",INDEX([6]指数!$C$198:$AD$254,MATCH([6]設定!$D24,[6]指数!$B$198:$B$254,0),11),[6]設定!$I24))</f>
        <v>79.400000000000006</v>
      </c>
      <c r="S31" s="51">
        <f>IF($M31="","",IF([6]設定!$I24="",INDEX([6]指数!$C$198:$AD$254,MATCH([6]設定!$D24,[6]指数!$B$198:$B$254,0),12),[6]設定!$I24))</f>
        <v>-31.3</v>
      </c>
      <c r="T31" s="49">
        <f>IF($M31="","",IF([6]設定!$I24="",INDEX([6]指数!$C$262:$AD$318,MATCH([6]設定!$D24,[6]指数!$B$262:$B$318,0),7),[6]設定!$I24))</f>
        <v>110.2</v>
      </c>
      <c r="U31" s="50">
        <f>IF($M31="","",IF([6]設定!$I24="",INDEX([6]指数!$C$262:$AD$318,MATCH([6]設定!$D24,[6]指数!$B$262:$B$318,0),8),[6]設定!$I24))</f>
        <v>-24.2</v>
      </c>
      <c r="V31" s="49">
        <f>IF($M31="","",IF([6]設定!$I24="",INDEX([6]指数!$C$262:$AD$318,MATCH([6]設定!$D24,[6]指数!$B$262:$B$318,0),9),[6]設定!$I24))</f>
        <v>109.6</v>
      </c>
      <c r="W31" s="50">
        <f>IF($M31="","",IF([6]設定!$I24="",INDEX([6]指数!$C$262:$AD$318,MATCH([6]設定!$D24,[6]指数!$B$262:$B$318,0),10),[6]設定!$I24))</f>
        <v>-20.9</v>
      </c>
      <c r="X31" s="49">
        <f>IF($M31="","",IF([6]設定!$I24="",INDEX([6]指数!$C$262:$AD$318,MATCH([6]設定!$D24,[6]指数!$B$262:$B$318,0),11),[6]設定!$I24))</f>
        <v>166.7</v>
      </c>
      <c r="Y31" s="51">
        <f>IF($M31="","",IF([6]設定!$I24="",INDEX([6]指数!$C$262:$AD$318,MATCH([6]設定!$D24,[6]指数!$B$262:$B$318,0),12),[6]設定!$I24))</f>
        <v>-80.8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IF($B32="","",IF([6]設定!$I25="",INDEX([6]第１０表!$F$10:$M$66,MATCH([6]設定!$D25,[6]第１０表!$C$10:$C$66,0),1),[6]設定!$I25))</f>
        <v>20.100000000000001</v>
      </c>
      <c r="D32" s="46">
        <f>IF($B32="","",IF([6]設定!$I25="",INDEX([6]第１０表!$F$10:$M$66,MATCH([6]設定!$D25,[6]第１０表!$C$10:$C$66,0),2),[6]設定!$I25))</f>
        <v>170.6</v>
      </c>
      <c r="E32" s="46">
        <f>IF($B32="","",IF([6]設定!$I25="",INDEX([6]第１０表!$F$10:$M$66,MATCH([6]設定!$D25,[6]第１０表!$C$10:$C$66,0),3),[6]設定!$I25))</f>
        <v>155.4</v>
      </c>
      <c r="F32" s="47">
        <f>IF($B32="","",IF([6]設定!$I25="",INDEX([6]第１０表!$F$10:$M$66,MATCH([6]設定!$D25,[6]第１０表!$C$10:$C$66,0),4),[6]設定!$I25))</f>
        <v>15.2</v>
      </c>
      <c r="G32" s="46">
        <f>IF($B32="","",IF([6]設定!$I25="",INDEX([6]第１０表!$F$10:$M$66,MATCH([6]設定!$D25,[6]第１０表!$C$10:$C$66,0),5),[6]設定!$I25))</f>
        <v>18.5</v>
      </c>
      <c r="H32" s="46">
        <f>IF($B32="","",IF([6]設定!$I25="",INDEX([6]第１０表!$F$10:$M$66,MATCH([6]設定!$D25,[6]第１０表!$C$10:$C$66,0),6),[6]設定!$I25))</f>
        <v>115.5</v>
      </c>
      <c r="I32" s="46">
        <f>IF($B32="","",IF([6]設定!$I25="",INDEX([6]第１０表!$F$10:$M$66,MATCH([6]設定!$D25,[6]第１０表!$C$10:$C$66,0),7),[6]設定!$I25))</f>
        <v>111.2</v>
      </c>
      <c r="J32" s="47">
        <f>IF($B32="","",IF([6]設定!$I25="",INDEX([6]第１０表!$F$10:$M$66,MATCH([6]設定!$D25,[6]第１０表!$C$10:$C$66,0),8),[6]設定!$I25))</f>
        <v>4.3</v>
      </c>
      <c r="K32" s="5"/>
      <c r="M32" s="48" t="str">
        <f t="shared" si="2"/>
        <v>製造業</v>
      </c>
      <c r="N32" s="49">
        <f>IF($M32="","",IF([6]設定!$I25="",INDEX([6]指数!$C$198:$AD$254,MATCH([6]設定!$D25,[6]指数!$B$198:$B$254,0),7),[6]設定!$I25))</f>
        <v>103.1</v>
      </c>
      <c r="O32" s="50">
        <f>IF($M32="","",IF([6]設定!$I25="",INDEX([6]指数!$C$198:$AD$254,MATCH([6]設定!$D25,[6]指数!$B$198:$B$254,0),8),[6]設定!$I25))</f>
        <v>0.5</v>
      </c>
      <c r="P32" s="49">
        <f>IF($M32="","",IF([6]設定!$I25="",INDEX([6]指数!$C$198:$AD$254,MATCH([6]設定!$D25,[6]指数!$B$198:$B$254,0),9),[6]設定!$I25))</f>
        <v>102.1</v>
      </c>
      <c r="Q32" s="50">
        <f>IF($M32="","",IF([6]設定!$I25="",INDEX([6]指数!$C$198:$AD$254,MATCH([6]設定!$D25,[6]指数!$B$198:$B$254,0),10),[6]設定!$I25))</f>
        <v>1.2</v>
      </c>
      <c r="R32" s="49">
        <f>IF($M32="","",IF([6]設定!$I25="",INDEX([6]指数!$C$198:$AD$254,MATCH([6]設定!$D25,[6]指数!$B$198:$B$254,0),11),[6]設定!$I25))</f>
        <v>114.3</v>
      </c>
      <c r="S32" s="51">
        <f>IF($M32="","",IF([6]設定!$I25="",INDEX([6]指数!$C$198:$AD$254,MATCH([6]設定!$D25,[6]指数!$B$198:$B$254,0),12),[6]設定!$I25))</f>
        <v>-6.8</v>
      </c>
      <c r="T32" s="49">
        <f>IF($M32="","",IF([6]設定!$I25="",INDEX([6]指数!$C$262:$AD$318,MATCH([6]設定!$D25,[6]指数!$B$262:$B$318,0),7),[6]設定!$I25))</f>
        <v>99.2</v>
      </c>
      <c r="U32" s="50">
        <f>IF($M32="","",IF([6]設定!$I25="",INDEX([6]指数!$C$262:$AD$318,MATCH([6]設定!$D25,[6]指数!$B$262:$B$318,0),8),[6]設定!$I25))</f>
        <v>-1.4</v>
      </c>
      <c r="V32" s="49">
        <f>IF($M32="","",IF([6]設定!$I25="",INDEX([6]指数!$C$262:$AD$318,MATCH([6]設定!$D25,[6]指数!$B$262:$B$318,0),9),[6]設定!$I25))</f>
        <v>99.9</v>
      </c>
      <c r="W32" s="50">
        <f>IF($M32="","",IF([6]設定!$I25="",INDEX([6]指数!$C$262:$AD$318,MATCH([6]設定!$D25,[6]指数!$B$262:$B$318,0),10),[6]設定!$I25))</f>
        <v>-0.1</v>
      </c>
      <c r="X32" s="49">
        <f>IF($M32="","",IF([6]設定!$I25="",INDEX([6]指数!$C$262:$AD$318,MATCH([6]設定!$D25,[6]指数!$B$262:$B$318,0),11),[6]設定!$I25))</f>
        <v>82.7</v>
      </c>
      <c r="Y32" s="51">
        <f>IF($M32="","",IF([6]設定!$I25="",INDEX([6]指数!$C$262:$AD$318,MATCH([6]設定!$D25,[6]指数!$B$262:$B$318,0),12),[6]設定!$I25))</f>
        <v>-25.8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IF($B33="","",IF([6]設定!$I26="",INDEX([6]第１０表!$F$10:$M$66,MATCH([6]設定!$D26,[6]第１０表!$C$10:$C$66,0),1),[6]設定!$I26))</f>
        <v>19.8</v>
      </c>
      <c r="D33" s="46">
        <f>IF($B33="","",IF([6]設定!$I26="",INDEX([6]第１０表!$F$10:$M$66,MATCH([6]設定!$D26,[6]第１０表!$C$10:$C$66,0),2),[6]設定!$I26))</f>
        <v>167.1</v>
      </c>
      <c r="E33" s="46">
        <f>IF($B33="","",IF([6]設定!$I26="",INDEX([6]第１０表!$F$10:$M$66,MATCH([6]設定!$D26,[6]第１０表!$C$10:$C$66,0),3),[6]設定!$I26))</f>
        <v>146.19999999999999</v>
      </c>
      <c r="F33" s="47">
        <f>IF($B33="","",IF([6]設定!$I26="",INDEX([6]第１０表!$F$10:$M$66,MATCH([6]設定!$D26,[6]第１０表!$C$10:$C$66,0),4),[6]設定!$I26))</f>
        <v>20.9</v>
      </c>
      <c r="G33" s="46">
        <f>IF($B33="","",IF([6]設定!$I26="",INDEX([6]第１０表!$F$10:$M$66,MATCH([6]設定!$D26,[6]第１０表!$C$10:$C$66,0),5),[6]設定!$I26))</f>
        <v>18.399999999999999</v>
      </c>
      <c r="H33" s="46">
        <f>IF($B33="","",IF([6]設定!$I26="",INDEX([6]第１０表!$F$10:$M$66,MATCH([6]設定!$D26,[6]第１０表!$C$10:$C$66,0),6),[6]設定!$I26))</f>
        <v>110.2</v>
      </c>
      <c r="I33" s="46">
        <f>IF($B33="","",IF([6]設定!$I26="",INDEX([6]第１０表!$F$10:$M$66,MATCH([6]設定!$D26,[6]第１０表!$C$10:$C$66,0),7),[6]設定!$I26))</f>
        <v>110.1</v>
      </c>
      <c r="J33" s="47">
        <f>IF($B33="","",IF([6]設定!$I26="",INDEX([6]第１０表!$F$10:$M$66,MATCH([6]設定!$D26,[6]第１０表!$C$10:$C$66,0),8),[6]設定!$I26))</f>
        <v>0.1</v>
      </c>
      <c r="K33" s="5"/>
      <c r="M33" s="54" t="str">
        <f t="shared" si="2"/>
        <v>電気・ガス・熱供給・水道業</v>
      </c>
      <c r="N33" s="49">
        <f>IF($M33="","",IF([6]設定!$I26="",INDEX([6]指数!$C$198:$AD$254,MATCH([6]設定!$D26,[6]指数!$B$198:$B$254,0),7),[6]設定!$I26))</f>
        <v>110.2</v>
      </c>
      <c r="O33" s="50">
        <f>IF($M33="","",IF([6]設定!$I26="",INDEX([6]指数!$C$198:$AD$254,MATCH([6]設定!$D26,[6]指数!$B$198:$B$254,0),8),[6]設定!$I26))</f>
        <v>11.4</v>
      </c>
      <c r="P33" s="49">
        <f>IF($M33="","",IF([6]設定!$I26="",INDEX([6]指数!$C$198:$AD$254,MATCH([6]設定!$D26,[6]指数!$B$198:$B$254,0),9),[6]設定!$I26))</f>
        <v>103.9</v>
      </c>
      <c r="Q33" s="50">
        <f>IF($M33="","",IF([6]設定!$I26="",INDEX([6]指数!$C$198:$AD$254,MATCH([6]設定!$D26,[6]指数!$B$198:$B$254,0),10),[6]設定!$I26))</f>
        <v>4.2</v>
      </c>
      <c r="R33" s="49">
        <f>IF($M33="","",IF([6]設定!$I26="",INDEX([6]指数!$C$198:$AD$254,MATCH([6]設定!$D26,[6]指数!$B$198:$B$254,0),11),[6]設定!$I26))</f>
        <v>191.7</v>
      </c>
      <c r="S33" s="51">
        <f>IF($M33="","",IF([6]設定!$I26="",INDEX([6]指数!$C$198:$AD$254,MATCH([6]設定!$D26,[6]指数!$B$198:$B$254,0),12),[6]設定!$I26))</f>
        <v>115.4</v>
      </c>
      <c r="T33" s="49">
        <f>IF($M33="","",IF([6]設定!$I26="",INDEX([6]指数!$C$262:$AD$318,MATCH([6]設定!$D26,[6]指数!$B$262:$B$318,0),7),[6]設定!$I26))</f>
        <v>98.6</v>
      </c>
      <c r="U33" s="50">
        <f>IF($M33="","",IF([6]設定!$I26="",INDEX([6]指数!$C$262:$AD$318,MATCH([6]設定!$D26,[6]指数!$B$262:$B$318,0),8),[6]設定!$I26))</f>
        <v>1.1000000000000001</v>
      </c>
      <c r="V33" s="49">
        <f>IF($M33="","",IF([6]設定!$I26="",INDEX([6]指数!$C$262:$AD$318,MATCH([6]設定!$D26,[6]指数!$B$262:$B$318,0),9),[6]設定!$I26))</f>
        <v>98.8</v>
      </c>
      <c r="W33" s="50">
        <f>IF($M33="","",IF([6]設定!$I26="",INDEX([6]指数!$C$262:$AD$318,MATCH([6]設定!$D26,[6]指数!$B$262:$B$318,0),10),[6]設定!$I26))</f>
        <v>1</v>
      </c>
      <c r="X33" s="49">
        <f>IF($M33="","",IF([6]設定!$I26="",INDEX([6]指数!$C$262:$AD$318,MATCH([6]設定!$D26,[6]指数!$B$262:$B$318,0),11),[6]設定!$I26))</f>
        <v>25</v>
      </c>
      <c r="Y33" s="51">
        <f>IF($M33="","",IF([6]設定!$I26="",INDEX([6]指数!$C$262:$AD$318,MATCH([6]設定!$D26,[6]指数!$B$262:$B$318,0),12),[6]設定!$I26))</f>
        <v>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IF($B34="","",IF([6]設定!$I27="",INDEX([6]第１０表!$F$10:$M$66,MATCH([6]設定!$D27,[6]第１０表!$C$10:$C$66,0),1),[6]設定!$I27))</f>
        <v>19.7</v>
      </c>
      <c r="D34" s="46">
        <f>IF($B34="","",IF([6]設定!$I27="",INDEX([6]第１０表!$F$10:$M$66,MATCH([6]設定!$D27,[6]第１０表!$C$10:$C$66,0),2),[6]設定!$I27))</f>
        <v>163</v>
      </c>
      <c r="E34" s="46">
        <f>IF($B34="","",IF([6]設定!$I27="",INDEX([6]第１０表!$F$10:$M$66,MATCH([6]設定!$D27,[6]第１０表!$C$10:$C$66,0),3),[6]設定!$I27))</f>
        <v>149.1</v>
      </c>
      <c r="F34" s="47">
        <f>IF($B34="","",IF([6]設定!$I27="",INDEX([6]第１０表!$F$10:$M$66,MATCH([6]設定!$D27,[6]第１０表!$C$10:$C$66,0),4),[6]設定!$I27))</f>
        <v>13.9</v>
      </c>
      <c r="G34" s="46">
        <f>IF($B34="","",IF([6]設定!$I27="",INDEX([6]第１０表!$F$10:$M$66,MATCH([6]設定!$D27,[6]第１０表!$C$10:$C$66,0),5),[6]設定!$I27))</f>
        <v>13.5</v>
      </c>
      <c r="H34" s="46">
        <f>IF($B34="","",IF([6]設定!$I27="",INDEX([6]第１０表!$F$10:$M$66,MATCH([6]設定!$D27,[6]第１０表!$C$10:$C$66,0),6),[6]設定!$I27))</f>
        <v>88.9</v>
      </c>
      <c r="I34" s="46">
        <f>IF($B34="","",IF([6]設定!$I27="",INDEX([6]第１０表!$F$10:$M$66,MATCH([6]設定!$D27,[6]第１０表!$C$10:$C$66,0),7),[6]設定!$I27))</f>
        <v>86.3</v>
      </c>
      <c r="J34" s="47">
        <f>IF($B34="","",IF([6]設定!$I27="",INDEX([6]第１０表!$F$10:$M$66,MATCH([6]設定!$D27,[6]第１０表!$C$10:$C$66,0),8),[6]設定!$I27))</f>
        <v>2.6</v>
      </c>
      <c r="K34" s="5"/>
      <c r="M34" s="48" t="str">
        <f t="shared" si="2"/>
        <v>情報通信業</v>
      </c>
      <c r="N34" s="49">
        <f>IF($M34="","",IF([6]設定!$I27="",INDEX([6]指数!$C$198:$AD$254,MATCH([6]設定!$D27,[6]指数!$B$198:$B$254,0),7),[6]設定!$I27))</f>
        <v>101.2</v>
      </c>
      <c r="O34" s="50">
        <f>IF($M34="","",IF([6]設定!$I27="",INDEX([6]指数!$C$198:$AD$254,MATCH([6]設定!$D27,[6]指数!$B$198:$B$254,0),8),[6]設定!$I27))</f>
        <v>2.8</v>
      </c>
      <c r="P34" s="49">
        <f>IF($M34="","",IF([6]設定!$I27="",INDEX([6]指数!$C$198:$AD$254,MATCH([6]設定!$D27,[6]指数!$B$198:$B$254,0),9),[6]設定!$I27))</f>
        <v>99.8</v>
      </c>
      <c r="Q34" s="50">
        <f>IF($M34="","",IF([6]設定!$I27="",INDEX([6]指数!$C$198:$AD$254,MATCH([6]設定!$D27,[6]指数!$B$198:$B$254,0),10),[6]設定!$I27))</f>
        <v>2.4</v>
      </c>
      <c r="R34" s="49">
        <f>IF($M34="","",IF([6]設定!$I27="",INDEX([6]指数!$C$198:$AD$254,MATCH([6]設定!$D27,[6]指数!$B$198:$B$254,0),11),[6]設定!$I27))</f>
        <v>119.8</v>
      </c>
      <c r="S34" s="51">
        <f>IF($M34="","",IF([6]設定!$I27="",INDEX([6]指数!$C$198:$AD$254,MATCH([6]設定!$D27,[6]指数!$B$198:$B$254,0),12),[6]設定!$I27))</f>
        <v>8.6</v>
      </c>
      <c r="T34" s="49">
        <f>IF($M34="","",IF([6]設定!$I27="",INDEX([6]指数!$C$262:$AD$318,MATCH([6]設定!$D27,[6]指数!$B$262:$B$318,0),7),[6]設定!$I27))</f>
        <v>96.8</v>
      </c>
      <c r="U34" s="50">
        <f>IF($M34="","",IF([6]設定!$I27="",INDEX([6]指数!$C$262:$AD$318,MATCH([6]設定!$D27,[6]指数!$B$262:$B$318,0),8),[6]設定!$I27))</f>
        <v>12.4</v>
      </c>
      <c r="V34" s="49">
        <f>IF($M34="","",IF([6]設定!$I27="",INDEX([6]指数!$C$262:$AD$318,MATCH([6]設定!$D27,[6]指数!$B$262:$B$318,0),9),[6]設定!$I27))</f>
        <v>95.5</v>
      </c>
      <c r="W34" s="50">
        <f>IF($M34="","",IF([6]設定!$I27="",INDEX([6]指数!$C$262:$AD$318,MATCH([6]設定!$D27,[6]指数!$B$262:$B$318,0),10),[6]設定!$I27))</f>
        <v>24.3</v>
      </c>
      <c r="X34" s="49">
        <f>IF($M34="","",IF([6]設定!$I27="",INDEX([6]指数!$C$262:$AD$318,MATCH([6]設定!$D27,[6]指数!$B$262:$B$318,0),11),[6]設定!$I27))</f>
        <v>185.7</v>
      </c>
      <c r="Y34" s="51">
        <f>IF($M34="","",IF([6]設定!$I27="",INDEX([6]指数!$C$262:$AD$318,MATCH([6]設定!$D27,[6]指数!$B$262:$B$318,0),12),[6]設定!$I27))</f>
        <v>-72.900000000000006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IF($B35="","",IF([6]設定!$I28="",INDEX([6]第１０表!$F$10:$M$66,MATCH([6]設定!$D28,[6]第１０表!$C$10:$C$66,0),1),[6]設定!$I28))</f>
        <v>20.5</v>
      </c>
      <c r="D35" s="46">
        <f>IF($B35="","",IF([6]設定!$I28="",INDEX([6]第１０表!$F$10:$M$66,MATCH([6]設定!$D28,[6]第１０表!$C$10:$C$66,0),2),[6]設定!$I28))</f>
        <v>180.8</v>
      </c>
      <c r="E35" s="46">
        <f>IF($B35="","",IF([6]設定!$I28="",INDEX([6]第１０表!$F$10:$M$66,MATCH([6]設定!$D28,[6]第１０表!$C$10:$C$66,0),3),[6]設定!$I28))</f>
        <v>154.30000000000001</v>
      </c>
      <c r="F35" s="47">
        <f>IF($B35="","",IF([6]設定!$I28="",INDEX([6]第１０表!$F$10:$M$66,MATCH([6]設定!$D28,[6]第１０表!$C$10:$C$66,0),4),[6]設定!$I28))</f>
        <v>26.5</v>
      </c>
      <c r="G35" s="46">
        <f>IF($B35="","",IF([6]設定!$I28="",INDEX([6]第１０表!$F$10:$M$66,MATCH([6]設定!$D28,[6]第１０表!$C$10:$C$66,0),5),[6]設定!$I28))</f>
        <v>13.1</v>
      </c>
      <c r="H35" s="46">
        <f>IF($B35="","",IF([6]設定!$I28="",INDEX([6]第１０表!$F$10:$M$66,MATCH([6]設定!$D28,[6]第１０表!$C$10:$C$66,0),6),[6]設定!$I28))</f>
        <v>60.3</v>
      </c>
      <c r="I35" s="46">
        <f>IF($B35="","",IF([6]設定!$I28="",INDEX([6]第１０表!$F$10:$M$66,MATCH([6]設定!$D28,[6]第１０表!$C$10:$C$66,0),7),[6]設定!$I28))</f>
        <v>60.2</v>
      </c>
      <c r="J35" s="47">
        <f>IF($B35="","",IF([6]設定!$I28="",INDEX([6]第１０表!$F$10:$M$66,MATCH([6]設定!$D28,[6]第１０表!$C$10:$C$66,0),8),[6]設定!$I28))</f>
        <v>0.1</v>
      </c>
      <c r="K35" s="5"/>
      <c r="M35" s="48" t="str">
        <f t="shared" si="2"/>
        <v>運輸業，郵便業</v>
      </c>
      <c r="N35" s="49">
        <f>IF($M35="","",IF([6]設定!$I28="",INDEX([6]指数!$C$198:$AD$254,MATCH([6]設定!$D28,[6]指数!$B$198:$B$254,0),7),[6]設定!$I28))</f>
        <v>94.2</v>
      </c>
      <c r="O35" s="50">
        <f>IF($M35="","",IF([6]設定!$I28="",INDEX([6]指数!$C$198:$AD$254,MATCH([6]設定!$D28,[6]指数!$B$198:$B$254,0),8),[6]設定!$I28))</f>
        <v>-6.9</v>
      </c>
      <c r="P35" s="49">
        <f>IF($M35="","",IF([6]設定!$I28="",INDEX([6]指数!$C$198:$AD$254,MATCH([6]設定!$D28,[6]指数!$B$198:$B$254,0),9),[6]設定!$I28))</f>
        <v>99.1</v>
      </c>
      <c r="Q35" s="50">
        <f>IF($M35="","",IF([6]設定!$I28="",INDEX([6]指数!$C$198:$AD$254,MATCH([6]設定!$D28,[6]指数!$B$198:$B$254,0),10),[6]設定!$I28))</f>
        <v>-1.6</v>
      </c>
      <c r="R35" s="49">
        <f>IF($M35="","",IF([6]設定!$I28="",INDEX([6]指数!$C$198:$AD$254,MATCH([6]設定!$D28,[6]指数!$B$198:$B$254,0),11),[6]設定!$I28))</f>
        <v>73</v>
      </c>
      <c r="S35" s="51">
        <f>IF($M35="","",IF([6]設定!$I28="",INDEX([6]指数!$C$198:$AD$254,MATCH([6]設定!$D28,[6]指数!$B$198:$B$254,0),12),[6]設定!$I28))</f>
        <v>-29.3</v>
      </c>
      <c r="T35" s="49">
        <f>IF($M35="","",IF([6]設定!$I28="",INDEX([6]指数!$C$262:$AD$318,MATCH([6]設定!$D28,[6]指数!$B$262:$B$318,0),7),[6]設定!$I28))</f>
        <v>60.6</v>
      </c>
      <c r="U35" s="50">
        <f>IF($M35="","",IF([6]設定!$I28="",INDEX([6]指数!$C$262:$AD$318,MATCH([6]設定!$D28,[6]指数!$B$262:$B$318,0),8),[6]設定!$I28))</f>
        <v>-25</v>
      </c>
      <c r="V35" s="49">
        <f>IF($M35="","",IF([6]設定!$I28="",INDEX([6]指数!$C$262:$AD$318,MATCH([6]設定!$D28,[6]指数!$B$262:$B$318,0),9),[6]設定!$I28))</f>
        <v>63.7</v>
      </c>
      <c r="W35" s="50">
        <f>IF($M35="","",IF([6]設定!$I28="",INDEX([6]指数!$C$262:$AD$318,MATCH([6]設定!$D28,[6]指数!$B$262:$B$318,0),10),[6]設定!$I28))</f>
        <v>-21.6</v>
      </c>
      <c r="X35" s="49">
        <f>IF($M35="","",IF([6]設定!$I28="",INDEX([6]指数!$C$262:$AD$318,MATCH([6]設定!$D28,[6]指数!$B$262:$B$318,0),11),[6]設定!$I28))</f>
        <v>2</v>
      </c>
      <c r="Y35" s="51">
        <f>IF($M35="","",IF([6]設定!$I28="",INDEX([6]指数!$C$262:$AD$318,MATCH([6]設定!$D28,[6]指数!$B$262:$B$318,0),12),[6]設定!$I28))</f>
        <v>-97.2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IF($B36="","",IF([6]設定!$I29="",INDEX([6]第１０表!$F$10:$M$66,MATCH([6]設定!$D29,[6]第１０表!$C$10:$C$66,0),1),[6]設定!$I29))</f>
        <v>20.3</v>
      </c>
      <c r="D36" s="46">
        <f>IF($B36="","",IF([6]設定!$I29="",INDEX([6]第１０表!$F$10:$M$66,MATCH([6]設定!$D29,[6]第１０表!$C$10:$C$66,0),2),[6]設定!$I29))</f>
        <v>174.4</v>
      </c>
      <c r="E36" s="46">
        <f>IF($B36="","",IF([6]設定!$I29="",INDEX([6]第１０表!$F$10:$M$66,MATCH([6]設定!$D29,[6]第１０表!$C$10:$C$66,0),3),[6]設定!$I29))</f>
        <v>155.80000000000001</v>
      </c>
      <c r="F36" s="47">
        <f>IF($B36="","",IF([6]設定!$I29="",INDEX([6]第１０表!$F$10:$M$66,MATCH([6]設定!$D29,[6]第１０表!$C$10:$C$66,0),4),[6]設定!$I29))</f>
        <v>18.600000000000001</v>
      </c>
      <c r="G36" s="46">
        <f>IF($B36="","",IF([6]設定!$I29="",INDEX([6]第１０表!$F$10:$M$66,MATCH([6]設定!$D29,[6]第１０表!$C$10:$C$66,0),5),[6]設定!$I29))</f>
        <v>17.7</v>
      </c>
      <c r="H36" s="46">
        <f>IF($B36="","",IF([6]設定!$I29="",INDEX([6]第１０表!$F$10:$M$66,MATCH([6]設定!$D29,[6]第１０表!$C$10:$C$66,0),6),[6]設定!$I29))</f>
        <v>104.6</v>
      </c>
      <c r="I36" s="46">
        <f>IF($B36="","",IF([6]設定!$I29="",INDEX([6]第１０表!$F$10:$M$66,MATCH([6]設定!$D29,[6]第１０表!$C$10:$C$66,0),7),[6]設定!$I29))</f>
        <v>102.8</v>
      </c>
      <c r="J36" s="47">
        <f>IF($B36="","",IF([6]設定!$I29="",INDEX([6]第１０表!$F$10:$M$66,MATCH([6]設定!$D29,[6]第１０表!$C$10:$C$66,0),8),[6]設定!$I29))</f>
        <v>1.8</v>
      </c>
      <c r="K36" s="5"/>
      <c r="M36" s="48" t="str">
        <f t="shared" si="2"/>
        <v>卸売業，小売業</v>
      </c>
      <c r="N36" s="49">
        <f>IF($M36="","",IF([6]設定!$I29="",INDEX([6]指数!$C$198:$AD$254,MATCH([6]設定!$D29,[6]指数!$B$198:$B$254,0),7),[6]設定!$I29))</f>
        <v>103.9</v>
      </c>
      <c r="O36" s="50">
        <f>IF($M36="","",IF([6]設定!$I29="",INDEX([6]指数!$C$198:$AD$254,MATCH([6]設定!$D29,[6]指数!$B$198:$B$254,0),8),[6]設定!$I29))</f>
        <v>-2.4</v>
      </c>
      <c r="P36" s="49">
        <f>IF($M36="","",IF([6]設定!$I29="",INDEX([6]指数!$C$198:$AD$254,MATCH([6]設定!$D29,[6]指数!$B$198:$B$254,0),9),[6]設定!$I29))</f>
        <v>98.4</v>
      </c>
      <c r="Q36" s="50">
        <f>IF($M36="","",IF([6]設定!$I29="",INDEX([6]指数!$C$198:$AD$254,MATCH([6]設定!$D29,[6]指数!$B$198:$B$254,0),10),[6]設定!$I29))</f>
        <v>-4.7</v>
      </c>
      <c r="R36" s="49">
        <f>IF($M36="","",IF([6]設定!$I29="",INDEX([6]指数!$C$198:$AD$254,MATCH([6]設定!$D29,[6]指数!$B$198:$B$254,0),11),[6]設定!$I29))</f>
        <v>193.8</v>
      </c>
      <c r="S36" s="51">
        <f>IF($M36="","",IF([6]設定!$I29="",INDEX([6]指数!$C$198:$AD$254,MATCH([6]設定!$D29,[6]指数!$B$198:$B$254,0),12),[6]設定!$I29))</f>
        <v>21.6</v>
      </c>
      <c r="T36" s="49">
        <f>IF($M36="","",IF([6]設定!$I29="",INDEX([6]指数!$C$262:$AD$318,MATCH([6]設定!$D29,[6]指数!$B$262:$B$318,0),7),[6]設定!$I29))</f>
        <v>100.2</v>
      </c>
      <c r="U36" s="50">
        <f>IF($M36="","",IF([6]設定!$I29="",INDEX([6]指数!$C$262:$AD$318,MATCH([6]設定!$D29,[6]指数!$B$262:$B$318,0),8),[6]設定!$I29))</f>
        <v>9.5</v>
      </c>
      <c r="V36" s="49">
        <f>IF($M36="","",IF([6]設定!$I29="",INDEX([6]指数!$C$262:$AD$318,MATCH([6]設定!$D29,[6]指数!$B$262:$B$318,0),9),[6]設定!$I29))</f>
        <v>100.5</v>
      </c>
      <c r="W36" s="50">
        <f>IF($M36="","",IF([6]設定!$I29="",INDEX([6]指数!$C$262:$AD$318,MATCH([6]設定!$D29,[6]指数!$B$262:$B$318,0),10),[6]設定!$I29))</f>
        <v>10.3</v>
      </c>
      <c r="X36" s="49">
        <f>IF($M36="","",IF([6]設定!$I29="",INDEX([6]指数!$C$262:$AD$318,MATCH([6]設定!$D29,[6]指数!$B$262:$B$318,0),11),[6]設定!$I29))</f>
        <v>90</v>
      </c>
      <c r="Y36" s="51">
        <f>IF($M36="","",IF([6]設定!$I29="",INDEX([6]指数!$C$262:$AD$318,MATCH([6]設定!$D29,[6]指数!$B$262:$B$318,0),12),[6]設定!$I29))</f>
        <v>-21.7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 t="str">
        <f>IF($B37="","",IF([6]設定!$I30="",INDEX([6]第１０表!$F$10:$M$66,MATCH([6]設定!$D30,[6]第１０表!$C$10:$C$66,0),1),[6]設定!$I30))</f>
        <v>x</v>
      </c>
      <c r="D37" s="46" t="str">
        <f>IF($B37="","",IF([6]設定!$I30="",INDEX([6]第１０表!$F$10:$M$66,MATCH([6]設定!$D30,[6]第１０表!$C$10:$C$66,0),2),[6]設定!$I30))</f>
        <v>x</v>
      </c>
      <c r="E37" s="46" t="str">
        <f>IF($B37="","",IF([6]設定!$I30="",INDEX([6]第１０表!$F$10:$M$66,MATCH([6]設定!$D30,[6]第１０表!$C$10:$C$66,0),3),[6]設定!$I30))</f>
        <v>x</v>
      </c>
      <c r="F37" s="47" t="str">
        <f>IF($B37="","",IF([6]設定!$I30="",INDEX([6]第１０表!$F$10:$M$66,MATCH([6]設定!$D30,[6]第１０表!$C$10:$C$66,0),4),[6]設定!$I30))</f>
        <v>x</v>
      </c>
      <c r="G37" s="46" t="str">
        <f>IF($B37="","",IF([6]設定!$I30="",INDEX([6]第１０表!$F$10:$M$66,MATCH([6]設定!$D30,[6]第１０表!$C$10:$C$66,0),5),[6]設定!$I30))</f>
        <v>x</v>
      </c>
      <c r="H37" s="46" t="str">
        <f>IF($B37="","",IF([6]設定!$I30="",INDEX([6]第１０表!$F$10:$M$66,MATCH([6]設定!$D30,[6]第１０表!$C$10:$C$66,0),6),[6]設定!$I30))</f>
        <v>x</v>
      </c>
      <c r="I37" s="46" t="str">
        <f>IF($B37="","",IF([6]設定!$I30="",INDEX([6]第１０表!$F$10:$M$66,MATCH([6]設定!$D30,[6]第１０表!$C$10:$C$66,0),7),[6]設定!$I30))</f>
        <v>x</v>
      </c>
      <c r="J37" s="47" t="str">
        <f>IF($B37="","",IF([6]設定!$I30="",INDEX([6]第１０表!$F$10:$M$66,MATCH([6]設定!$D30,[6]第１０表!$C$10:$C$66,0),8),[6]設定!$I30))</f>
        <v>x</v>
      </c>
      <c r="K37" s="5"/>
      <c r="M37" s="48" t="str">
        <f t="shared" si="2"/>
        <v>金融業，保険業</v>
      </c>
      <c r="N37" s="49" t="str">
        <f>IF($M37="","",IF([6]設定!$I30="",INDEX([6]指数!$C$198:$AD$254,MATCH([6]設定!$D30,[6]指数!$B$198:$B$254,0),7),[6]設定!$I30))</f>
        <v>x</v>
      </c>
      <c r="O37" s="50" t="str">
        <f>IF($M37="","",IF([6]設定!$I30="",INDEX([6]指数!$C$198:$AD$254,MATCH([6]設定!$D30,[6]指数!$B$198:$B$254,0),8),[6]設定!$I30))</f>
        <v>x</v>
      </c>
      <c r="P37" s="49" t="str">
        <f>IF($M37="","",IF([6]設定!$I30="",INDEX([6]指数!$C$198:$AD$254,MATCH([6]設定!$D30,[6]指数!$B$198:$B$254,0),9),[6]設定!$I30))</f>
        <v>x</v>
      </c>
      <c r="Q37" s="50" t="str">
        <f>IF($M37="","",IF([6]設定!$I30="",INDEX([6]指数!$C$198:$AD$254,MATCH([6]設定!$D30,[6]指数!$B$198:$B$254,0),10),[6]設定!$I30))</f>
        <v>x</v>
      </c>
      <c r="R37" s="49" t="str">
        <f>IF($M37="","",IF([6]設定!$I30="",INDEX([6]指数!$C$198:$AD$254,MATCH([6]設定!$D30,[6]指数!$B$198:$B$254,0),11),[6]設定!$I30))</f>
        <v>x</v>
      </c>
      <c r="S37" s="51" t="str">
        <f>IF($M37="","",IF([6]設定!$I30="",INDEX([6]指数!$C$198:$AD$254,MATCH([6]設定!$D30,[6]指数!$B$198:$B$254,0),12),[6]設定!$I30))</f>
        <v>x</v>
      </c>
      <c r="T37" s="49" t="str">
        <f>IF($M37="","",IF([6]設定!$I30="",INDEX([6]指数!$C$262:$AD$318,MATCH([6]設定!$D30,[6]指数!$B$262:$B$318,0),7),[6]設定!$I30))</f>
        <v>x</v>
      </c>
      <c r="U37" s="50" t="str">
        <f>IF($M37="","",IF([6]設定!$I30="",INDEX([6]指数!$C$262:$AD$318,MATCH([6]設定!$D30,[6]指数!$B$262:$B$318,0),8),[6]設定!$I30))</f>
        <v>x</v>
      </c>
      <c r="V37" s="49" t="str">
        <f>IF($M37="","",IF([6]設定!$I30="",INDEX([6]指数!$C$262:$AD$318,MATCH([6]設定!$D30,[6]指数!$B$262:$B$318,0),9),[6]設定!$I30))</f>
        <v>x</v>
      </c>
      <c r="W37" s="50" t="str">
        <f>IF($M37="","",IF([6]設定!$I30="",INDEX([6]指数!$C$262:$AD$318,MATCH([6]設定!$D30,[6]指数!$B$262:$B$318,0),10),[6]設定!$I30))</f>
        <v>x</v>
      </c>
      <c r="X37" s="49" t="str">
        <f>IF($M37="","",IF([6]設定!$I30="",INDEX([6]指数!$C$262:$AD$318,MATCH([6]設定!$D30,[6]指数!$B$262:$B$318,0),11),[6]設定!$I30))</f>
        <v>x</v>
      </c>
      <c r="Y37" s="51" t="str">
        <f>IF($M37="","",IF([6]設定!$I30="",INDEX([6]指数!$C$262:$AD$318,MATCH([6]設定!$D30,[6]指数!$B$262:$B$318,0),12),[6]設定!$I30))</f>
        <v>x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IF($B38="","",IF([6]設定!$I31="",INDEX([6]第１０表!$F$10:$M$66,MATCH([6]設定!$D31,[6]第１０表!$C$10:$C$66,0),1),[6]設定!$I31))</f>
        <v>22.8</v>
      </c>
      <c r="D38" s="46">
        <f>IF($B38="","",IF([6]設定!$I31="",INDEX([6]第１０表!$F$10:$M$66,MATCH([6]設定!$D31,[6]第１０表!$C$10:$C$66,0),2),[6]設定!$I31))</f>
        <v>184.4</v>
      </c>
      <c r="E38" s="46">
        <f>IF($B38="","",IF([6]設定!$I31="",INDEX([6]第１０表!$F$10:$M$66,MATCH([6]設定!$D31,[6]第１０表!$C$10:$C$66,0),3),[6]設定!$I31))</f>
        <v>175.7</v>
      </c>
      <c r="F38" s="47">
        <f>IF($B38="","",IF([6]設定!$I31="",INDEX([6]第１０表!$F$10:$M$66,MATCH([6]設定!$D31,[6]第１０表!$C$10:$C$66,0),4),[6]設定!$I31))</f>
        <v>8.6999999999999993</v>
      </c>
      <c r="G38" s="46">
        <f>IF($B38="","",IF([6]設定!$I31="",INDEX([6]第１０表!$F$10:$M$66,MATCH([6]設定!$D31,[6]第１０表!$C$10:$C$66,0),5),[6]設定!$I31))</f>
        <v>16.399999999999999</v>
      </c>
      <c r="H38" s="46">
        <f>IF($B38="","",IF([6]設定!$I31="",INDEX([6]第１０表!$F$10:$M$66,MATCH([6]設定!$D31,[6]第１０表!$C$10:$C$66,0),6),[6]設定!$I31))</f>
        <v>97.2</v>
      </c>
      <c r="I38" s="46">
        <f>IF($B38="","",IF([6]設定!$I31="",INDEX([6]第１０表!$F$10:$M$66,MATCH([6]設定!$D31,[6]第１０表!$C$10:$C$66,0),7),[6]設定!$I31))</f>
        <v>97.2</v>
      </c>
      <c r="J38" s="47">
        <f>IF($B38="","",IF([6]設定!$I31="",INDEX([6]第１０表!$F$10:$M$66,MATCH([6]設定!$D31,[6]第１０表!$C$10:$C$66,0),8),[6]設定!$I31))</f>
        <v>0</v>
      </c>
      <c r="K38" s="5"/>
      <c r="M38" s="48" t="str">
        <f t="shared" si="2"/>
        <v>不動産業，物品賃貸業</v>
      </c>
      <c r="N38" s="49">
        <f>IF($M38="","",IF([6]設定!$I31="",INDEX([6]指数!$C$198:$AD$254,MATCH([6]設定!$D31,[6]指数!$B$198:$B$254,0),7),[6]設定!$I31))</f>
        <v>112.4</v>
      </c>
      <c r="O38" s="50">
        <f>IF($M38="","",IF([6]設定!$I31="",INDEX([6]指数!$C$198:$AD$254,MATCH([6]設定!$D31,[6]指数!$B$198:$B$254,0),8),[6]設定!$I31))</f>
        <v>11.4</v>
      </c>
      <c r="P38" s="49">
        <f>IF($M38="","",IF([6]設定!$I31="",INDEX([6]指数!$C$198:$AD$254,MATCH([6]設定!$D31,[6]指数!$B$198:$B$254,0),9),[6]設定!$I31))</f>
        <v>109.4</v>
      </c>
      <c r="Q38" s="50">
        <f>IF($M38="","",IF([6]設定!$I31="",INDEX([6]指数!$C$198:$AD$254,MATCH([6]設定!$D31,[6]指数!$B$198:$B$254,0),10),[6]設定!$I31))</f>
        <v>12.9</v>
      </c>
      <c r="R38" s="49">
        <f>IF($M38="","",IF([6]設定!$I31="",INDEX([6]指数!$C$198:$AD$254,MATCH([6]設定!$D31,[6]指数!$B$198:$B$254,0),11),[6]設定!$I31))</f>
        <v>255.9</v>
      </c>
      <c r="S38" s="51">
        <f>IF($M38="","",IF([6]設定!$I31="",INDEX([6]指数!$C$198:$AD$254,MATCH([6]設定!$D31,[6]指数!$B$198:$B$254,0),12),[6]設定!$I31))</f>
        <v>-11.2</v>
      </c>
      <c r="T38" s="49">
        <f>IF($M38="","",IF([6]設定!$I31="",INDEX([6]指数!$C$262:$AD$318,MATCH([6]設定!$D31,[6]指数!$B$262:$B$318,0),7),[6]設定!$I31))</f>
        <v>86.6</v>
      </c>
      <c r="U38" s="50">
        <f>IF($M38="","",IF([6]設定!$I31="",INDEX([6]指数!$C$262:$AD$318,MATCH([6]設定!$D31,[6]指数!$B$262:$B$318,0),8),[6]設定!$I31))</f>
        <v>-11.9</v>
      </c>
      <c r="V38" s="49">
        <f>IF($M38="","",IF([6]設定!$I31="",INDEX([6]指数!$C$262:$AD$318,MATCH([6]設定!$D31,[6]指数!$B$262:$B$318,0),9),[6]設定!$I31))</f>
        <v>88.8</v>
      </c>
      <c r="W38" s="50">
        <f>IF($M38="","",IF([6]設定!$I31="",INDEX([6]指数!$C$262:$AD$318,MATCH([6]設定!$D31,[6]指数!$B$262:$B$318,0),10),[6]設定!$I31))</f>
        <v>-10.7</v>
      </c>
      <c r="X38" s="49">
        <f>IF($M38="","",IF([6]設定!$I31="",INDEX([6]指数!$C$262:$AD$318,MATCH([6]設定!$D31,[6]指数!$B$262:$B$318,0),11),[6]設定!$I31))</f>
        <v>0</v>
      </c>
      <c r="Y38" s="51">
        <f>IF($M38="","",IF([6]設定!$I31="",INDEX([6]指数!$C$262:$AD$318,MATCH([6]設定!$D31,[6]指数!$B$262:$B$318,0),12),[6]設定!$I31))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IF($B39="","",IF([6]設定!$I32="",INDEX([6]第１０表!$F$10:$M$66,MATCH([6]設定!$D32,[6]第１０表!$C$10:$C$66,0),1),[6]設定!$I32))</f>
        <v>19.899999999999999</v>
      </c>
      <c r="D39" s="46">
        <f>IF($B39="","",IF([6]設定!$I32="",INDEX([6]第１０表!$F$10:$M$66,MATCH([6]設定!$D32,[6]第１０表!$C$10:$C$66,0),2),[6]設定!$I32))</f>
        <v>170</v>
      </c>
      <c r="E39" s="46">
        <f>IF($B39="","",IF([6]設定!$I32="",INDEX([6]第１０表!$F$10:$M$66,MATCH([6]設定!$D32,[6]第１０表!$C$10:$C$66,0),3),[6]設定!$I32))</f>
        <v>153.69999999999999</v>
      </c>
      <c r="F39" s="47">
        <f>IF($B39="","",IF([6]設定!$I32="",INDEX([6]第１０表!$F$10:$M$66,MATCH([6]設定!$D32,[6]第１０表!$C$10:$C$66,0),4),[6]設定!$I32))</f>
        <v>16.3</v>
      </c>
      <c r="G39" s="46">
        <f>IF($B39="","",IF([6]設定!$I32="",INDEX([6]第１０表!$F$10:$M$66,MATCH([6]設定!$D32,[6]第１０表!$C$10:$C$66,0),5),[6]設定!$I32))</f>
        <v>13.6</v>
      </c>
      <c r="H39" s="46">
        <f>IF($B39="","",IF([6]設定!$I32="",INDEX([6]第１０表!$F$10:$M$66,MATCH([6]設定!$D32,[6]第１０表!$C$10:$C$66,0),6),[6]設定!$I32))</f>
        <v>94</v>
      </c>
      <c r="I39" s="46">
        <f>IF($B39="","",IF([6]設定!$I32="",INDEX([6]第１０表!$F$10:$M$66,MATCH([6]設定!$D32,[6]第１０表!$C$10:$C$66,0),7),[6]設定!$I32))</f>
        <v>94</v>
      </c>
      <c r="J39" s="47">
        <f>IF($B39="","",IF([6]設定!$I32="",INDEX([6]第１０表!$F$10:$M$66,MATCH([6]設定!$D32,[6]第１０表!$C$10:$C$66,0),8),[6]設定!$I32))</f>
        <v>0</v>
      </c>
      <c r="K39" s="5"/>
      <c r="M39" s="56" t="str">
        <f t="shared" si="2"/>
        <v>学術研究，専門・技術サービス業</v>
      </c>
      <c r="N39" s="49">
        <f>IF($M39="","",IF([6]設定!$I32="",INDEX([6]指数!$C$198:$AD$254,MATCH([6]設定!$D32,[6]指数!$B$198:$B$254,0),7),[6]設定!$I32))</f>
        <v>107.1</v>
      </c>
      <c r="O39" s="50">
        <f>IF($M39="","",IF([6]設定!$I32="",INDEX([6]指数!$C$198:$AD$254,MATCH([6]設定!$D32,[6]指数!$B$198:$B$254,0),8),[6]設定!$I32))</f>
        <v>1.2</v>
      </c>
      <c r="P39" s="49">
        <f>IF($M39="","",IF([6]設定!$I32="",INDEX([6]指数!$C$198:$AD$254,MATCH([6]設定!$D32,[6]指数!$B$198:$B$254,0),9),[6]設定!$I32))</f>
        <v>106.4</v>
      </c>
      <c r="Q39" s="50">
        <f>IF($M39="","",IF([6]設定!$I32="",INDEX([6]指数!$C$198:$AD$254,MATCH([6]設定!$D32,[6]指数!$B$198:$B$254,0),10),[6]設定!$I32))</f>
        <v>1.5</v>
      </c>
      <c r="R39" s="49">
        <f>IF($M39="","",IF([6]設定!$I32="",INDEX([6]指数!$C$198:$AD$254,MATCH([6]設定!$D32,[6]指数!$B$198:$B$254,0),11),[6]設定!$I32))</f>
        <v>114.8</v>
      </c>
      <c r="S39" s="51">
        <f>IF($M39="","",IF([6]設定!$I32="",INDEX([6]指数!$C$198:$AD$254,MATCH([6]設定!$D32,[6]指数!$B$198:$B$254,0),12),[6]設定!$I32))</f>
        <v>-1.2</v>
      </c>
      <c r="T39" s="49">
        <f>IF($M39="","",IF([6]設定!$I32="",INDEX([6]指数!$C$262:$AD$318,MATCH([6]設定!$D32,[6]指数!$B$262:$B$318,0),7),[6]設定!$I32))</f>
        <v>75</v>
      </c>
      <c r="U39" s="50">
        <f>IF($M39="","",IF([6]設定!$I32="",INDEX([6]指数!$C$262:$AD$318,MATCH([6]設定!$D32,[6]指数!$B$262:$B$318,0),8),[6]設定!$I32))</f>
        <v>-26.9</v>
      </c>
      <c r="V39" s="49">
        <f>IF($M39="","",IF([6]設定!$I32="",INDEX([6]指数!$C$262:$AD$318,MATCH([6]設定!$D32,[6]指数!$B$262:$B$318,0),9),[6]設定!$I32))</f>
        <v>79.3</v>
      </c>
      <c r="W39" s="50">
        <f>IF($M39="","",IF([6]設定!$I32="",INDEX([6]指数!$C$262:$AD$318,MATCH([6]設定!$D32,[6]指数!$B$262:$B$318,0),10),[6]設定!$I32))</f>
        <v>-21.1</v>
      </c>
      <c r="X39" s="49">
        <f>IF($M39="","",IF([6]設定!$I32="",INDEX([6]指数!$C$262:$AD$318,MATCH([6]設定!$D32,[6]指数!$B$262:$B$318,0),11),[6]設定!$I32))</f>
        <v>0</v>
      </c>
      <c r="Y39" s="51">
        <f>IF($M39="","",IF([6]設定!$I32="",INDEX([6]指数!$C$262:$AD$318,MATCH([6]設定!$D32,[6]指数!$B$262:$B$318,0),12),[6]設定!$I32))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IF($B40="","",IF([6]設定!$I33="",INDEX([6]第１０表!$F$10:$M$66,MATCH([6]設定!$D33,[6]第１０表!$C$10:$C$66,0),1),[6]設定!$I33))</f>
        <v>19.3</v>
      </c>
      <c r="D40" s="46">
        <f>IF($B40="","",IF([6]設定!$I33="",INDEX([6]第１０表!$F$10:$M$66,MATCH([6]設定!$D33,[6]第１０表!$C$10:$C$66,0),2),[6]設定!$I33))</f>
        <v>170.4</v>
      </c>
      <c r="E40" s="46">
        <f>IF($B40="","",IF([6]設定!$I33="",INDEX([6]第１０表!$F$10:$M$66,MATCH([6]設定!$D33,[6]第１０表!$C$10:$C$66,0),3),[6]設定!$I33))</f>
        <v>153.80000000000001</v>
      </c>
      <c r="F40" s="47">
        <f>IF($B40="","",IF([6]設定!$I33="",INDEX([6]第１０表!$F$10:$M$66,MATCH([6]設定!$D33,[6]第１０表!$C$10:$C$66,0),4),[6]設定!$I33))</f>
        <v>16.600000000000001</v>
      </c>
      <c r="G40" s="46">
        <f>IF($B40="","",IF([6]設定!$I33="",INDEX([6]第１０表!$F$10:$M$66,MATCH([6]設定!$D33,[6]第１０表!$C$10:$C$66,0),5),[6]設定!$I33))</f>
        <v>14</v>
      </c>
      <c r="H40" s="46">
        <f>IF($B40="","",IF([6]設定!$I33="",INDEX([6]第１０表!$F$10:$M$66,MATCH([6]設定!$D33,[6]第１０表!$C$10:$C$66,0),6),[6]設定!$I33))</f>
        <v>77.5</v>
      </c>
      <c r="I40" s="46">
        <f>IF($B40="","",IF([6]設定!$I33="",INDEX([6]第１０表!$F$10:$M$66,MATCH([6]設定!$D33,[6]第１０表!$C$10:$C$66,0),7),[6]設定!$I33))</f>
        <v>75.400000000000006</v>
      </c>
      <c r="J40" s="47">
        <f>IF($B40="","",IF([6]設定!$I33="",INDEX([6]第１０表!$F$10:$M$66,MATCH([6]設定!$D33,[6]第１０表!$C$10:$C$66,0),8),[6]設定!$I33))</f>
        <v>2.1</v>
      </c>
      <c r="K40" s="5"/>
      <c r="M40" s="48" t="str">
        <f t="shared" si="2"/>
        <v>宿泊業，飲食サービス業</v>
      </c>
      <c r="N40" s="49">
        <f>IF($M40="","",IF([6]設定!$I33="",INDEX([6]指数!$C$198:$AD$254,MATCH([6]設定!$D33,[6]指数!$B$198:$B$254,0),7),[6]設定!$I33))</f>
        <v>109.4</v>
      </c>
      <c r="O40" s="50">
        <f>IF($M40="","",IF([6]設定!$I33="",INDEX([6]指数!$C$198:$AD$254,MATCH([6]設定!$D33,[6]指数!$B$198:$B$254,0),8),[6]設定!$I33))</f>
        <v>-2.6</v>
      </c>
      <c r="P40" s="49">
        <f>IF($M40="","",IF([6]設定!$I33="",INDEX([6]指数!$C$198:$AD$254,MATCH([6]設定!$D33,[6]指数!$B$198:$B$254,0),9),[6]設定!$I33))</f>
        <v>105.6</v>
      </c>
      <c r="Q40" s="50">
        <f>IF($M40="","",IF([6]設定!$I33="",INDEX([6]指数!$C$198:$AD$254,MATCH([6]設定!$D33,[6]指数!$B$198:$B$254,0),10),[6]設定!$I33))</f>
        <v>-3.3</v>
      </c>
      <c r="R40" s="49">
        <f>IF($M40="","",IF([6]設定!$I33="",INDEX([6]指数!$C$198:$AD$254,MATCH([6]設定!$D33,[6]指数!$B$198:$B$254,0),11),[6]設定!$I33))</f>
        <v>162.69999999999999</v>
      </c>
      <c r="S40" s="51">
        <f>IF($M40="","",IF([6]設定!$I33="",INDEX([6]指数!$C$198:$AD$254,MATCH([6]設定!$D33,[6]指数!$B$198:$B$254,0),12),[6]設定!$I33))</f>
        <v>4.4000000000000004</v>
      </c>
      <c r="T40" s="49">
        <f>IF($M40="","",IF([6]設定!$I33="",INDEX([6]指数!$C$262:$AD$318,MATCH([6]設定!$D33,[6]指数!$B$262:$B$318,0),7),[6]設定!$I33))</f>
        <v>100.4</v>
      </c>
      <c r="U40" s="50">
        <f>IF($M40="","",IF([6]設定!$I33="",INDEX([6]指数!$C$262:$AD$318,MATCH([6]設定!$D33,[6]指数!$B$262:$B$318,0),8),[6]設定!$I33))</f>
        <v>-3</v>
      </c>
      <c r="V40" s="49">
        <f>IF($M40="","",IF([6]設定!$I33="",INDEX([6]指数!$C$262:$AD$318,MATCH([6]設定!$D33,[6]指数!$B$262:$B$318,0),9),[6]設定!$I33))</f>
        <v>99.3</v>
      </c>
      <c r="W40" s="50">
        <f>IF($M40="","",IF([6]設定!$I33="",INDEX([6]指数!$C$262:$AD$318,MATCH([6]設定!$D33,[6]指数!$B$262:$B$318,0),10),[6]設定!$I33))</f>
        <v>-2.2999999999999998</v>
      </c>
      <c r="X40" s="49">
        <f>IF($M40="","",IF([6]設定!$I33="",INDEX([6]指数!$C$262:$AD$318,MATCH([6]設定!$D33,[6]指数!$B$262:$B$318,0),11),[6]設定!$I33))</f>
        <v>161.5</v>
      </c>
      <c r="Y40" s="51">
        <f>IF($M40="","",IF([6]設定!$I33="",INDEX([6]指数!$C$262:$AD$318,MATCH([6]設定!$D33,[6]指数!$B$262:$B$318,0),12),[6]設定!$I33))</f>
        <v>-25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IF($B41="","",IF([6]設定!$I34="",INDEX([6]第１０表!$F$10:$M$66,MATCH([6]設定!$D34,[6]第１０表!$C$10:$C$66,0),1),[6]設定!$I34))</f>
        <v>19.3</v>
      </c>
      <c r="D41" s="46">
        <f>IF($B41="","",IF([6]設定!$I34="",INDEX([6]第１０表!$F$10:$M$66,MATCH([6]設定!$D34,[6]第１０表!$C$10:$C$66,0),2),[6]設定!$I34))</f>
        <v>168.3</v>
      </c>
      <c r="E41" s="46">
        <f>IF($B41="","",IF([6]設定!$I34="",INDEX([6]第１０表!$F$10:$M$66,MATCH([6]設定!$D34,[6]第１０表!$C$10:$C$66,0),3),[6]設定!$I34))</f>
        <v>157.80000000000001</v>
      </c>
      <c r="F41" s="47">
        <f>IF($B41="","",IF([6]設定!$I34="",INDEX([6]第１０表!$F$10:$M$66,MATCH([6]設定!$D34,[6]第１０表!$C$10:$C$66,0),4),[6]設定!$I34))</f>
        <v>10.5</v>
      </c>
      <c r="G41" s="46">
        <f>IF($B41="","",IF([6]設定!$I34="",INDEX([6]第１０表!$F$10:$M$66,MATCH([6]設定!$D34,[6]第１０表!$C$10:$C$66,0),5),[6]設定!$I34))</f>
        <v>10.7</v>
      </c>
      <c r="H41" s="46">
        <f>IF($B41="","",IF([6]設定!$I34="",INDEX([6]第１０表!$F$10:$M$66,MATCH([6]設定!$D34,[6]第１０表!$C$10:$C$66,0),6),[6]設定!$I34))</f>
        <v>66.099999999999994</v>
      </c>
      <c r="I41" s="46">
        <f>IF($B41="","",IF([6]設定!$I34="",INDEX([6]第１０表!$F$10:$M$66,MATCH([6]設定!$D34,[6]第１０表!$C$10:$C$66,0),7),[6]設定!$I34))</f>
        <v>62</v>
      </c>
      <c r="J41" s="47">
        <f>IF($B41="","",IF([6]設定!$I34="",INDEX([6]第１０表!$F$10:$M$66,MATCH([6]設定!$D34,[6]第１０表!$C$10:$C$66,0),8),[6]設定!$I34))</f>
        <v>4.0999999999999996</v>
      </c>
      <c r="K41" s="5"/>
      <c r="M41" s="54" t="str">
        <f t="shared" si="2"/>
        <v>生活関連サービス業，娯楽業</v>
      </c>
      <c r="N41" s="49">
        <f>IF($M41="","",IF([6]設定!$I34="",INDEX([6]指数!$C$198:$AD$254,MATCH([6]設定!$D34,[6]指数!$B$198:$B$254,0),7),[6]設定!$I34))</f>
        <v>95.8</v>
      </c>
      <c r="O41" s="50">
        <f>IF($M41="","",IF([6]設定!$I34="",INDEX([6]指数!$C$198:$AD$254,MATCH([6]設定!$D34,[6]指数!$B$198:$B$254,0),8),[6]設定!$I34))</f>
        <v>18.100000000000001</v>
      </c>
      <c r="P41" s="49">
        <f>IF($M41="","",IF([6]設定!$I34="",INDEX([6]指数!$C$198:$AD$254,MATCH([6]設定!$D34,[6]指数!$B$198:$B$254,0),9),[6]設定!$I34))</f>
        <v>98.2</v>
      </c>
      <c r="Q41" s="50">
        <f>IF($M41="","",IF([6]設定!$I34="",INDEX([6]指数!$C$198:$AD$254,MATCH([6]設定!$D34,[6]指数!$B$198:$B$254,0),10),[6]設定!$I34))</f>
        <v>14.3</v>
      </c>
      <c r="R41" s="49">
        <f>IF($M41="","",IF([6]設定!$I34="",INDEX([6]指数!$C$198:$AD$254,MATCH([6]設定!$D34,[6]指数!$B$198:$B$254,0),11),[6]設定!$I34))</f>
        <v>70.5</v>
      </c>
      <c r="S41" s="51">
        <f>IF($M41="","",IF([6]設定!$I34="",INDEX([6]指数!$C$198:$AD$254,MATCH([6]設定!$D34,[6]指数!$B$198:$B$254,0),12),[6]設定!$I34))</f>
        <v>139</v>
      </c>
      <c r="T41" s="49">
        <f>IF($M41="","",IF([6]設定!$I34="",INDEX([6]指数!$C$262:$AD$318,MATCH([6]設定!$D34,[6]指数!$B$262:$B$318,0),7),[6]設定!$I34))</f>
        <v>98.1</v>
      </c>
      <c r="U41" s="50">
        <f>IF($M41="","",IF([6]設定!$I34="",INDEX([6]指数!$C$262:$AD$318,MATCH([6]設定!$D34,[6]指数!$B$262:$B$318,0),8),[6]設定!$I34))</f>
        <v>16.600000000000001</v>
      </c>
      <c r="V41" s="49">
        <f>IF($M41="","",IF([6]設定!$I34="",INDEX([6]指数!$C$262:$AD$318,MATCH([6]設定!$D34,[6]指数!$B$262:$B$318,0),9),[6]設定!$I34))</f>
        <v>92.3</v>
      </c>
      <c r="W41" s="50">
        <f>IF($M41="","",IF([6]設定!$I34="",INDEX([6]指数!$C$262:$AD$318,MATCH([6]設定!$D34,[6]指数!$B$262:$B$318,0),10),[6]設定!$I34))</f>
        <v>9.4</v>
      </c>
      <c r="X41" s="49">
        <f>IF($M41="","",IF([6]設定!$I34="",INDEX([6]指数!$C$262:$AD$318,MATCH([6]設定!$D34,[6]指数!$B$262:$B$318,0),11),[6]設定!$I34))</f>
        <v>1366.7</v>
      </c>
      <c r="Y41" s="51">
        <f>IF($M41="","",IF([6]設定!$I34="",INDEX([6]指数!$C$262:$AD$318,MATCH([6]設定!$D34,[6]指数!$B$262:$B$318,0),12),[6]設定!$I34))</f>
        <v>0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IF($B42="","",IF([6]設定!$I35="",INDEX([6]第１０表!$F$10:$M$66,MATCH([6]設定!$D35,[6]第１０表!$C$10:$C$66,0),1),[6]設定!$I35))</f>
        <v>19.100000000000001</v>
      </c>
      <c r="D42" s="46">
        <f>IF($B42="","",IF([6]設定!$I35="",INDEX([6]第１０表!$F$10:$M$66,MATCH([6]設定!$D35,[6]第１０表!$C$10:$C$66,0),2),[6]設定!$I35))</f>
        <v>184.7</v>
      </c>
      <c r="E42" s="46">
        <f>IF($B42="","",IF([6]設定!$I35="",INDEX([6]第１０表!$F$10:$M$66,MATCH([6]設定!$D35,[6]第１０表!$C$10:$C$66,0),3),[6]設定!$I35))</f>
        <v>145.80000000000001</v>
      </c>
      <c r="F42" s="47">
        <f>IF($B42="","",IF([6]設定!$I35="",INDEX([6]第１０表!$F$10:$M$66,MATCH([6]設定!$D35,[6]第１０表!$C$10:$C$66,0),4),[6]設定!$I35))</f>
        <v>38.9</v>
      </c>
      <c r="G42" s="46">
        <f>IF($B42="","",IF([6]設定!$I35="",INDEX([6]第１０表!$F$10:$M$66,MATCH([6]設定!$D35,[6]第１０表!$C$10:$C$66,0),5),[6]設定!$I35))</f>
        <v>15</v>
      </c>
      <c r="H42" s="46">
        <f>IF($B42="","",IF([6]設定!$I35="",INDEX([6]第１０表!$F$10:$M$66,MATCH([6]設定!$D35,[6]第１０表!$C$10:$C$66,0),6),[6]設定!$I35))</f>
        <v>81.599999999999994</v>
      </c>
      <c r="I42" s="46">
        <f>IF($B42="","",IF([6]設定!$I35="",INDEX([6]第１０表!$F$10:$M$66,MATCH([6]設定!$D35,[6]第１０表!$C$10:$C$66,0),7),[6]設定!$I35))</f>
        <v>81.099999999999994</v>
      </c>
      <c r="J42" s="47">
        <f>IF($B42="","",IF([6]設定!$I35="",INDEX([6]第１０表!$F$10:$M$66,MATCH([6]設定!$D35,[6]第１０表!$C$10:$C$66,0),8),[6]設定!$I35))</f>
        <v>0.5</v>
      </c>
      <c r="K42" s="5"/>
      <c r="M42" s="48" t="str">
        <f t="shared" si="2"/>
        <v>教育，学習支援業</v>
      </c>
      <c r="N42" s="49">
        <f>IF($M42="","",IF([6]設定!$I35="",INDEX([6]指数!$C$198:$AD$254,MATCH([6]設定!$D35,[6]指数!$B$198:$B$254,0),7),[6]設定!$I35))</f>
        <v>117.8</v>
      </c>
      <c r="O42" s="50">
        <f>IF($M42="","",IF([6]設定!$I35="",INDEX([6]指数!$C$198:$AD$254,MATCH([6]設定!$D35,[6]指数!$B$198:$B$254,0),8),[6]設定!$I35))</f>
        <v>-0.3</v>
      </c>
      <c r="P42" s="49">
        <f>IF($M42="","",IF([6]設定!$I35="",INDEX([6]指数!$C$198:$AD$254,MATCH([6]設定!$D35,[6]指数!$B$198:$B$254,0),9),[6]設定!$I35))</f>
        <v>99.3</v>
      </c>
      <c r="Q42" s="50">
        <f>IF($M42="","",IF([6]設定!$I35="",INDEX([6]指数!$C$198:$AD$254,MATCH([6]設定!$D35,[6]指数!$B$198:$B$254,0),10),[6]設定!$I35))</f>
        <v>0.5</v>
      </c>
      <c r="R42" s="49">
        <f>IF($M42="","",IF([6]設定!$I35="",INDEX([6]指数!$C$198:$AD$254,MATCH([6]設定!$D35,[6]指数!$B$198:$B$254,0),11),[6]設定!$I35))</f>
        <v>385.1</v>
      </c>
      <c r="S42" s="51">
        <f>IF($M42="","",IF([6]設定!$I35="",INDEX([6]指数!$C$198:$AD$254,MATCH([6]設定!$D35,[6]指数!$B$198:$B$254,0),12),[6]設定!$I35))</f>
        <v>-3</v>
      </c>
      <c r="T42" s="49">
        <f>IF($M42="","",IF([6]設定!$I35="",INDEX([6]指数!$C$262:$AD$318,MATCH([6]設定!$D35,[6]指数!$B$262:$B$318,0),7),[6]設定!$I35))</f>
        <v>172.9</v>
      </c>
      <c r="U42" s="50">
        <f>IF($M42="","",IF([6]設定!$I35="",INDEX([6]指数!$C$262:$AD$318,MATCH([6]設定!$D35,[6]指数!$B$262:$B$318,0),8),[6]設定!$I35))</f>
        <v>-7.5</v>
      </c>
      <c r="V42" s="49">
        <f>IF($M42="","",IF([6]設定!$I35="",INDEX([6]指数!$C$262:$AD$318,MATCH([6]設定!$D35,[6]指数!$B$262:$B$318,0),9),[6]設定!$I35))</f>
        <v>174</v>
      </c>
      <c r="W42" s="50">
        <f>IF($M42="","",IF([6]設定!$I35="",INDEX([6]指数!$C$262:$AD$318,MATCH([6]設定!$D35,[6]指数!$B$262:$B$318,0),10),[6]設定!$I35))</f>
        <v>-7.4</v>
      </c>
      <c r="X42" s="49">
        <f>IF($M42="","",IF([6]設定!$I35="",INDEX([6]指数!$C$262:$AD$318,MATCH([6]設定!$D35,[6]指数!$B$262:$B$318,0),11),[6]設定!$I35))</f>
        <v>100</v>
      </c>
      <c r="Y42" s="51">
        <f>IF($M42="","",IF([6]設定!$I35="",INDEX([6]指数!$C$262:$AD$318,MATCH([6]設定!$D35,[6]指数!$B$262:$B$318,0),12),[6]設定!$I35))</f>
        <v>-16.7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IF($B43="","",IF([6]設定!$I36="",INDEX([6]第１０表!$F$10:$M$66,MATCH([6]設定!$D36,[6]第１０表!$C$10:$C$66,0),1),[6]設定!$I36))</f>
        <v>19.399999999999999</v>
      </c>
      <c r="D43" s="46">
        <f>IF($B43="","",IF([6]設定!$I36="",INDEX([6]第１０表!$F$10:$M$66,MATCH([6]設定!$D36,[6]第１０表!$C$10:$C$66,0),2),[6]設定!$I36))</f>
        <v>157.4</v>
      </c>
      <c r="E43" s="46">
        <f>IF($B43="","",IF([6]設定!$I36="",INDEX([6]第１０表!$F$10:$M$66,MATCH([6]設定!$D36,[6]第１０表!$C$10:$C$66,0),3),[6]設定!$I36))</f>
        <v>151.30000000000001</v>
      </c>
      <c r="F43" s="47">
        <f>IF($B43="","",IF([6]設定!$I36="",INDEX([6]第１０表!$F$10:$M$66,MATCH([6]設定!$D36,[6]第１０表!$C$10:$C$66,0),4),[6]設定!$I36))</f>
        <v>6.1</v>
      </c>
      <c r="G43" s="46">
        <f>IF($B43="","",IF([6]設定!$I36="",INDEX([6]第１０表!$F$10:$M$66,MATCH([6]設定!$D36,[6]第１０表!$C$10:$C$66,0),5),[6]設定!$I36))</f>
        <v>16.100000000000001</v>
      </c>
      <c r="H43" s="46">
        <f>IF($B43="","",IF([6]設定!$I36="",INDEX([6]第１０表!$F$10:$M$66,MATCH([6]設定!$D36,[6]第１０表!$C$10:$C$66,0),6),[6]設定!$I36))</f>
        <v>92.6</v>
      </c>
      <c r="I43" s="46">
        <f>IF($B43="","",IF([6]設定!$I36="",INDEX([6]第１０表!$F$10:$M$66,MATCH([6]設定!$D36,[6]第１０表!$C$10:$C$66,0),7),[6]設定!$I36))</f>
        <v>91.7</v>
      </c>
      <c r="J43" s="47">
        <f>IF($B43="","",IF([6]設定!$I36="",INDEX([6]第１０表!$F$10:$M$66,MATCH([6]設定!$D36,[6]第１０表!$C$10:$C$66,0),8),[6]設定!$I36))</f>
        <v>0.9</v>
      </c>
      <c r="K43" s="5"/>
      <c r="M43" s="48" t="str">
        <f t="shared" si="2"/>
        <v>医療，福祉</v>
      </c>
      <c r="N43" s="49">
        <f>IF($M43="","",IF([6]設定!$I36="",INDEX([6]指数!$C$198:$AD$254,MATCH([6]設定!$D36,[6]指数!$B$198:$B$254,0),7),[6]設定!$I36))</f>
        <v>100.3</v>
      </c>
      <c r="O43" s="50">
        <f>IF($M43="","",IF([6]設定!$I36="",INDEX([6]指数!$C$198:$AD$254,MATCH([6]設定!$D36,[6]指数!$B$198:$B$254,0),8),[6]設定!$I36))</f>
        <v>-0.6</v>
      </c>
      <c r="P43" s="49">
        <f>IF($M43="","",IF([6]設定!$I36="",INDEX([6]指数!$C$198:$AD$254,MATCH([6]設定!$D36,[6]指数!$B$198:$B$254,0),9),[6]設定!$I36))</f>
        <v>99.9</v>
      </c>
      <c r="Q43" s="50">
        <f>IF($M43="","",IF([6]設定!$I36="",INDEX([6]指数!$C$198:$AD$254,MATCH([6]設定!$D36,[6]指数!$B$198:$B$254,0),10),[6]設定!$I36))</f>
        <v>0.3</v>
      </c>
      <c r="R43" s="49">
        <f>IF($M43="","",IF([6]設定!$I36="",INDEX([6]指数!$C$198:$AD$254,MATCH([6]設定!$D36,[6]指数!$B$198:$B$254,0),11),[6]設定!$I36))</f>
        <v>113</v>
      </c>
      <c r="S43" s="51">
        <f>IF($M43="","",IF([6]設定!$I36="",INDEX([6]指数!$C$198:$AD$254,MATCH([6]設定!$D36,[6]指数!$B$198:$B$254,0),12),[6]設定!$I36))</f>
        <v>-17.5</v>
      </c>
      <c r="T43" s="49">
        <f>IF($M43="","",IF([6]設定!$I36="",INDEX([6]指数!$C$262:$AD$318,MATCH([6]設定!$D36,[6]指数!$B$262:$B$318,0),7),[6]設定!$I36))</f>
        <v>92</v>
      </c>
      <c r="U43" s="50">
        <f>IF($M43="","",IF([6]設定!$I36="",INDEX([6]指数!$C$262:$AD$318,MATCH([6]設定!$D36,[6]指数!$B$262:$B$318,0),8),[6]設定!$I36))</f>
        <v>-6.2</v>
      </c>
      <c r="V43" s="49">
        <f>IF($M43="","",IF([6]設定!$I36="",INDEX([6]指数!$C$262:$AD$318,MATCH([6]設定!$D36,[6]指数!$B$262:$B$318,0),9),[6]設定!$I36))</f>
        <v>92</v>
      </c>
      <c r="W43" s="50">
        <f>IF($M43="","",IF([6]設定!$I36="",INDEX([6]指数!$C$262:$AD$318,MATCH([6]設定!$D36,[6]指数!$B$262:$B$318,0),10),[6]設定!$I36))</f>
        <v>-6.1</v>
      </c>
      <c r="X43" s="49">
        <f>IF($M43="","",IF([6]設定!$I36="",INDEX([6]指数!$C$262:$AD$318,MATCH([6]設定!$D36,[6]指数!$B$262:$B$318,0),11),[6]設定!$I36))</f>
        <v>90</v>
      </c>
      <c r="Y43" s="51">
        <f>IF($M43="","",IF([6]設定!$I36="",INDEX([6]指数!$C$262:$AD$318,MATCH([6]設定!$D36,[6]指数!$B$262:$B$318,0),12),[6]設定!$I36))</f>
        <v>-18.2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IF($B44="","",IF([6]設定!$I37="",INDEX([6]第１０表!$F$10:$M$66,MATCH([6]設定!$D37,[6]第１０表!$C$10:$C$66,0),1),[6]設定!$I37))</f>
        <v>21.1</v>
      </c>
      <c r="D44" s="46">
        <f>IF($B44="","",IF([6]設定!$I37="",INDEX([6]第１０表!$F$10:$M$66,MATCH([6]設定!$D37,[6]第１０表!$C$10:$C$66,0),2),[6]設定!$I37))</f>
        <v>171.6</v>
      </c>
      <c r="E44" s="46">
        <f>IF($B44="","",IF([6]設定!$I37="",INDEX([6]第１０表!$F$10:$M$66,MATCH([6]設定!$D37,[6]第１０表!$C$10:$C$66,0),3),[6]設定!$I37))</f>
        <v>165.2</v>
      </c>
      <c r="F44" s="47">
        <f>IF($B44="","",IF([6]設定!$I37="",INDEX([6]第１０表!$F$10:$M$66,MATCH([6]設定!$D37,[6]第１０表!$C$10:$C$66,0),4),[6]設定!$I37))</f>
        <v>6.4</v>
      </c>
      <c r="G44" s="46">
        <f>IF($B44="","",IF([6]設定!$I37="",INDEX([6]第１０表!$F$10:$M$66,MATCH([6]設定!$D37,[6]第１０表!$C$10:$C$66,0),5),[6]設定!$I37))</f>
        <v>18.2</v>
      </c>
      <c r="H44" s="46">
        <f>IF($B44="","",IF([6]設定!$I37="",INDEX([6]第１０表!$F$10:$M$66,MATCH([6]設定!$D37,[6]第１０表!$C$10:$C$66,0),6),[6]設定!$I37))</f>
        <v>99.3</v>
      </c>
      <c r="I44" s="46">
        <f>IF($B44="","",IF([6]設定!$I37="",INDEX([6]第１０表!$F$10:$M$66,MATCH([6]設定!$D37,[6]第１０表!$C$10:$C$66,0),7),[6]設定!$I37))</f>
        <v>99.2</v>
      </c>
      <c r="J44" s="47">
        <f>IF($B44="","",IF([6]設定!$I37="",INDEX([6]第１０表!$F$10:$M$66,MATCH([6]設定!$D37,[6]第１０表!$C$10:$C$66,0),8),[6]設定!$I37))</f>
        <v>0.1</v>
      </c>
      <c r="K44" s="5"/>
      <c r="M44" s="48" t="str">
        <f t="shared" si="2"/>
        <v>複合サービス事業</v>
      </c>
      <c r="N44" s="49">
        <f>IF($M44="","",IF([6]設定!$I37="",INDEX([6]指数!$C$198:$AD$254,MATCH([6]設定!$D37,[6]指数!$B$198:$B$254,0),7),[6]設定!$I37))</f>
        <v>106.8</v>
      </c>
      <c r="O44" s="50">
        <f>IF($M44="","",IF([6]設定!$I37="",INDEX([6]指数!$C$198:$AD$254,MATCH([6]設定!$D37,[6]指数!$B$198:$B$254,0),8),[6]設定!$I37))</f>
        <v>6.1</v>
      </c>
      <c r="P44" s="49">
        <f>IF($M44="","",IF([6]設定!$I37="",INDEX([6]指数!$C$198:$AD$254,MATCH([6]設定!$D37,[6]指数!$B$198:$B$254,0),9),[6]設定!$I37))</f>
        <v>109.3</v>
      </c>
      <c r="Q44" s="50">
        <f>IF($M44="","",IF([6]設定!$I37="",INDEX([6]指数!$C$198:$AD$254,MATCH([6]設定!$D37,[6]指数!$B$198:$B$254,0),10),[6]設定!$I37))</f>
        <v>8.5</v>
      </c>
      <c r="R44" s="49">
        <f>IF($M44="","",IF([6]設定!$I37="",INDEX([6]指数!$C$198:$AD$254,MATCH([6]設定!$D37,[6]指数!$B$198:$B$254,0),11),[6]設定!$I37))</f>
        <v>67.400000000000006</v>
      </c>
      <c r="S44" s="51">
        <f>IF($M44="","",IF([6]設定!$I37="",INDEX([6]指数!$C$198:$AD$254,MATCH([6]設定!$D37,[6]指数!$B$198:$B$254,0),12),[6]設定!$I37))</f>
        <v>-32.6</v>
      </c>
      <c r="T44" s="49">
        <f>IF($M44="","",IF([6]設定!$I37="",INDEX([6]指数!$C$262:$AD$318,MATCH([6]設定!$D37,[6]指数!$B$262:$B$318,0),7),[6]設定!$I37))</f>
        <v>86.3</v>
      </c>
      <c r="U44" s="50">
        <f>IF($M44="","",IF([6]設定!$I37="",INDEX([6]指数!$C$262:$AD$318,MATCH([6]設定!$D37,[6]指数!$B$262:$B$318,0),8),[6]設定!$I37))</f>
        <v>-0.7</v>
      </c>
      <c r="V44" s="49">
        <f>IF($M44="","",IF([6]設定!$I37="",INDEX([6]指数!$C$262:$AD$318,MATCH([6]設定!$D37,[6]指数!$B$262:$B$318,0),9),[6]設定!$I37))</f>
        <v>89.9</v>
      </c>
      <c r="W44" s="50">
        <f>IF($M44="","",IF([6]設定!$I37="",INDEX([6]指数!$C$262:$AD$318,MATCH([6]設定!$D37,[6]指数!$B$262:$B$318,0),10),[6]設定!$I37))</f>
        <v>2.2000000000000002</v>
      </c>
      <c r="X44" s="49">
        <f>IF($M44="","",IF([6]設定!$I37="",INDEX([6]指数!$C$262:$AD$318,MATCH([6]設定!$D37,[6]指数!$B$262:$B$318,0),11),[6]設定!$I37))</f>
        <v>2.1</v>
      </c>
      <c r="Y44" s="51">
        <f>IF($M44="","",IF([6]設定!$I37="",INDEX([6]指数!$C$262:$AD$318,MATCH([6]設定!$D37,[6]指数!$B$262:$B$318,0),12),[6]設定!$I37))</f>
        <v>-96.5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IF($B45="","",IF([6]設定!$I38="",INDEX([6]第１０表!$F$10:$M$66,MATCH([6]設定!$D38,[6]第１０表!$C$10:$C$66,0),1),[6]設定!$I38))</f>
        <v>19.899999999999999</v>
      </c>
      <c r="D45" s="59">
        <f>IF($B45="","",IF([6]設定!$I38="",INDEX([6]第１０表!$F$10:$M$66,MATCH([6]設定!$D38,[6]第１０表!$C$10:$C$66,0),2),[6]設定!$I38))</f>
        <v>164.6</v>
      </c>
      <c r="E45" s="59">
        <f>IF($B45="","",IF([6]設定!$I38="",INDEX([6]第１０表!$F$10:$M$66,MATCH([6]設定!$D38,[6]第１０表!$C$10:$C$66,0),3),[6]設定!$I38))</f>
        <v>152.19999999999999</v>
      </c>
      <c r="F45" s="60">
        <f>IF($B45="","",IF([6]設定!$I38="",INDEX([6]第１０表!$F$10:$M$66,MATCH([6]設定!$D38,[6]第１０表!$C$10:$C$66,0),4),[6]設定!$I38))</f>
        <v>12.4</v>
      </c>
      <c r="G45" s="59">
        <f>IF($B45="","",IF([6]設定!$I38="",INDEX([6]第１０表!$F$10:$M$66,MATCH([6]設定!$D38,[6]第１０表!$C$10:$C$66,0),5),[6]設定!$I38))</f>
        <v>15.1</v>
      </c>
      <c r="H45" s="59">
        <f>IF($B45="","",IF([6]設定!$I38="",INDEX([6]第１０表!$F$10:$M$66,MATCH([6]設定!$D38,[6]第１０表!$C$10:$C$66,0),6),[6]設定!$I38))</f>
        <v>80.8</v>
      </c>
      <c r="I45" s="59">
        <f>IF($B45="","",IF([6]設定!$I38="",INDEX([6]第１０表!$F$10:$M$66,MATCH([6]設定!$D38,[6]第１０表!$C$10:$C$66,0),7),[6]設定!$I38))</f>
        <v>78.900000000000006</v>
      </c>
      <c r="J45" s="60">
        <f>IF($B45="","",IF([6]設定!$I38="",INDEX([6]第１０表!$F$10:$M$66,MATCH([6]設定!$D38,[6]第１０表!$C$10:$C$66,0),8),[6]設定!$I38))</f>
        <v>1.9</v>
      </c>
      <c r="K45" s="5"/>
      <c r="M45" s="61" t="str">
        <f t="shared" si="2"/>
        <v>サービス業（他に分類されないもの）</v>
      </c>
      <c r="N45" s="62">
        <f>IF($M45="","",IF([6]設定!$I38="",INDEX([6]指数!$C$198:$AD$254,MATCH([6]設定!$D38,[6]指数!$B$198:$B$254,0),7),[6]設定!$I38))</f>
        <v>103.7</v>
      </c>
      <c r="O45" s="63">
        <f>IF($M45="","",IF([6]設定!$I38="",INDEX([6]指数!$C$198:$AD$254,MATCH([6]設定!$D38,[6]指数!$B$198:$B$254,0),8),[6]設定!$I38))</f>
        <v>3.1</v>
      </c>
      <c r="P45" s="62">
        <f>IF($M45="","",IF([6]設定!$I38="",INDEX([6]指数!$C$198:$AD$254,MATCH([6]設定!$D38,[6]指数!$B$198:$B$254,0),9),[6]設定!$I38))</f>
        <v>102.5</v>
      </c>
      <c r="Q45" s="64">
        <f>IF($M45="","",IF([6]設定!$I38="",INDEX([6]指数!$C$198:$AD$254,MATCH([6]設定!$D38,[6]指数!$B$198:$B$254,0),10),[6]設定!$I38))</f>
        <v>2</v>
      </c>
      <c r="R45" s="62">
        <f>IF($M45="","",IF([6]設定!$I38="",INDEX([6]指数!$C$198:$AD$254,MATCH([6]設定!$D38,[6]指数!$B$198:$B$254,0),11),[6]設定!$I38))</f>
        <v>120.4</v>
      </c>
      <c r="S45" s="65">
        <f>IF($M45="","",IF([6]設定!$I38="",INDEX([6]指数!$C$198:$AD$254,MATCH([6]設定!$D38,[6]指数!$B$198:$B$254,0),12),[6]設定!$I38))</f>
        <v>17</v>
      </c>
      <c r="T45" s="62">
        <f>IF($M45="","",IF([6]設定!$I38="",INDEX([6]指数!$C$262:$AD$318,MATCH([6]設定!$D38,[6]指数!$B$262:$B$318,0),7),[6]設定!$I38))</f>
        <v>89.4</v>
      </c>
      <c r="U45" s="63">
        <f>IF($M45="","",IF([6]設定!$I38="",INDEX([6]指数!$C$262:$AD$318,MATCH([6]設定!$D38,[6]指数!$B$262:$B$318,0),8),[6]設定!$I38))</f>
        <v>-11.1</v>
      </c>
      <c r="V45" s="62">
        <f>IF($M45="","",IF([6]設定!$I38="",INDEX([6]指数!$C$262:$AD$318,MATCH([6]設定!$D38,[6]指数!$B$262:$B$318,0),9),[6]設定!$I38))</f>
        <v>90.3</v>
      </c>
      <c r="W45" s="64">
        <f>IF($M45="","",IF([6]設定!$I38="",INDEX([6]指数!$C$262:$AD$318,MATCH([6]設定!$D38,[6]指数!$B$262:$B$318,0),10),[6]設定!$I38))</f>
        <v>-10</v>
      </c>
      <c r="X45" s="62">
        <f>IF($M45="","",IF([6]設定!$I38="",INDEX([6]指数!$C$262:$AD$318,MATCH([6]設定!$D38,[6]指数!$B$262:$B$318,0),11),[6]設定!$I38))</f>
        <v>61.3</v>
      </c>
      <c r="Y45" s="65">
        <f>IF($M45="","",IF([6]設定!$I38="",INDEX([6]指数!$C$262:$AD$318,MATCH([6]設定!$D38,[6]指数!$B$262:$B$318,0),12),[6]設定!$I38))</f>
        <v>-40.6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4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50F5-8273-4C2A-BAEA-E9769EB06ECA}">
  <sheetPr codeName="Sheet5">
    <pageSetUpPr autoPageBreaks="0"/>
  </sheetPr>
  <dimension ref="A1:Y47"/>
  <sheetViews>
    <sheetView showGridLines="0" view="pageBreakPreview" topLeftCell="A23" zoomScale="60" zoomScaleNormal="80" workbookViewId="0">
      <selection activeCell="M49" sqref="M49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就業形態別にみた労働時間（"&amp;[8]設定!D8&amp;DBCS([8]設定!E8)&amp;"年"&amp;DBCS([8]設定!F8)&amp;"月）"</f>
        <v>表４　就業形態別にみた労働時間（令和５年５月）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+[9]表１!B9</f>
        <v>調査産業計</v>
      </c>
      <c r="C8" s="46">
        <f>IF($B8="","",IF([8]設定!$H23="",INDEX([8]第１０表!$F$78:$M$134,MATCH([8]設定!$D23,[8]第１０表!$C$78:$C$134,0),1),[8]設定!$H23))</f>
        <v>19.399999999999999</v>
      </c>
      <c r="D8" s="46">
        <f>IF($B8="","",IF([8]設定!$H23="",INDEX([8]第１０表!$F$78:$M$134,MATCH([8]設定!$D23,[8]第１０表!$C$78:$C$134,0),2),[8]設定!$H23))</f>
        <v>161.1</v>
      </c>
      <c r="E8" s="46">
        <f>IF($B8="","",IF([8]設定!$H23="",INDEX([8]第１０表!$F$78:$M$134,MATCH([8]設定!$D23,[8]第１０表!$C$78:$C$134,0),3),[8]設定!$H23))</f>
        <v>148.6</v>
      </c>
      <c r="F8" s="47">
        <f>IF($B8="","",IF([8]設定!$H23="",INDEX([8]第１０表!$F$78:$M$134,MATCH([8]設定!$D23,[8]第１０表!$C$78:$C$134,0),4),[8]設定!$H23))</f>
        <v>12.5</v>
      </c>
      <c r="G8" s="46">
        <f>IF($B8="","",IF([8]設定!$H23="",INDEX([8]第１０表!$F$78:$M$134,MATCH([8]設定!$D23,[8]第１０表!$C$78:$C$134,0),5),[8]設定!$H23))</f>
        <v>15.3</v>
      </c>
      <c r="H8" s="46">
        <f>IF($B8="","",IF([8]設定!$H23="",INDEX([8]第１０表!$F$78:$M$134,MATCH([8]設定!$D23,[8]第１０表!$C$78:$C$134,0),6),[8]設定!$H23))</f>
        <v>86.7</v>
      </c>
      <c r="I8" s="46">
        <f>IF($B8="","",IF([8]設定!$H23="",INDEX([8]第１０表!$F$78:$M$134,MATCH([8]設定!$D23,[8]第１０表!$C$78:$C$134,0),7),[8]設定!$H23))</f>
        <v>84.8</v>
      </c>
      <c r="J8" s="47">
        <f>IF($B8="","",IF([8]設定!$H23="",INDEX([8]第１０表!$F$78:$M$134,MATCH([8]設定!$D23,[8]第１０表!$C$78:$C$134,0),8),[8]設定!$H23))</f>
        <v>1.9</v>
      </c>
      <c r="K8" s="5"/>
      <c r="M8" s="48" t="str">
        <f>+B8</f>
        <v>調査産業計</v>
      </c>
      <c r="N8" s="49">
        <f>IF($M8="","",IF([8]設定!$H23="",INDEX([8]指数!$C$518:$AD$574,MATCH([8]設定!$D23,[8]指数!$B$518:$B$574,0),7),[8]設定!$H23))</f>
        <v>97.8</v>
      </c>
      <c r="O8" s="50">
        <f>IF($M8="","",IF([8]設定!$H23="",INDEX([8]指数!$C$518:$AD$574,MATCH([8]設定!$D23,[8]指数!$B$518:$B$574,0),8),[8]設定!$H23))</f>
        <v>3.6</v>
      </c>
      <c r="P8" s="49">
        <f>IF($M8="","",IF([8]設定!$H23="",INDEX([8]指数!$C$518:$AD$574,MATCH([8]設定!$D23,[8]指数!$B$518:$B$574,0),9),[8]設定!$H23))</f>
        <v>96.7</v>
      </c>
      <c r="Q8" s="50">
        <f>IF($M8="","",IF([8]設定!$H23="",INDEX([8]指数!$C$518:$AD$574,MATCH([8]設定!$D23,[8]指数!$B$518:$B$574,0),10),[8]設定!$H23))</f>
        <v>3.5</v>
      </c>
      <c r="R8" s="49">
        <f>IF($M8="","",IF([8]設定!$H23="",INDEX([8]指数!$C$518:$AD$574,MATCH([8]設定!$D23,[8]指数!$B$518:$B$574,0),11),[8]設定!$H23))</f>
        <v>112.6</v>
      </c>
      <c r="S8" s="51">
        <f>IF($M8="","",IF([8]設定!$H23="",INDEX([8]指数!$C$518:$AD$574,MATCH([8]設定!$D23,[8]指数!$B$518:$B$574,0),12),[8]設定!$H23))</f>
        <v>4.2</v>
      </c>
      <c r="T8" s="49">
        <f>IF($M8="","",IF([8]設定!$H23="",INDEX([8]指数!$C$582:$AD$638,MATCH([8]設定!$D23,[8]指数!$B$582:$B$638,0),7),[8]設定!$H23))</f>
        <v>98.5</v>
      </c>
      <c r="U8" s="49">
        <f>IF($M8="","",IF([8]設定!$H23="",INDEX([8]指数!$C$582:$AD$638,MATCH([8]設定!$D23,[8]指数!$B$582:$B$638,0),8),[8]設定!$H23))</f>
        <v>-5.7</v>
      </c>
      <c r="V8" s="49">
        <f>IF($M8="","",IF([8]設定!$H23="",INDEX([8]指数!$C$582:$AD$638,MATCH([8]設定!$D23,[8]指数!$B$582:$B$638,0),9),[8]設定!$H23))</f>
        <v>98.3</v>
      </c>
      <c r="W8" s="49">
        <f>IF($M8="","",IF([8]設定!$H23="",INDEX([8]指数!$C$582:$AD$638,MATCH([8]設定!$D23,[8]指数!$B$582:$B$638,0),10),[8]設定!$H23))</f>
        <v>-5.8</v>
      </c>
      <c r="X8" s="49">
        <f>IF($M8="","",IF([8]設定!$H23="",INDEX([8]指数!$C$582:$AD$638,MATCH([8]設定!$D23,[8]指数!$B$582:$B$638,0),11),[8]設定!$H23))</f>
        <v>111.8</v>
      </c>
      <c r="Y8" s="49">
        <f>IF($M8="","",IF([8]設定!$H23="",INDEX([8]指数!$C$582:$AD$638,MATCH([8]設定!$D23,[8]指数!$B$582:$B$638,0),12),[8]設定!$H23))</f>
        <v>0</v>
      </c>
    </row>
    <row r="9" spans="1:25" s="4" customFormat="1" ht="23.25" customHeight="1" x14ac:dyDescent="0.45">
      <c r="A9" s="5"/>
      <c r="B9" s="52" t="str">
        <f>+[9]表１!B10</f>
        <v>建設業</v>
      </c>
      <c r="C9" s="46">
        <f>IF($B9="","",IF([8]設定!$H24="",INDEX([8]第１０表!$F$78:$M$134,MATCH([8]設定!$D24,[8]第１０表!$C$78:$C$134,0),1),[8]設定!$H24))</f>
        <v>19.3</v>
      </c>
      <c r="D9" s="46">
        <f>IF($B9="","",IF([8]設定!$H24="",INDEX([8]第１０表!$F$78:$M$134,MATCH([8]設定!$D24,[8]第１０表!$C$78:$C$134,0),2),[8]設定!$H24))</f>
        <v>149.80000000000001</v>
      </c>
      <c r="E9" s="46">
        <f>IF($B9="","",IF([8]設定!$H24="",INDEX([8]第１０表!$F$78:$M$134,MATCH([8]設定!$D24,[8]第１０表!$C$78:$C$134,0),3),[8]設定!$H24))</f>
        <v>144.30000000000001</v>
      </c>
      <c r="F9" s="47">
        <f>IF($B9="","",IF([8]設定!$H24="",INDEX([8]第１０表!$F$78:$M$134,MATCH([8]設定!$D24,[8]第１０表!$C$78:$C$134,0),4),[8]設定!$H24))</f>
        <v>5.5</v>
      </c>
      <c r="G9" s="46">
        <f>IF($B9="","",IF([8]設定!$H24="",INDEX([8]第１０表!$F$78:$M$134,MATCH([8]設定!$D24,[8]第１０表!$C$78:$C$134,0),5),[8]設定!$H24))</f>
        <v>15.6</v>
      </c>
      <c r="H9" s="46">
        <f>IF($B9="","",IF([8]設定!$H24="",INDEX([8]第１０表!$F$78:$M$134,MATCH([8]設定!$D24,[8]第１０表!$C$78:$C$134,0),6),[8]設定!$H24))</f>
        <v>81.7</v>
      </c>
      <c r="I9" s="46">
        <f>IF($B9="","",IF([8]設定!$H24="",INDEX([8]第１０表!$F$78:$M$134,MATCH([8]設定!$D24,[8]第１０表!$C$78:$C$134,0),7),[8]設定!$H24))</f>
        <v>81</v>
      </c>
      <c r="J9" s="47">
        <f>IF($B9="","",IF([8]設定!$H24="",INDEX([8]第１０表!$F$78:$M$134,MATCH([8]設定!$D24,[8]第１０表!$C$78:$C$134,0),8),[8]設定!$H24))</f>
        <v>0.7</v>
      </c>
      <c r="K9" s="5"/>
      <c r="M9" s="48" t="str">
        <f t="shared" ref="M9:M23" si="0">+B9</f>
        <v>建設業</v>
      </c>
      <c r="N9" s="49">
        <f>IF($M9="","",IF([8]設定!$H24="",INDEX([8]指数!$C$518:$AD$574,MATCH([8]設定!$D24,[8]指数!$B$518:$B$574,0),7),[8]設定!$H24))</f>
        <v>90.2</v>
      </c>
      <c r="O9" s="50">
        <f>IF($M9="","",IF([8]設定!$H24="",INDEX([8]指数!$C$518:$AD$574,MATCH([8]設定!$D24,[8]指数!$B$518:$B$574,0),8),[8]設定!$H24))</f>
        <v>5</v>
      </c>
      <c r="P9" s="49">
        <f>IF($M9="","",IF([8]設定!$H24="",INDEX([8]指数!$C$518:$AD$574,MATCH([8]設定!$D24,[8]指数!$B$518:$B$574,0),9),[8]設定!$H24))</f>
        <v>91.8</v>
      </c>
      <c r="Q9" s="50">
        <f>IF($M9="","",IF([8]設定!$H24="",INDEX([8]指数!$C$518:$AD$574,MATCH([8]設定!$D24,[8]指数!$B$518:$B$574,0),10),[8]設定!$H24))</f>
        <v>7.2</v>
      </c>
      <c r="R9" s="49">
        <f>IF($M9="","",IF([8]設定!$H24="",INDEX([8]指数!$C$518:$AD$574,MATCH([8]設定!$D24,[8]指数!$B$518:$B$574,0),11),[8]設定!$H24))</f>
        <v>61.8</v>
      </c>
      <c r="S9" s="51">
        <f>IF($M9="","",IF([8]設定!$H24="",INDEX([8]指数!$C$518:$AD$574,MATCH([8]設定!$D24,[8]指数!$B$518:$B$574,0),12),[8]設定!$H24))</f>
        <v>-32.9</v>
      </c>
      <c r="T9" s="49">
        <f>IF($M9="","",IF([8]設定!$H24="",INDEX([8]指数!$C$582:$AD$638,MATCH([8]設定!$D24,[8]指数!$B$582:$B$638,0),7),[8]設定!$H24))</f>
        <v>99.9</v>
      </c>
      <c r="U9" s="50">
        <f>IF($M9="","",IF([8]設定!$H24="",INDEX([8]指数!$C$582:$AD$638,MATCH([8]設定!$D24,[8]指数!$B$582:$B$638,0),8),[8]設定!$H24))</f>
        <v>-10.1</v>
      </c>
      <c r="V9" s="49">
        <f>IF($M9="","",IF([8]設定!$H24="",INDEX([8]指数!$C$582:$AD$638,MATCH([8]設定!$D24,[8]指数!$B$582:$B$638,0),9),[8]設定!$H24))</f>
        <v>99.4</v>
      </c>
      <c r="W9" s="50">
        <f>IF($M9="","",IF([8]設定!$H24="",INDEX([8]指数!$C$582:$AD$638,MATCH([8]設定!$D24,[8]指数!$B$582:$B$638,0),10),[8]設定!$H24))</f>
        <v>-9.5</v>
      </c>
      <c r="X9" s="49">
        <f>IF($M9="","",IF([8]設定!$H24="",INDEX([8]指数!$C$582:$AD$638,MATCH([8]設定!$D24,[8]指数!$B$582:$B$638,0),11),[8]設定!$H24))</f>
        <v>233.3</v>
      </c>
      <c r="Y9" s="51">
        <f>IF($M9="","",IF([8]設定!$H24="",INDEX([8]指数!$C$582:$AD$638,MATCH([8]設定!$D24,[8]指数!$B$582:$B$638,0),12),[8]設定!$H24))</f>
        <v>-50</v>
      </c>
    </row>
    <row r="10" spans="1:25" s="4" customFormat="1" ht="23.25" customHeight="1" x14ac:dyDescent="0.45">
      <c r="A10" s="5"/>
      <c r="B10" s="52" t="str">
        <f>+[9]表１!B11</f>
        <v>製造業</v>
      </c>
      <c r="C10" s="46">
        <f>IF($B10="","",IF([8]設定!$H25="",INDEX([8]第１０表!$F$78:$M$134,MATCH([8]設定!$D25,[8]第１０表!$C$78:$C$134,0),1),[8]設定!$H25))</f>
        <v>18.5</v>
      </c>
      <c r="D10" s="46">
        <f>IF($B10="","",IF([8]設定!$H25="",INDEX([8]第１０表!$F$78:$M$134,MATCH([8]設定!$D25,[8]第１０表!$C$78:$C$134,0),2),[8]設定!$H25))</f>
        <v>155.6</v>
      </c>
      <c r="E10" s="46">
        <f>IF($B10="","",IF([8]設定!$H25="",INDEX([8]第１０表!$F$78:$M$134,MATCH([8]設定!$D25,[8]第１０表!$C$78:$C$134,0),3),[8]設定!$H25))</f>
        <v>141.5</v>
      </c>
      <c r="F10" s="47">
        <f>IF($B10="","",IF([8]設定!$H25="",INDEX([8]第１０表!$F$78:$M$134,MATCH([8]設定!$D25,[8]第１０表!$C$78:$C$134,0),4),[8]設定!$H25))</f>
        <v>14.1</v>
      </c>
      <c r="G10" s="46">
        <f>IF($B10="","",IF([8]設定!$H25="",INDEX([8]第１０表!$F$78:$M$134,MATCH([8]設定!$D25,[8]第１０表!$C$78:$C$134,0),5),[8]設定!$H25))</f>
        <v>16</v>
      </c>
      <c r="H10" s="46">
        <f>IF($B10="","",IF([8]設定!$H25="",INDEX([8]第１０表!$F$78:$M$134,MATCH([8]設定!$D25,[8]第１０表!$C$78:$C$134,0),6),[8]設定!$H25))</f>
        <v>100.9</v>
      </c>
      <c r="I10" s="46">
        <f>IF($B10="","",IF([8]設定!$H25="",INDEX([8]第１０表!$F$78:$M$134,MATCH([8]設定!$D25,[8]第１０表!$C$78:$C$134,0),7),[8]設定!$H25))</f>
        <v>98.9</v>
      </c>
      <c r="J10" s="47">
        <f>IF($B10="","",IF([8]設定!$H25="",INDEX([8]第１０表!$F$78:$M$134,MATCH([8]設定!$D25,[8]第１０表!$C$78:$C$134,0),8),[8]設定!$H25))</f>
        <v>2</v>
      </c>
      <c r="K10" s="5"/>
      <c r="M10" s="48" t="str">
        <f t="shared" si="0"/>
        <v>製造業</v>
      </c>
      <c r="N10" s="49">
        <f>IF($M10="","",IF([8]設定!$H25="",INDEX([8]指数!$C$518:$AD$574,MATCH([8]設定!$D25,[8]指数!$B$518:$B$574,0),7),[8]設定!$H25))</f>
        <v>94.2</v>
      </c>
      <c r="O10" s="50">
        <f>IF($M10="","",IF([8]設定!$H25="",INDEX([8]指数!$C$518:$AD$574,MATCH([8]設定!$D25,[8]指数!$B$518:$B$574,0),8),[8]設定!$H25))</f>
        <v>0.7</v>
      </c>
      <c r="P10" s="49">
        <f>IF($M10="","",IF([8]設定!$H25="",INDEX([8]指数!$C$518:$AD$574,MATCH([8]設定!$D25,[8]指数!$B$518:$B$574,0),9),[8]設定!$H25))</f>
        <v>92.5</v>
      </c>
      <c r="Q10" s="50">
        <f>IF($M10="","",IF([8]設定!$H25="",INDEX([8]指数!$C$518:$AD$574,MATCH([8]設定!$D25,[8]指数!$B$518:$B$574,0),10),[8]設定!$H25))</f>
        <v>0.2</v>
      </c>
      <c r="R10" s="49">
        <f>IF($M10="","",IF([8]設定!$H25="",INDEX([8]指数!$C$518:$AD$574,MATCH([8]設定!$D25,[8]指数!$B$518:$B$574,0),11),[8]設定!$H25))</f>
        <v>114.6</v>
      </c>
      <c r="S10" s="51">
        <f>IF($M10="","",IF([8]設定!$H25="",INDEX([8]指数!$C$518:$AD$574,MATCH([8]設定!$D25,[8]指数!$B$518:$B$574,0),12),[8]設定!$H25))</f>
        <v>6</v>
      </c>
      <c r="T10" s="49">
        <f>IF($M10="","",IF([8]設定!$H25="",INDEX([8]指数!$C$582:$AD$638,MATCH([8]設定!$D25,[8]指数!$B$582:$B$638,0),7),[8]設定!$H25))</f>
        <v>95.3</v>
      </c>
      <c r="U10" s="50">
        <f>IF($M10="","",IF([8]設定!$H25="",INDEX([8]指数!$C$582:$AD$638,MATCH([8]設定!$D25,[8]指数!$B$582:$B$638,0),8),[8]設定!$H25))</f>
        <v>-4.0999999999999996</v>
      </c>
      <c r="V10" s="49">
        <f>IF($M10="","",IF([8]設定!$H25="",INDEX([8]指数!$C$582:$AD$638,MATCH([8]設定!$D25,[8]指数!$B$582:$B$638,0),9),[8]設定!$H25))</f>
        <v>96.4</v>
      </c>
      <c r="W10" s="50">
        <f>IF($M10="","",IF([8]設定!$H25="",INDEX([8]指数!$C$582:$AD$638,MATCH([8]設定!$D25,[8]指数!$B$582:$B$638,0),10),[8]設定!$H25))</f>
        <v>-3.5</v>
      </c>
      <c r="X10" s="49">
        <f>IF($M10="","",IF([8]設定!$H25="",INDEX([8]指数!$C$582:$AD$638,MATCH([8]設定!$D25,[8]指数!$B$582:$B$638,0),11),[8]設定!$H25))</f>
        <v>58.8</v>
      </c>
      <c r="Y10" s="51">
        <f>IF($M10="","",IF([8]設定!$H25="",INDEX([8]指数!$C$582:$AD$638,MATCH([8]設定!$D25,[8]指数!$B$582:$B$638,0),12),[8]設定!$H25))</f>
        <v>-28.6</v>
      </c>
    </row>
    <row r="11" spans="1:25" s="4" customFormat="1" ht="23.25" customHeight="1" x14ac:dyDescent="0.45">
      <c r="A11" s="5"/>
      <c r="B11" s="53" t="str">
        <f>+[9]表１!B12</f>
        <v>電気・ガス・熱供給・水道業</v>
      </c>
      <c r="C11" s="46">
        <f>IF($B11="","",IF([8]設定!$H26="",INDEX([8]第１０表!$F$78:$M$134,MATCH([8]設定!$D26,[8]第１０表!$C$78:$C$134,0),1),[8]設定!$H26))</f>
        <v>18.7</v>
      </c>
      <c r="D11" s="46">
        <f>IF($B11="","",IF([8]設定!$H26="",INDEX([8]第１０表!$F$78:$M$134,MATCH([8]設定!$D26,[8]第１０表!$C$78:$C$134,0),2),[8]設定!$H26))</f>
        <v>152.5</v>
      </c>
      <c r="E11" s="46">
        <f>IF($B11="","",IF([8]設定!$H26="",INDEX([8]第１０表!$F$78:$M$134,MATCH([8]設定!$D26,[8]第１０表!$C$78:$C$134,0),3),[8]設定!$H26))</f>
        <v>137.4</v>
      </c>
      <c r="F11" s="47">
        <f>IF($B11="","",IF([8]設定!$H26="",INDEX([8]第１０表!$F$78:$M$134,MATCH([8]設定!$D26,[8]第１０表!$C$78:$C$134,0),4),[8]設定!$H26))</f>
        <v>15.1</v>
      </c>
      <c r="G11" s="46">
        <f>IF($B11="","",IF([8]設定!$H26="",INDEX([8]第１０表!$F$78:$M$134,MATCH([8]設定!$D26,[8]第１０表!$C$78:$C$134,0),5),[8]設定!$H26))</f>
        <v>17.7</v>
      </c>
      <c r="H11" s="46">
        <f>IF($B11="","",IF([8]設定!$H26="",INDEX([8]第１０表!$F$78:$M$134,MATCH([8]設定!$D26,[8]第１０表!$C$78:$C$134,0),6),[8]設定!$H26))</f>
        <v>104.7</v>
      </c>
      <c r="I11" s="46">
        <f>IF($B11="","",IF([8]設定!$H26="",INDEX([8]第１０表!$F$78:$M$134,MATCH([8]設定!$D26,[8]第１０表!$C$78:$C$134,0),7),[8]設定!$H26))</f>
        <v>104.6</v>
      </c>
      <c r="J11" s="47">
        <f>IF($B11="","",IF([8]設定!$H26="",INDEX([8]第１０表!$F$78:$M$134,MATCH([8]設定!$D26,[8]第１０表!$C$78:$C$134,0),8),[8]設定!$H26))</f>
        <v>0.1</v>
      </c>
      <c r="K11" s="5"/>
      <c r="M11" s="54" t="str">
        <f t="shared" si="0"/>
        <v>電気・ガス・熱供給・水道業</v>
      </c>
      <c r="N11" s="49">
        <f>IF($M11="","",IF([8]設定!$H26="",INDEX([8]指数!$C$518:$AD$574,MATCH([8]設定!$D26,[8]指数!$B$518:$B$574,0),7),[8]設定!$H26))</f>
        <v>100.6</v>
      </c>
      <c r="O11" s="50">
        <f>IF($M11="","",IF([8]設定!$H26="",INDEX([8]指数!$C$518:$AD$574,MATCH([8]設定!$D26,[8]指数!$B$518:$B$574,0),8),[8]設定!$H26))</f>
        <v>11.9</v>
      </c>
      <c r="P11" s="49">
        <f>IF($M11="","",IF([8]設定!$H26="",INDEX([8]指数!$C$518:$AD$574,MATCH([8]設定!$D26,[8]指数!$B$518:$B$574,0),9),[8]設定!$H26))</f>
        <v>97.7</v>
      </c>
      <c r="Q11" s="50">
        <f>IF($M11="","",IF([8]設定!$H26="",INDEX([8]指数!$C$518:$AD$574,MATCH([8]設定!$D26,[8]指数!$B$518:$B$574,0),10),[8]設定!$H26))</f>
        <v>6.5</v>
      </c>
      <c r="R11" s="49">
        <f>IF($M11="","",IF([8]設定!$H26="",INDEX([8]指数!$C$518:$AD$574,MATCH([8]設定!$D26,[8]指数!$B$518:$B$574,0),11),[8]設定!$H26))</f>
        <v>138.5</v>
      </c>
      <c r="S11" s="51">
        <f>IF($M11="","",IF([8]設定!$H26="",INDEX([8]指数!$C$518:$AD$574,MATCH([8]設定!$D26,[8]指数!$B$518:$B$574,0),12),[8]設定!$H26))</f>
        <v>106.7</v>
      </c>
      <c r="T11" s="49">
        <f>IF($M11="","",IF([8]設定!$H26="",INDEX([8]指数!$C$582:$AD$638,MATCH([8]設定!$D26,[8]指数!$B$582:$B$638,0),7),[8]設定!$H26))</f>
        <v>93.6</v>
      </c>
      <c r="U11" s="50">
        <f>IF($M11="","",IF([8]設定!$H26="",INDEX([8]指数!$C$582:$AD$638,MATCH([8]設定!$D26,[8]指数!$B$582:$B$638,0),8),[8]設定!$H26))</f>
        <v>-1</v>
      </c>
      <c r="V11" s="49">
        <f>IF($M11="","",IF([8]設定!$H26="",INDEX([8]指数!$C$582:$AD$638,MATCH([8]設定!$D26,[8]指数!$B$582:$B$638,0),9),[8]設定!$H26))</f>
        <v>93.9</v>
      </c>
      <c r="W11" s="50">
        <f>IF($M11="","",IF([8]設定!$H26="",INDEX([8]指数!$C$582:$AD$638,MATCH([8]設定!$D26,[8]指数!$B$582:$B$638,0),10),[8]設定!$H26))</f>
        <v>-0.7</v>
      </c>
      <c r="X11" s="49">
        <f>IF($M11="","",IF([8]設定!$H26="",INDEX([8]指数!$C$582:$AD$638,MATCH([8]設定!$D26,[8]指数!$B$582:$B$638,0),11),[8]設定!$H26))</f>
        <v>25</v>
      </c>
      <c r="Y11" s="51">
        <f>IF($M11="","",IF([8]設定!$H26="",INDEX([8]指数!$C$582:$AD$638,MATCH([8]設定!$D26,[8]指数!$B$582:$B$638,0),12),[8]設定!$H26))</f>
        <v>-66.7</v>
      </c>
    </row>
    <row r="12" spans="1:25" s="4" customFormat="1" ht="23.25" customHeight="1" x14ac:dyDescent="0.45">
      <c r="A12" s="5"/>
      <c r="B12" s="52" t="str">
        <f>+[9]表１!B13</f>
        <v>情報通信業</v>
      </c>
      <c r="C12" s="46">
        <f>IF($B12="","",IF([8]設定!$H27="",INDEX([8]第１０表!$F$78:$M$134,MATCH([8]設定!$D27,[8]第１０表!$C$78:$C$134,0),1),[8]設定!$H27))</f>
        <v>18.600000000000001</v>
      </c>
      <c r="D12" s="46">
        <f>IF($B12="","",IF([8]設定!$H27="",INDEX([8]第１０表!$F$78:$M$134,MATCH([8]設定!$D27,[8]第１０表!$C$78:$C$134,0),2),[8]設定!$H27))</f>
        <v>153.19999999999999</v>
      </c>
      <c r="E12" s="46">
        <f>IF($B12="","",IF([8]設定!$H27="",INDEX([8]第１０表!$F$78:$M$134,MATCH([8]設定!$D27,[8]第１０表!$C$78:$C$134,0),3),[8]設定!$H27))</f>
        <v>142</v>
      </c>
      <c r="F12" s="47">
        <f>IF($B12="","",IF([8]設定!$H27="",INDEX([8]第１０表!$F$78:$M$134,MATCH([8]設定!$D27,[8]第１０表!$C$78:$C$134,0),4),[8]設定!$H27))</f>
        <v>11.2</v>
      </c>
      <c r="G12" s="46">
        <f>IF($B12="","",IF([8]設定!$H27="",INDEX([8]第１０表!$F$78:$M$134,MATCH([8]設定!$D27,[8]第１０表!$C$78:$C$134,0),5),[8]設定!$H27))</f>
        <v>13.8</v>
      </c>
      <c r="H12" s="46">
        <f>IF($B12="","",IF([8]設定!$H27="",INDEX([8]第１０表!$F$78:$M$134,MATCH([8]設定!$D27,[8]第１０表!$C$78:$C$134,0),6),[8]設定!$H27))</f>
        <v>87.1</v>
      </c>
      <c r="I12" s="46">
        <f>IF($B12="","",IF([8]設定!$H27="",INDEX([8]第１０表!$F$78:$M$134,MATCH([8]設定!$D27,[8]第１０表!$C$78:$C$134,0),7),[8]設定!$H27))</f>
        <v>84.5</v>
      </c>
      <c r="J12" s="47">
        <f>IF($B12="","",IF([8]設定!$H27="",INDEX([8]第１０表!$F$78:$M$134,MATCH([8]設定!$D27,[8]第１０表!$C$78:$C$134,0),8),[8]設定!$H27))</f>
        <v>2.6</v>
      </c>
      <c r="K12" s="5"/>
      <c r="M12" s="48" t="str">
        <f t="shared" si="0"/>
        <v>情報通信業</v>
      </c>
      <c r="N12" s="49">
        <f>IF($M12="","",IF([8]設定!$H27="",INDEX([8]指数!$C$518:$AD$574,MATCH([8]設定!$D27,[8]指数!$B$518:$B$574,0),7),[8]設定!$H27))</f>
        <v>98</v>
      </c>
      <c r="O12" s="50">
        <f>IF($M12="","",IF([8]設定!$H27="",INDEX([8]指数!$C$518:$AD$574,MATCH([8]設定!$D27,[8]指数!$B$518:$B$574,0),8),[8]設定!$H27))</f>
        <v>6.8</v>
      </c>
      <c r="P12" s="49">
        <f>IF($M12="","",IF([8]設定!$H27="",INDEX([8]指数!$C$518:$AD$574,MATCH([8]設定!$D27,[8]指数!$B$518:$B$574,0),9),[8]設定!$H27))</f>
        <v>99.2</v>
      </c>
      <c r="Q12" s="50">
        <f>IF($M12="","",IF([8]設定!$H27="",INDEX([8]指数!$C$518:$AD$574,MATCH([8]設定!$D27,[8]指数!$B$518:$B$574,0),10),[8]設定!$H27))</f>
        <v>7</v>
      </c>
      <c r="R12" s="49">
        <f>IF($M12="","",IF([8]設定!$H27="",INDEX([8]指数!$C$518:$AD$574,MATCH([8]設定!$D27,[8]指数!$B$518:$B$574,0),11),[8]設定!$H27))</f>
        <v>84.8</v>
      </c>
      <c r="S12" s="51">
        <f>IF($M12="","",IF([8]設定!$H27="",INDEX([8]指数!$C$518:$AD$574,MATCH([8]設定!$D27,[8]指数!$B$518:$B$574,0),12),[8]設定!$H27))</f>
        <v>2.7</v>
      </c>
      <c r="T12" s="49">
        <f>IF($M12="","",IF([8]設定!$H27="",INDEX([8]指数!$C$582:$AD$638,MATCH([8]設定!$D27,[8]指数!$B$582:$B$638,0),7),[8]設定!$H27))</f>
        <v>92.1</v>
      </c>
      <c r="U12" s="50">
        <f>IF($M12="","",IF([8]設定!$H27="",INDEX([8]指数!$C$582:$AD$638,MATCH([8]設定!$D27,[8]指数!$B$582:$B$638,0),8),[8]設定!$H27))</f>
        <v>18.2</v>
      </c>
      <c r="V12" s="49">
        <f>IF($M12="","",IF([8]設定!$H27="",INDEX([8]指数!$C$582:$AD$638,MATCH([8]設定!$D27,[8]指数!$B$582:$B$638,0),9),[8]設定!$H27))</f>
        <v>90.6</v>
      </c>
      <c r="W12" s="50">
        <f>IF($M12="","",IF([8]設定!$H27="",INDEX([8]指数!$C$582:$AD$638,MATCH([8]設定!$D27,[8]指数!$B$582:$B$638,0),10),[8]設定!$H27))</f>
        <v>26.9</v>
      </c>
      <c r="X12" s="49">
        <f>IF($M12="","",IF([8]設定!$H27="",INDEX([8]指数!$C$582:$AD$638,MATCH([8]設定!$D27,[8]指数!$B$582:$B$638,0),11),[8]設定!$H27))</f>
        <v>200</v>
      </c>
      <c r="Y12" s="51">
        <f>IF($M12="","",IF([8]設定!$H27="",INDEX([8]指数!$C$582:$AD$638,MATCH([8]設定!$D27,[8]指数!$B$582:$B$638,0),12),[8]設定!$H27))</f>
        <v>-63.4</v>
      </c>
    </row>
    <row r="13" spans="1:25" s="4" customFormat="1" ht="23.25" customHeight="1" x14ac:dyDescent="0.45">
      <c r="A13" s="5"/>
      <c r="B13" s="52" t="str">
        <f>+[9]表１!B14</f>
        <v>運輸業，郵便業</v>
      </c>
      <c r="C13" s="46">
        <f>IF($B13="","",IF([8]設定!$H28="",INDEX([8]第１０表!$F$78:$M$134,MATCH([8]設定!$D28,[8]第１０表!$C$78:$C$134,0),1),[8]設定!$H28))</f>
        <v>19.100000000000001</v>
      </c>
      <c r="D13" s="46">
        <f>IF($B13="","",IF([8]設定!$H28="",INDEX([8]第１０表!$F$78:$M$134,MATCH([8]設定!$D28,[8]第１０表!$C$78:$C$134,0),2),[8]設定!$H28))</f>
        <v>179.7</v>
      </c>
      <c r="E13" s="46">
        <f>IF($B13="","",IF([8]設定!$H28="",INDEX([8]第１０表!$F$78:$M$134,MATCH([8]設定!$D28,[8]第１０表!$C$78:$C$134,0),3),[8]設定!$H28))</f>
        <v>146</v>
      </c>
      <c r="F13" s="47">
        <f>IF($B13="","",IF([8]設定!$H28="",INDEX([8]第１０表!$F$78:$M$134,MATCH([8]設定!$D28,[8]第１０表!$C$78:$C$134,0),4),[8]設定!$H28))</f>
        <v>33.700000000000003</v>
      </c>
      <c r="G13" s="46">
        <f>IF($B13="","",IF([8]設定!$H28="",INDEX([8]第１０表!$F$78:$M$134,MATCH([8]設定!$D28,[8]第１０表!$C$78:$C$134,0),5),[8]設定!$H28))</f>
        <v>13.8</v>
      </c>
      <c r="H13" s="46">
        <f>IF($B13="","",IF([8]設定!$H28="",INDEX([8]第１０表!$F$78:$M$134,MATCH([8]設定!$D28,[8]第１０表!$C$78:$C$134,0),6),[8]設定!$H28))</f>
        <v>62.7</v>
      </c>
      <c r="I13" s="46">
        <f>IF($B13="","",IF([8]設定!$H28="",INDEX([8]第１０表!$F$78:$M$134,MATCH([8]設定!$D28,[8]第１０表!$C$78:$C$134,0),7),[8]設定!$H28))</f>
        <v>62.7</v>
      </c>
      <c r="J13" s="47">
        <f>IF($B13="","",IF([8]設定!$H28="",INDEX([8]第１０表!$F$78:$M$134,MATCH([8]設定!$D28,[8]第１０表!$C$78:$C$134,0),8),[8]設定!$H28))</f>
        <v>0</v>
      </c>
      <c r="K13" s="5"/>
      <c r="M13" s="48" t="str">
        <f t="shared" si="0"/>
        <v>運輸業，郵便業</v>
      </c>
      <c r="N13" s="49">
        <f>IF($M13="","",IF([8]設定!$H28="",INDEX([8]指数!$C$518:$AD$574,MATCH([8]設定!$D28,[8]指数!$B$518:$B$574,0),7),[8]設定!$H28))</f>
        <v>89</v>
      </c>
      <c r="O13" s="50">
        <f>IF($M13="","",IF([8]設定!$H28="",INDEX([8]指数!$C$518:$AD$574,MATCH([8]設定!$D28,[8]指数!$B$518:$B$574,0),8),[8]設定!$H28))</f>
        <v>-1.2</v>
      </c>
      <c r="P13" s="49">
        <f>IF($M13="","",IF([8]設定!$H28="",INDEX([8]指数!$C$518:$AD$574,MATCH([8]設定!$D28,[8]指数!$B$518:$B$574,0),9),[8]設定!$H28))</f>
        <v>90.8</v>
      </c>
      <c r="Q13" s="50">
        <f>IF($M13="","",IF([8]設定!$H28="",INDEX([8]指数!$C$518:$AD$574,MATCH([8]設定!$D28,[8]指数!$B$518:$B$574,0),10),[8]設定!$H28))</f>
        <v>-2.5</v>
      </c>
      <c r="R13" s="49">
        <f>IF($M13="","",IF([8]設定!$H28="",INDEX([8]指数!$C$518:$AD$574,MATCH([8]設定!$D28,[8]指数!$B$518:$B$574,0),11),[8]設定!$H28))</f>
        <v>82</v>
      </c>
      <c r="S13" s="51">
        <f>IF($M13="","",IF([8]設定!$H28="",INDEX([8]指数!$C$518:$AD$574,MATCH([8]設定!$D28,[8]指数!$B$518:$B$574,0),12),[8]設定!$H28))</f>
        <v>4.0999999999999996</v>
      </c>
      <c r="T13" s="49">
        <f>IF($M13="","",IF([8]設定!$H28="",INDEX([8]指数!$C$582:$AD$638,MATCH([8]設定!$D28,[8]指数!$B$582:$B$638,0),7),[8]設定!$H28))</f>
        <v>64.8</v>
      </c>
      <c r="U13" s="50">
        <f>IF($M13="","",IF([8]設定!$H28="",INDEX([8]指数!$C$582:$AD$638,MATCH([8]設定!$D28,[8]指数!$B$582:$B$638,0),8),[8]設定!$H28))</f>
        <v>-38.1</v>
      </c>
      <c r="V13" s="49">
        <f>IF($M13="","",IF([8]設定!$H28="",INDEX([8]指数!$C$582:$AD$638,MATCH([8]設定!$D28,[8]指数!$B$582:$B$638,0),9),[8]設定!$H28))</f>
        <v>68.099999999999994</v>
      </c>
      <c r="W13" s="50">
        <f>IF($M13="","",IF([8]設定!$H28="",INDEX([8]指数!$C$582:$AD$638,MATCH([8]設定!$D28,[8]指数!$B$582:$B$638,0),10),[8]設定!$H28))</f>
        <v>-35.5</v>
      </c>
      <c r="X13" s="49">
        <f>IF($M13="","",IF([8]設定!$H28="",INDEX([8]指数!$C$582:$AD$638,MATCH([8]設定!$D28,[8]指数!$B$582:$B$638,0),11),[8]設定!$H28))</f>
        <v>0</v>
      </c>
      <c r="Y13" s="51">
        <f>IF($M13="","",IF([8]設定!$H28="",INDEX([8]指数!$C$582:$AD$638,MATCH([8]設定!$D28,[8]指数!$B$582:$B$638,0),12),[8]設定!$H28))</f>
        <v>-100</v>
      </c>
    </row>
    <row r="14" spans="1:25" s="4" customFormat="1" ht="23.25" customHeight="1" x14ac:dyDescent="0.45">
      <c r="A14" s="5"/>
      <c r="B14" s="52" t="str">
        <f>+[9]表１!B15</f>
        <v>卸売業，小売業</v>
      </c>
      <c r="C14" s="46">
        <f>IF($B14="","",IF([8]設定!$H29="",INDEX([8]第１０表!$F$78:$M$134,MATCH([8]設定!$D29,[8]第１０表!$C$78:$C$134,0),1),[8]設定!$H29))</f>
        <v>19.600000000000001</v>
      </c>
      <c r="D14" s="46">
        <f>IF($B14="","",IF([8]設定!$H29="",INDEX([8]第１０表!$F$78:$M$134,MATCH([8]設定!$D29,[8]第１０表!$C$78:$C$134,0),2),[8]設定!$H29))</f>
        <v>164.4</v>
      </c>
      <c r="E14" s="46">
        <f>IF($B14="","",IF([8]設定!$H29="",INDEX([8]第１０表!$F$78:$M$134,MATCH([8]設定!$D29,[8]第１０表!$C$78:$C$134,0),3),[8]設定!$H29))</f>
        <v>152.30000000000001</v>
      </c>
      <c r="F14" s="47">
        <f>IF($B14="","",IF([8]設定!$H29="",INDEX([8]第１０表!$F$78:$M$134,MATCH([8]設定!$D29,[8]第１０表!$C$78:$C$134,0),4),[8]設定!$H29))</f>
        <v>12.1</v>
      </c>
      <c r="G14" s="46">
        <f>IF($B14="","",IF([8]設定!$H29="",INDEX([8]第１０表!$F$78:$M$134,MATCH([8]設定!$D29,[8]第１０表!$C$78:$C$134,0),5),[8]設定!$H29))</f>
        <v>16</v>
      </c>
      <c r="H14" s="46">
        <f>IF($B14="","",IF([8]設定!$H29="",INDEX([8]第１０表!$F$78:$M$134,MATCH([8]設定!$D29,[8]第１０表!$C$78:$C$134,0),6),[8]設定!$H29))</f>
        <v>97.3</v>
      </c>
      <c r="I14" s="46">
        <f>IF($B14="","",IF([8]設定!$H29="",INDEX([8]第１０表!$F$78:$M$134,MATCH([8]設定!$D29,[8]第１０表!$C$78:$C$134,0),7),[8]設定!$H29))</f>
        <v>94.5</v>
      </c>
      <c r="J14" s="47">
        <f>IF($B14="","",IF([8]設定!$H29="",INDEX([8]第１０表!$F$78:$M$134,MATCH([8]設定!$D29,[8]第１０表!$C$78:$C$134,0),8),[8]設定!$H29))</f>
        <v>2.8</v>
      </c>
      <c r="K14" s="5"/>
      <c r="M14" s="48" t="str">
        <f t="shared" si="0"/>
        <v>卸売業，小売業</v>
      </c>
      <c r="N14" s="49">
        <f>IF($M14="","",IF([8]設定!$H29="",INDEX([8]指数!$C$518:$AD$574,MATCH([8]設定!$D29,[8]指数!$B$518:$B$574,0),7),[8]設定!$H29))</f>
        <v>95.1</v>
      </c>
      <c r="O14" s="50">
        <f>IF($M14="","",IF([8]設定!$H29="",INDEX([8]指数!$C$518:$AD$574,MATCH([8]設定!$D29,[8]指数!$B$518:$B$574,0),8),[8]設定!$H29))</f>
        <v>5.9</v>
      </c>
      <c r="P14" s="49">
        <f>IF($M14="","",IF([8]設定!$H29="",INDEX([8]指数!$C$518:$AD$574,MATCH([8]設定!$D29,[8]指数!$B$518:$B$574,0),9),[8]設定!$H29))</f>
        <v>94.1</v>
      </c>
      <c r="Q14" s="50">
        <f>IF($M14="","",IF([8]設定!$H29="",INDEX([8]指数!$C$518:$AD$574,MATCH([8]設定!$D29,[8]指数!$B$518:$B$574,0),10),[8]設定!$H29))</f>
        <v>4.7</v>
      </c>
      <c r="R14" s="49">
        <f>IF($M14="","",IF([8]設定!$H29="",INDEX([8]指数!$C$518:$AD$574,MATCH([8]設定!$D29,[8]指数!$B$518:$B$574,0),11),[8]設定!$H29))</f>
        <v>110</v>
      </c>
      <c r="S14" s="51">
        <f>IF($M14="","",IF([8]設定!$H29="",INDEX([8]指数!$C$518:$AD$574,MATCH([8]設定!$D29,[8]指数!$B$518:$B$574,0),12),[8]設定!$H29))</f>
        <v>24.7</v>
      </c>
      <c r="T14" s="49">
        <f>IF($M14="","",IF([8]設定!$H29="",INDEX([8]指数!$C$582:$AD$638,MATCH([8]設定!$D29,[8]指数!$B$582:$B$638,0),7),[8]設定!$H29))</f>
        <v>98.8</v>
      </c>
      <c r="U14" s="50">
        <f>IF($M14="","",IF([8]設定!$H29="",INDEX([8]指数!$C$582:$AD$638,MATCH([8]設定!$D29,[8]指数!$B$582:$B$638,0),8),[8]設定!$H29))</f>
        <v>-1.3</v>
      </c>
      <c r="V14" s="49">
        <f>IF($M14="","",IF([8]設定!$H29="",INDEX([8]指数!$C$582:$AD$638,MATCH([8]設定!$D29,[8]指数!$B$582:$B$638,0),9),[8]設定!$H29))</f>
        <v>97.4</v>
      </c>
      <c r="W14" s="50">
        <f>IF($M14="","",IF([8]設定!$H29="",INDEX([8]指数!$C$582:$AD$638,MATCH([8]設定!$D29,[8]指数!$B$582:$B$638,0),10),[8]設定!$H29))</f>
        <v>-2.2000000000000002</v>
      </c>
      <c r="X14" s="49">
        <f>IF($M14="","",IF([8]設定!$H29="",INDEX([8]指数!$C$582:$AD$638,MATCH([8]設定!$D29,[8]指数!$B$582:$B$638,0),11),[8]設定!$H29))</f>
        <v>186.7</v>
      </c>
      <c r="Y14" s="51">
        <f>IF($M14="","",IF([8]設定!$H29="",INDEX([8]指数!$C$582:$AD$638,MATCH([8]設定!$D29,[8]指数!$B$582:$B$638,0),12),[8]設定!$H29))</f>
        <v>40.1</v>
      </c>
    </row>
    <row r="15" spans="1:25" s="4" customFormat="1" ht="23.25" customHeight="1" x14ac:dyDescent="0.45">
      <c r="A15" s="5"/>
      <c r="B15" s="52" t="str">
        <f>+[9]表１!B16</f>
        <v>金融業，保険業</v>
      </c>
      <c r="C15" s="46">
        <f>IF($B15="","",IF([8]設定!$H30="",INDEX([8]第１０表!$F$78:$M$134,MATCH([8]設定!$D30,[8]第１０表!$C$78:$C$134,0),1),[8]設定!$H30))</f>
        <v>18.399999999999999</v>
      </c>
      <c r="D15" s="46">
        <f>IF($B15="","",IF([8]設定!$H30="",INDEX([8]第１０表!$F$78:$M$134,MATCH([8]設定!$D30,[8]第１０表!$C$78:$C$134,0),2),[8]設定!$H30))</f>
        <v>144.5</v>
      </c>
      <c r="E15" s="46">
        <f>IF($B15="","",IF([8]設定!$H30="",INDEX([8]第１０表!$F$78:$M$134,MATCH([8]設定!$D30,[8]第１０表!$C$78:$C$134,0),3),[8]設定!$H30))</f>
        <v>137.80000000000001</v>
      </c>
      <c r="F15" s="47">
        <f>IF($B15="","",IF([8]設定!$H30="",INDEX([8]第１０表!$F$78:$M$134,MATCH([8]設定!$D30,[8]第１０表!$C$78:$C$134,0),4),[8]設定!$H30))</f>
        <v>6.7</v>
      </c>
      <c r="G15" s="46">
        <f>IF($B15="","",IF([8]設定!$H30="",INDEX([8]第１０表!$F$78:$M$134,MATCH([8]設定!$D30,[8]第１０表!$C$78:$C$134,0),5),[8]設定!$H30))</f>
        <v>17.8</v>
      </c>
      <c r="H15" s="46">
        <f>IF($B15="","",IF([8]設定!$H30="",INDEX([8]第１０表!$F$78:$M$134,MATCH([8]設定!$D30,[8]第１０表!$C$78:$C$134,0),6),[8]設定!$H30))</f>
        <v>113.2</v>
      </c>
      <c r="I15" s="46">
        <f>IF($B15="","",IF([8]設定!$H30="",INDEX([8]第１０表!$F$78:$M$134,MATCH([8]設定!$D30,[8]第１０表!$C$78:$C$134,0),7),[8]設定!$H30))</f>
        <v>113</v>
      </c>
      <c r="J15" s="47">
        <f>IF($B15="","",IF([8]設定!$H30="",INDEX([8]第１０表!$F$78:$M$134,MATCH([8]設定!$D30,[8]第１０表!$C$78:$C$134,0),8),[8]設定!$H30))</f>
        <v>0.2</v>
      </c>
      <c r="K15" s="5"/>
      <c r="M15" s="48" t="str">
        <f t="shared" si="0"/>
        <v>金融業，保険業</v>
      </c>
      <c r="N15" s="49">
        <f>IF($M15="","",IF([8]設定!$H30="",INDEX([8]指数!$C$518:$AD$574,MATCH([8]設定!$D30,[8]指数!$B$518:$B$574,0),7),[8]設定!$H30))</f>
        <v>96.8</v>
      </c>
      <c r="O15" s="50">
        <f>IF($M15="","",IF([8]設定!$H30="",INDEX([8]指数!$C$518:$AD$574,MATCH([8]設定!$D30,[8]指数!$B$518:$B$574,0),8),[8]設定!$H30))</f>
        <v>12</v>
      </c>
      <c r="P15" s="49">
        <f>IF($M15="","",IF([8]設定!$H30="",INDEX([8]指数!$C$518:$AD$574,MATCH([8]設定!$D30,[8]指数!$B$518:$B$574,0),9),[8]設定!$H30))</f>
        <v>95.8</v>
      </c>
      <c r="Q15" s="50">
        <f>IF($M15="","",IF([8]設定!$H30="",INDEX([8]指数!$C$518:$AD$574,MATCH([8]設定!$D30,[8]指数!$B$518:$B$574,0),10),[8]設定!$H30))</f>
        <v>9</v>
      </c>
      <c r="R15" s="49">
        <f>IF($M15="","",IF([8]設定!$H30="",INDEX([8]指数!$C$518:$AD$574,MATCH([8]設定!$D30,[8]指数!$B$518:$B$574,0),11),[8]設定!$H30))</f>
        <v>121.8</v>
      </c>
      <c r="S15" s="51">
        <f>IF($M15="","",IF([8]設定!$H30="",INDEX([8]指数!$C$518:$AD$574,MATCH([8]設定!$D30,[8]指数!$B$518:$B$574,0),12),[8]設定!$H30))</f>
        <v>157.5</v>
      </c>
      <c r="T15" s="49">
        <f>IF($M15="","",IF([8]設定!$H30="",INDEX([8]指数!$C$582:$AD$638,MATCH([8]設定!$D30,[8]指数!$B$582:$B$638,0),7),[8]設定!$H30))</f>
        <v>102</v>
      </c>
      <c r="U15" s="50">
        <f>IF($M15="","",IF([8]設定!$H30="",INDEX([8]指数!$C$582:$AD$638,MATCH([8]設定!$D30,[8]指数!$B$582:$B$638,0),8),[8]設定!$H30))</f>
        <v>42.1</v>
      </c>
      <c r="V15" s="49">
        <f>IF($M15="","",IF([8]設定!$H30="",INDEX([8]指数!$C$582:$AD$638,MATCH([8]設定!$D30,[8]指数!$B$582:$B$638,0),9),[8]設定!$H30))</f>
        <v>103.5</v>
      </c>
      <c r="W15" s="50">
        <f>IF($M15="","",IF([8]設定!$H30="",INDEX([8]指数!$C$582:$AD$638,MATCH([8]設定!$D30,[8]指数!$B$582:$B$638,0),10),[8]設定!$H30))</f>
        <v>53.6</v>
      </c>
      <c r="X15" s="49">
        <f>IF($M15="","",IF([8]設定!$H30="",INDEX([8]指数!$C$582:$AD$638,MATCH([8]設定!$D30,[8]指数!$B$582:$B$638,0),11),[8]設定!$H30))</f>
        <v>9.1</v>
      </c>
      <c r="Y15" s="51">
        <f>IF($M15="","",IF([8]設定!$H30="",INDEX([8]指数!$C$582:$AD$638,MATCH([8]設定!$D30,[8]指数!$B$582:$B$638,0),12),[8]設定!$H30))</f>
        <v>-96.7</v>
      </c>
    </row>
    <row r="16" spans="1:25" s="4" customFormat="1" ht="23.25" customHeight="1" x14ac:dyDescent="0.45">
      <c r="A16" s="5"/>
      <c r="B16" s="52" t="str">
        <f>+[9]表１!B17</f>
        <v>不動産業，物品賃貸業</v>
      </c>
      <c r="C16" s="46">
        <f>IF($B16="","",IF([8]設定!$H31="",INDEX([8]第１０表!$F$78:$M$134,MATCH([8]設定!$D31,[8]第１０表!$C$78:$C$134,0),1),[8]設定!$H31))</f>
        <v>19.2</v>
      </c>
      <c r="D16" s="46">
        <f>IF($B16="","",IF([8]設定!$H31="",INDEX([8]第１０表!$F$78:$M$134,MATCH([8]設定!$D31,[8]第１０表!$C$78:$C$134,0),2),[8]設定!$H31))</f>
        <v>153.30000000000001</v>
      </c>
      <c r="E16" s="46">
        <f>IF($B16="","",IF([8]設定!$H31="",INDEX([8]第１０表!$F$78:$M$134,MATCH([8]設定!$D31,[8]第１０表!$C$78:$C$134,0),3),[8]設定!$H31))</f>
        <v>146.80000000000001</v>
      </c>
      <c r="F16" s="47">
        <f>IF($B16="","",IF([8]設定!$H31="",INDEX([8]第１０表!$F$78:$M$134,MATCH([8]設定!$D31,[8]第１０表!$C$78:$C$134,0),4),[8]設定!$H31))</f>
        <v>6.5</v>
      </c>
      <c r="G16" s="46">
        <f>IF($B16="","",IF([8]設定!$H31="",INDEX([8]第１０表!$F$78:$M$134,MATCH([8]設定!$D31,[8]第１０表!$C$78:$C$134,0),5),[8]設定!$H31))</f>
        <v>12.8</v>
      </c>
      <c r="H16" s="46">
        <f>IF($B16="","",IF([8]設定!$H31="",INDEX([8]第１０表!$F$78:$M$134,MATCH([8]設定!$D31,[8]第１０表!$C$78:$C$134,0),6),[8]設定!$H31))</f>
        <v>63.4</v>
      </c>
      <c r="I16" s="46">
        <f>IF($B16="","",IF([8]設定!$H31="",INDEX([8]第１０表!$F$78:$M$134,MATCH([8]設定!$D31,[8]第１０表!$C$78:$C$134,0),7),[8]設定!$H31))</f>
        <v>63.4</v>
      </c>
      <c r="J16" s="47">
        <f>IF($B16="","",IF([8]設定!$H31="",INDEX([8]第１０表!$F$78:$M$134,MATCH([8]設定!$D31,[8]第１０表!$C$78:$C$134,0),8),[8]設定!$H31))</f>
        <v>0</v>
      </c>
      <c r="K16" s="5"/>
      <c r="M16" s="48" t="str">
        <f t="shared" si="0"/>
        <v>不動産業，物品賃貸業</v>
      </c>
      <c r="N16" s="49">
        <f>IF($M16="","",IF([8]設定!$H31="",INDEX([8]指数!$C$518:$AD$574,MATCH([8]設定!$D31,[8]指数!$B$518:$B$574,0),7),[8]設定!$H31))</f>
        <v>93.5</v>
      </c>
      <c r="O16" s="50">
        <f>IF($M16="","",IF([8]設定!$H31="",INDEX([8]指数!$C$518:$AD$574,MATCH([8]設定!$D31,[8]指数!$B$518:$B$574,0),8),[8]設定!$H31))</f>
        <v>-5.8</v>
      </c>
      <c r="P16" s="49">
        <f>IF($M16="","",IF([8]設定!$H31="",INDEX([8]指数!$C$518:$AD$574,MATCH([8]設定!$D31,[8]指数!$B$518:$B$574,0),9),[8]設定!$H31))</f>
        <v>94.8</v>
      </c>
      <c r="Q16" s="50">
        <f>IF($M16="","",IF([8]設定!$H31="",INDEX([8]指数!$C$518:$AD$574,MATCH([8]設定!$D31,[8]指数!$B$518:$B$574,0),10),[8]設定!$H31))</f>
        <v>-2.8</v>
      </c>
      <c r="R16" s="49">
        <f>IF($M16="","",IF([8]設定!$H31="",INDEX([8]指数!$C$518:$AD$574,MATCH([8]設定!$D31,[8]指数!$B$518:$B$574,0),11),[8]設定!$H31))</f>
        <v>72.2</v>
      </c>
      <c r="S16" s="51">
        <f>IF($M16="","",IF([8]設定!$H31="",INDEX([8]指数!$C$518:$AD$574,MATCH([8]設定!$D31,[8]指数!$B$518:$B$574,0),12),[8]設定!$H31))</f>
        <v>-44.9</v>
      </c>
      <c r="T16" s="49">
        <f>IF($M16="","",IF([8]設定!$H31="",INDEX([8]指数!$C$582:$AD$638,MATCH([8]設定!$D31,[8]指数!$B$582:$B$638,0),7),[8]設定!$H31))</f>
        <v>78.400000000000006</v>
      </c>
      <c r="U16" s="50">
        <f>IF($M16="","",IF([8]設定!$H31="",INDEX([8]指数!$C$582:$AD$638,MATCH([8]設定!$D31,[8]指数!$B$582:$B$638,0),8),[8]設定!$H31))</f>
        <v>-39.799999999999997</v>
      </c>
      <c r="V16" s="49">
        <f>IF($M16="","",IF([8]設定!$H31="",INDEX([8]指数!$C$582:$AD$638,MATCH([8]設定!$D31,[8]指数!$B$582:$B$638,0),9),[8]設定!$H31))</f>
        <v>79.599999999999994</v>
      </c>
      <c r="W16" s="50">
        <f>IF($M16="","",IF([8]設定!$H31="",INDEX([8]指数!$C$582:$AD$638,MATCH([8]設定!$D31,[8]指数!$B$582:$B$638,0),10),[8]設定!$H31))</f>
        <v>-39</v>
      </c>
      <c r="X16" s="49">
        <f>IF($M16="","",IF([8]設定!$H31="",INDEX([8]指数!$C$582:$AD$638,MATCH([8]設定!$D31,[8]指数!$B$582:$B$638,0),11),[8]設定!$H31))</f>
        <v>0</v>
      </c>
      <c r="Y16" s="51">
        <f>IF($M16="","",IF([8]設定!$H31="",INDEX([8]指数!$C$582:$AD$638,MATCH([8]設定!$D31,[8]指数!$B$582:$B$638,0),12),[8]設定!$H31))</f>
        <v>-100</v>
      </c>
    </row>
    <row r="17" spans="1:25" s="4" customFormat="1" ht="23.25" customHeight="1" x14ac:dyDescent="0.45">
      <c r="A17" s="5"/>
      <c r="B17" s="55" t="str">
        <f>+[9]表１!B18</f>
        <v>学術研究，専門・技術サービス業</v>
      </c>
      <c r="C17" s="46">
        <f>IF($B17="","",IF([8]設定!$H32="",INDEX([8]第１０表!$F$78:$M$134,MATCH([8]設定!$D32,[8]第１０表!$C$78:$C$134,0),1),[8]設定!$H32))</f>
        <v>18.3</v>
      </c>
      <c r="D17" s="46">
        <f>IF($B17="","",IF([8]設定!$H32="",INDEX([8]第１０表!$F$78:$M$134,MATCH([8]設定!$D32,[8]第１０表!$C$78:$C$134,0),2),[8]設定!$H32))</f>
        <v>152.4</v>
      </c>
      <c r="E17" s="46">
        <f>IF($B17="","",IF([8]設定!$H32="",INDEX([8]第１０表!$F$78:$M$134,MATCH([8]設定!$D32,[8]第１０表!$C$78:$C$134,0),3),[8]設定!$H32))</f>
        <v>145</v>
      </c>
      <c r="F17" s="47">
        <f>IF($B17="","",IF([8]設定!$H32="",INDEX([8]第１０表!$F$78:$M$134,MATCH([8]設定!$D32,[8]第１０表!$C$78:$C$134,0),4),[8]設定!$H32))</f>
        <v>7.4</v>
      </c>
      <c r="G17" s="46">
        <f>IF($B17="","",IF([8]設定!$H32="",INDEX([8]第１０表!$F$78:$M$134,MATCH([8]設定!$D32,[8]第１０表!$C$78:$C$134,0),5),[8]設定!$H32))</f>
        <v>17.899999999999999</v>
      </c>
      <c r="H17" s="46">
        <f>IF($B17="","",IF([8]設定!$H32="",INDEX([8]第１０表!$F$78:$M$134,MATCH([8]設定!$D32,[8]第１０表!$C$78:$C$134,0),6),[8]設定!$H32))</f>
        <v>107.1</v>
      </c>
      <c r="I17" s="46">
        <f>IF($B17="","",IF([8]設定!$H32="",INDEX([8]第１０表!$F$78:$M$134,MATCH([8]設定!$D32,[8]第１０表!$C$78:$C$134,0),7),[8]設定!$H32))</f>
        <v>102</v>
      </c>
      <c r="J17" s="47">
        <f>IF($B17="","",IF([8]設定!$H32="",INDEX([8]第１０表!$F$78:$M$134,MATCH([8]設定!$D32,[8]第１０表!$C$78:$C$134,0),8),[8]設定!$H32))</f>
        <v>5.0999999999999996</v>
      </c>
      <c r="K17" s="5"/>
      <c r="M17" s="56" t="str">
        <f t="shared" si="0"/>
        <v>学術研究，専門・技術サービス業</v>
      </c>
      <c r="N17" s="49">
        <f>IF($M17="","",IF([8]設定!$H32="",INDEX([8]指数!$C$518:$AD$574,MATCH([8]設定!$D32,[8]指数!$B$518:$B$574,0),7),[8]設定!$H32))</f>
        <v>93.9</v>
      </c>
      <c r="O17" s="50">
        <f>IF($M17="","",IF([8]設定!$H32="",INDEX([8]指数!$C$518:$AD$574,MATCH([8]設定!$D32,[8]指数!$B$518:$B$574,0),8),[8]設定!$H32))</f>
        <v>-8.4</v>
      </c>
      <c r="P17" s="49">
        <f>IF($M17="","",IF([8]設定!$H32="",INDEX([8]指数!$C$518:$AD$574,MATCH([8]設定!$D32,[8]指数!$B$518:$B$574,0),9),[8]設定!$H32))</f>
        <v>95</v>
      </c>
      <c r="Q17" s="50">
        <f>IF($M17="","",IF([8]設定!$H32="",INDEX([8]指数!$C$518:$AD$574,MATCH([8]設定!$D32,[8]指数!$B$518:$B$574,0),10),[8]設定!$H32))</f>
        <v>-1.3</v>
      </c>
      <c r="R17" s="49">
        <f>IF($M17="","",IF([8]設定!$H32="",INDEX([8]指数!$C$518:$AD$574,MATCH([8]設定!$D32,[8]指数!$B$518:$B$574,0),11),[8]設定!$H32))</f>
        <v>77.099999999999994</v>
      </c>
      <c r="S17" s="51">
        <f>IF($M17="","",IF([8]設定!$H32="",INDEX([8]指数!$C$518:$AD$574,MATCH([8]設定!$D32,[8]指数!$B$518:$B$574,0),12),[8]設定!$H32))</f>
        <v>-61.6</v>
      </c>
      <c r="T17" s="49">
        <f>IF($M17="","",IF([8]設定!$H32="",INDEX([8]指数!$C$582:$AD$638,MATCH([8]設定!$D32,[8]指数!$B$582:$B$638,0),7),[8]設定!$H32))</f>
        <v>93.2</v>
      </c>
      <c r="U17" s="50">
        <f>IF($M17="","",IF([8]設定!$H32="",INDEX([8]指数!$C$582:$AD$638,MATCH([8]設定!$D32,[8]指数!$B$582:$B$638,0),8),[8]設定!$H32))</f>
        <v>14.6</v>
      </c>
      <c r="V17" s="49">
        <f>IF($M17="","",IF([8]設定!$H32="",INDEX([8]指数!$C$582:$AD$638,MATCH([8]設定!$D32,[8]指数!$B$582:$B$638,0),9),[8]設定!$H32))</f>
        <v>90.7</v>
      </c>
      <c r="W17" s="50">
        <f>IF($M17="","",IF([8]設定!$H32="",INDEX([8]指数!$C$582:$AD$638,MATCH([8]設定!$D32,[8]指数!$B$582:$B$638,0),10),[8]設定!$H32))</f>
        <v>12</v>
      </c>
      <c r="X17" s="49">
        <f>IF($M17="","",IF([8]設定!$H32="",INDEX([8]指数!$C$582:$AD$638,MATCH([8]設定!$D32,[8]指数!$B$582:$B$638,0),11),[8]設定!$H32))</f>
        <v>204</v>
      </c>
      <c r="Y17" s="51">
        <f>IF($M17="","",IF([8]設定!$H32="",INDEX([8]指数!$C$582:$AD$638,MATCH([8]設定!$D32,[8]指数!$B$582:$B$638,0),12),[8]設定!$H32))</f>
        <v>112.5</v>
      </c>
    </row>
    <row r="18" spans="1:25" s="4" customFormat="1" ht="23.25" customHeight="1" x14ac:dyDescent="0.45">
      <c r="A18" s="5"/>
      <c r="B18" s="52" t="str">
        <f>+[9]表１!B19</f>
        <v>宿泊業，飲食サービス業</v>
      </c>
      <c r="C18" s="46">
        <f>IF($B18="","",IF([8]設定!$H33="",INDEX([8]第１０表!$F$78:$M$134,MATCH([8]設定!$D33,[8]第１０表!$C$78:$C$134,0),1),[8]設定!$H33))</f>
        <v>22</v>
      </c>
      <c r="D18" s="46">
        <f>IF($B18="","",IF([8]設定!$H33="",INDEX([8]第１０表!$F$78:$M$134,MATCH([8]設定!$D33,[8]第１０表!$C$78:$C$134,0),2),[8]設定!$H33))</f>
        <v>184.7</v>
      </c>
      <c r="E18" s="46">
        <f>IF($B18="","",IF([8]設定!$H33="",INDEX([8]第１０表!$F$78:$M$134,MATCH([8]設定!$D33,[8]第１０表!$C$78:$C$134,0),3),[8]設定!$H33))</f>
        <v>171.6</v>
      </c>
      <c r="F18" s="47">
        <f>IF($B18="","",IF([8]設定!$H33="",INDEX([8]第１０表!$F$78:$M$134,MATCH([8]設定!$D33,[8]第１０表!$C$78:$C$134,0),4),[8]設定!$H33))</f>
        <v>13.1</v>
      </c>
      <c r="G18" s="46">
        <f>IF($B18="","",IF([8]設定!$H33="",INDEX([8]第１０表!$F$78:$M$134,MATCH([8]設定!$D33,[8]第１０表!$C$78:$C$134,0),5),[8]設定!$H33))</f>
        <v>13.7</v>
      </c>
      <c r="H18" s="46">
        <f>IF($B18="","",IF([8]設定!$H33="",INDEX([8]第１０表!$F$78:$M$134,MATCH([8]設定!$D33,[8]第１０表!$C$78:$C$134,0),6),[8]設定!$H33))</f>
        <v>71.3</v>
      </c>
      <c r="I18" s="46">
        <f>IF($B18="","",IF([8]設定!$H33="",INDEX([8]第１０表!$F$78:$M$134,MATCH([8]設定!$D33,[8]第１０表!$C$78:$C$134,0),7),[8]設定!$H33))</f>
        <v>68.400000000000006</v>
      </c>
      <c r="J18" s="47">
        <f>IF($B18="","",IF([8]設定!$H33="",INDEX([8]第１０表!$F$78:$M$134,MATCH([8]設定!$D33,[8]第１０表!$C$78:$C$134,0),8),[8]設定!$H33))</f>
        <v>2.9</v>
      </c>
      <c r="K18" s="5"/>
      <c r="M18" s="48" t="str">
        <f t="shared" si="0"/>
        <v>宿泊業，飲食サービス業</v>
      </c>
      <c r="N18" s="49">
        <f>IF($M18="","",IF([8]設定!$H33="",INDEX([8]指数!$C$518:$AD$574,MATCH([8]設定!$D33,[8]指数!$B$518:$B$574,0),7),[8]設定!$H33))</f>
        <v>113.1</v>
      </c>
      <c r="O18" s="50">
        <f>IF($M18="","",IF([8]設定!$H33="",INDEX([8]指数!$C$518:$AD$574,MATCH([8]設定!$D33,[8]指数!$B$518:$B$574,0),8),[8]設定!$H33))</f>
        <v>13.8</v>
      </c>
      <c r="P18" s="49">
        <f>IF($M18="","",IF([8]設定!$H33="",INDEX([8]指数!$C$518:$AD$574,MATCH([8]設定!$D33,[8]指数!$B$518:$B$574,0),9),[8]設定!$H33))</f>
        <v>112.5</v>
      </c>
      <c r="Q18" s="50">
        <f>IF($M18="","",IF([8]設定!$H33="",INDEX([8]指数!$C$518:$AD$574,MATCH([8]設定!$D33,[8]指数!$B$518:$B$574,0),10),[8]設定!$H33))</f>
        <v>9.9</v>
      </c>
      <c r="R18" s="49">
        <f>IF($M18="","",IF([8]設定!$H33="",INDEX([8]指数!$C$518:$AD$574,MATCH([8]設定!$D33,[8]指数!$B$518:$B$574,0),11),[8]設定!$H33))</f>
        <v>121.3</v>
      </c>
      <c r="S18" s="51">
        <f>IF($M18="","",IF([8]設定!$H33="",INDEX([8]指数!$C$518:$AD$574,MATCH([8]設定!$D33,[8]指数!$B$518:$B$574,0),12),[8]設定!$H33))</f>
        <v>108.1</v>
      </c>
      <c r="T18" s="49">
        <f>IF($M18="","",IF([8]設定!$H33="",INDEX([8]指数!$C$582:$AD$638,MATCH([8]設定!$D33,[8]指数!$B$582:$B$638,0),7),[8]設定!$H33))</f>
        <v>103.9</v>
      </c>
      <c r="U18" s="50">
        <f>IF($M18="","",IF([8]設定!$H33="",INDEX([8]指数!$C$582:$AD$638,MATCH([8]設定!$D33,[8]指数!$B$582:$B$638,0),8),[8]設定!$H33))</f>
        <v>-12.5</v>
      </c>
      <c r="V18" s="49">
        <f>IF($M18="","",IF([8]設定!$H33="",INDEX([8]指数!$C$582:$AD$638,MATCH([8]設定!$D33,[8]指数!$B$582:$B$638,0),9),[8]設定!$H33))</f>
        <v>101.8</v>
      </c>
      <c r="W18" s="50">
        <f>IF($M18="","",IF([8]設定!$H33="",INDEX([8]指数!$C$582:$AD$638,MATCH([8]設定!$D33,[8]指数!$B$582:$B$638,0),10),[8]設定!$H33))</f>
        <v>-13.9</v>
      </c>
      <c r="X18" s="49">
        <f>IF($M18="","",IF([8]設定!$H33="",INDEX([8]指数!$C$582:$AD$638,MATCH([8]設定!$D33,[8]指数!$B$582:$B$638,0),11),[8]設定!$H33))</f>
        <v>207.1</v>
      </c>
      <c r="Y18" s="51">
        <f>IF($M18="","",IF([8]設定!$H33="",INDEX([8]指数!$C$582:$AD$638,MATCH([8]設定!$D33,[8]指数!$B$582:$B$638,0),12),[8]設定!$H33))</f>
        <v>38.1</v>
      </c>
    </row>
    <row r="19" spans="1:25" s="4" customFormat="1" ht="23.25" customHeight="1" x14ac:dyDescent="0.45">
      <c r="A19" s="5"/>
      <c r="B19" s="54" t="str">
        <f>+[9]表１!B20</f>
        <v>生活関連サービス業，娯楽業</v>
      </c>
      <c r="C19" s="46">
        <f>IF($B19="","",IF([8]設定!$H34="",INDEX([8]第１０表!$F$78:$M$134,MATCH([8]設定!$D34,[8]第１０表!$C$78:$C$134,0),1),[8]設定!$H34))</f>
        <v>20.3</v>
      </c>
      <c r="D19" s="46">
        <f>IF($B19="","",IF([8]設定!$H34="",INDEX([8]第１０表!$F$78:$M$134,MATCH([8]設定!$D34,[8]第１０表!$C$78:$C$134,0),2),[8]設定!$H34))</f>
        <v>171.5</v>
      </c>
      <c r="E19" s="46">
        <f>IF($B19="","",IF([8]設定!$H34="",INDEX([8]第１０表!$F$78:$M$134,MATCH([8]設定!$D34,[8]第１０表!$C$78:$C$134,0),3),[8]設定!$H34))</f>
        <v>164.9</v>
      </c>
      <c r="F19" s="47">
        <f>IF($B19="","",IF([8]設定!$H34="",INDEX([8]第１０表!$F$78:$M$134,MATCH([8]設定!$D34,[8]第１０表!$C$78:$C$134,0),4),[8]設定!$H34))</f>
        <v>6.6</v>
      </c>
      <c r="G19" s="46">
        <f>IF($B19="","",IF([8]設定!$H34="",INDEX([8]第１０表!$F$78:$M$134,MATCH([8]設定!$D34,[8]第１０表!$C$78:$C$134,0),5),[8]設定!$H34))</f>
        <v>11.8</v>
      </c>
      <c r="H19" s="46">
        <f>IF($B19="","",IF([8]設定!$H34="",INDEX([8]第１０表!$F$78:$M$134,MATCH([8]設定!$D34,[8]第１０表!$C$78:$C$134,0),6),[8]設定!$H34))</f>
        <v>63.1</v>
      </c>
      <c r="I19" s="46">
        <f>IF($B19="","",IF([8]設定!$H34="",INDEX([8]第１０表!$F$78:$M$134,MATCH([8]設定!$D34,[8]第１０表!$C$78:$C$134,0),7),[8]設定!$H34))</f>
        <v>61.7</v>
      </c>
      <c r="J19" s="47">
        <f>IF($B19="","",IF([8]設定!$H34="",INDEX([8]第１０表!$F$78:$M$134,MATCH([8]設定!$D34,[8]第１０表!$C$78:$C$134,0),8),[8]設定!$H34))</f>
        <v>1.4</v>
      </c>
      <c r="K19" s="5"/>
      <c r="M19" s="54" t="str">
        <f t="shared" si="0"/>
        <v>生活関連サービス業，娯楽業</v>
      </c>
      <c r="N19" s="49">
        <f>IF($M19="","",IF([8]設定!$H34="",INDEX([8]指数!$C$518:$AD$574,MATCH([8]設定!$D34,[8]指数!$B$518:$B$574,0),7),[8]設定!$H34))</f>
        <v>100.9</v>
      </c>
      <c r="O19" s="50">
        <f>IF($M19="","",IF([8]設定!$H34="",INDEX([8]指数!$C$518:$AD$574,MATCH([8]設定!$D34,[8]指数!$B$518:$B$574,0),8),[8]設定!$H34))</f>
        <v>5.7</v>
      </c>
      <c r="P19" s="49">
        <f>IF($M19="","",IF([8]設定!$H34="",INDEX([8]指数!$C$518:$AD$574,MATCH([8]設定!$D34,[8]指数!$B$518:$B$574,0),9),[8]設定!$H34))</f>
        <v>106.9</v>
      </c>
      <c r="Q19" s="50">
        <f>IF($M19="","",IF([8]設定!$H34="",INDEX([8]指数!$C$518:$AD$574,MATCH([8]設定!$D34,[8]指数!$B$518:$B$574,0),10),[8]設定!$H34))</f>
        <v>7.7</v>
      </c>
      <c r="R19" s="49">
        <f>IF($M19="","",IF([8]設定!$H34="",INDEX([8]指数!$C$518:$AD$574,MATCH([8]設定!$D34,[8]指数!$B$518:$B$574,0),11),[8]設定!$H34))</f>
        <v>41.8</v>
      </c>
      <c r="S19" s="51">
        <f>IF($M19="","",IF([8]設定!$H34="",INDEX([8]指数!$C$518:$AD$574,MATCH([8]設定!$D34,[8]指数!$B$518:$B$574,0),12),[8]設定!$H34))</f>
        <v>-28.2</v>
      </c>
      <c r="T19" s="49">
        <f>IF($M19="","",IF([8]設定!$H34="",INDEX([8]指数!$C$582:$AD$638,MATCH([8]設定!$D34,[8]指数!$B$582:$B$638,0),7),[8]設定!$H34))</f>
        <v>80.400000000000006</v>
      </c>
      <c r="U19" s="50">
        <f>IF($M19="","",IF([8]設定!$H34="",INDEX([8]指数!$C$582:$AD$638,MATCH([8]設定!$D34,[8]指数!$B$582:$B$638,0),8),[8]設定!$H34))</f>
        <v>-40.799999999999997</v>
      </c>
      <c r="V19" s="49">
        <f>IF($M19="","",IF([8]設定!$H34="",INDEX([8]指数!$C$582:$AD$638,MATCH([8]設定!$D34,[8]指数!$B$582:$B$638,0),9),[8]設定!$H34))</f>
        <v>79.400000000000006</v>
      </c>
      <c r="W19" s="50">
        <f>IF($M19="","",IF([8]設定!$H34="",INDEX([8]指数!$C$582:$AD$638,MATCH([8]設定!$D34,[8]指数!$B$582:$B$638,0),10),[8]設定!$H34))</f>
        <v>-40.4</v>
      </c>
      <c r="X19" s="49">
        <f>IF($M19="","",IF([8]設定!$H34="",INDEX([8]指数!$C$582:$AD$638,MATCH([8]設定!$D34,[8]指数!$B$582:$B$638,0),11),[8]設定!$H34))</f>
        <v>175</v>
      </c>
      <c r="Y19" s="51">
        <f>IF($M19="","",IF([8]設定!$H34="",INDEX([8]指数!$C$582:$AD$638,MATCH([8]設定!$D34,[8]指数!$B$582:$B$638,0),12),[8]設定!$H34))</f>
        <v>-54.8</v>
      </c>
    </row>
    <row r="20" spans="1:25" s="4" customFormat="1" ht="23.25" customHeight="1" x14ac:dyDescent="0.45">
      <c r="A20" s="5"/>
      <c r="B20" s="52" t="str">
        <f>+[9]表１!B21</f>
        <v>教育，学習支援業</v>
      </c>
      <c r="C20" s="46">
        <f>IF($B20="","",IF([8]設定!$H35="",INDEX([8]第１０表!$F$78:$M$134,MATCH([8]設定!$D35,[8]第１０表!$C$78:$C$134,0),1),[8]設定!$H35))</f>
        <v>19.399999999999999</v>
      </c>
      <c r="D20" s="46">
        <f>IF($B20="","",IF([8]設定!$H35="",INDEX([8]第１０表!$F$78:$M$134,MATCH([8]設定!$D35,[8]第１０表!$C$78:$C$134,0),2),[8]設定!$H35))</f>
        <v>176.1</v>
      </c>
      <c r="E20" s="46">
        <f>IF($B20="","",IF([8]設定!$H35="",INDEX([8]第１０表!$F$78:$M$134,MATCH([8]設定!$D35,[8]第１０表!$C$78:$C$134,0),3),[8]設定!$H35))</f>
        <v>146.5</v>
      </c>
      <c r="F20" s="47">
        <f>IF($B20="","",IF([8]設定!$H35="",INDEX([8]第１０表!$F$78:$M$134,MATCH([8]設定!$D35,[8]第１０表!$C$78:$C$134,0),4),[8]設定!$H35))</f>
        <v>29.6</v>
      </c>
      <c r="G20" s="46">
        <f>IF($B20="","",IF([8]設定!$H35="",INDEX([8]第１０表!$F$78:$M$134,MATCH([8]設定!$D35,[8]第１０表!$C$78:$C$134,0),5),[8]設定!$H35))</f>
        <v>16.100000000000001</v>
      </c>
      <c r="H20" s="46">
        <f>IF($B20="","",IF([8]設定!$H35="",INDEX([8]第１０表!$F$78:$M$134,MATCH([8]設定!$D35,[8]第１０表!$C$78:$C$134,0),6),[8]設定!$H35))</f>
        <v>82.8</v>
      </c>
      <c r="I20" s="46">
        <f>IF($B20="","",IF([8]設定!$H35="",INDEX([8]第１０表!$F$78:$M$134,MATCH([8]設定!$D35,[8]第１０表!$C$78:$C$134,0),7),[8]設定!$H35))</f>
        <v>82.6</v>
      </c>
      <c r="J20" s="47">
        <f>IF($B20="","",IF([8]設定!$H35="",INDEX([8]第１０表!$F$78:$M$134,MATCH([8]設定!$D35,[8]第１０表!$C$78:$C$134,0),8),[8]設定!$H35))</f>
        <v>0.2</v>
      </c>
      <c r="K20" s="5"/>
      <c r="M20" s="48" t="str">
        <f t="shared" si="0"/>
        <v>教育，学習支援業</v>
      </c>
      <c r="N20" s="49">
        <f>IF($M20="","",IF([8]設定!$H35="",INDEX([8]指数!$C$518:$AD$574,MATCH([8]設定!$D35,[8]指数!$B$518:$B$574,0),7),[8]設定!$H35))</f>
        <v>111.9</v>
      </c>
      <c r="O20" s="50">
        <f>IF($M20="","",IF([8]設定!$H35="",INDEX([8]指数!$C$518:$AD$574,MATCH([8]設定!$D35,[8]指数!$B$518:$B$574,0),8),[8]設定!$H35))</f>
        <v>0.6</v>
      </c>
      <c r="P20" s="49">
        <f>IF($M20="","",IF([8]設定!$H35="",INDEX([8]指数!$C$518:$AD$574,MATCH([8]設定!$D35,[8]指数!$B$518:$B$574,0),9),[8]設定!$H35))</f>
        <v>98.6</v>
      </c>
      <c r="Q20" s="50">
        <f>IF($M20="","",IF([8]設定!$H35="",INDEX([8]指数!$C$518:$AD$574,MATCH([8]設定!$D35,[8]指数!$B$518:$B$574,0),10),[8]設定!$H35))</f>
        <v>0.6</v>
      </c>
      <c r="R20" s="49">
        <f>IF($M20="","",IF([8]設定!$H35="",INDEX([8]指数!$C$518:$AD$574,MATCH([8]設定!$D35,[8]指数!$B$518:$B$574,0),11),[8]設定!$H35))</f>
        <v>336.4</v>
      </c>
      <c r="S20" s="51">
        <f>IF($M20="","",IF([8]設定!$H35="",INDEX([8]指数!$C$518:$AD$574,MATCH([8]設定!$D35,[8]指数!$B$518:$B$574,0),12),[8]設定!$H35))</f>
        <v>0.7</v>
      </c>
      <c r="T20" s="49">
        <f>IF($M20="","",IF([8]設定!$H35="",INDEX([8]指数!$C$582:$AD$638,MATCH([8]設定!$D35,[8]指数!$B$582:$B$638,0),7),[8]設定!$H35))</f>
        <v>158.30000000000001</v>
      </c>
      <c r="U20" s="50">
        <f>IF($M20="","",IF([8]設定!$H35="",INDEX([8]指数!$C$582:$AD$638,MATCH([8]設定!$D35,[8]指数!$B$582:$B$638,0),8),[8]設定!$H35))</f>
        <v>5.7</v>
      </c>
      <c r="V20" s="49">
        <f>IF($M20="","",IF([8]設定!$H35="",INDEX([8]指数!$C$582:$AD$638,MATCH([8]設定!$D35,[8]指数!$B$582:$B$638,0),9),[8]設定!$H35))</f>
        <v>158.80000000000001</v>
      </c>
      <c r="W20" s="50">
        <f>IF($M20="","",IF([8]設定!$H35="",INDEX([8]指数!$C$582:$AD$638,MATCH([8]設定!$D35,[8]指数!$B$582:$B$638,0),10),[8]設定!$H35))</f>
        <v>5.9</v>
      </c>
      <c r="X20" s="49">
        <f>IF($M20="","",IF([8]設定!$H35="",INDEX([8]指数!$C$582:$AD$638,MATCH([8]設定!$D35,[8]指数!$B$582:$B$638,0),11),[8]設定!$H35))</f>
        <v>50</v>
      </c>
      <c r="Y20" s="51">
        <f>IF($M20="","",IF([8]設定!$H35="",INDEX([8]指数!$C$582:$AD$638,MATCH([8]設定!$D35,[8]指数!$B$582:$B$638,0),12),[8]設定!$H35))</f>
        <v>-33.299999999999997</v>
      </c>
    </row>
    <row r="21" spans="1:25" s="4" customFormat="1" ht="23.25" customHeight="1" x14ac:dyDescent="0.45">
      <c r="A21" s="5"/>
      <c r="B21" s="52" t="str">
        <f>+[9]表１!B22</f>
        <v>医療，福祉</v>
      </c>
      <c r="C21" s="46">
        <f>IF($B21="","",IF([8]設定!$H36="",INDEX([8]第１０表!$F$78:$M$134,MATCH([8]設定!$D36,[8]第１０表!$C$78:$C$134,0),1),[8]設定!$H36))</f>
        <v>20</v>
      </c>
      <c r="D21" s="46">
        <f>IF($B21="","",IF([8]設定!$H36="",INDEX([8]第１０表!$F$78:$M$134,MATCH([8]設定!$D36,[8]第１０表!$C$78:$C$134,0),2),[8]設定!$H36))</f>
        <v>159.5</v>
      </c>
      <c r="E21" s="46">
        <f>IF($B21="","",IF([8]設定!$H36="",INDEX([8]第１０表!$F$78:$M$134,MATCH([8]設定!$D36,[8]第１０表!$C$78:$C$134,0),3),[8]設定!$H36))</f>
        <v>154.69999999999999</v>
      </c>
      <c r="F21" s="47">
        <f>IF($B21="","",IF([8]設定!$H36="",INDEX([8]第１０表!$F$78:$M$134,MATCH([8]設定!$D36,[8]第１０表!$C$78:$C$134,0),4),[8]設定!$H36))</f>
        <v>4.8</v>
      </c>
      <c r="G21" s="46">
        <f>IF($B21="","",IF([8]設定!$H36="",INDEX([8]第１０表!$F$78:$M$134,MATCH([8]設定!$D36,[8]第１０表!$C$78:$C$134,0),5),[8]設定!$H36))</f>
        <v>15.8</v>
      </c>
      <c r="H21" s="46">
        <f>IF($B21="","",IF([8]設定!$H36="",INDEX([8]第１０表!$F$78:$M$134,MATCH([8]設定!$D36,[8]第１０表!$C$78:$C$134,0),6),[8]設定!$H36))</f>
        <v>86.2</v>
      </c>
      <c r="I21" s="46">
        <f>IF($B21="","",IF([8]設定!$H36="",INDEX([8]第１０表!$F$78:$M$134,MATCH([8]設定!$D36,[8]第１０表!$C$78:$C$134,0),7),[8]設定!$H36))</f>
        <v>85.5</v>
      </c>
      <c r="J21" s="47">
        <f>IF($B21="","",IF([8]設定!$H36="",INDEX([8]第１０表!$F$78:$M$134,MATCH([8]設定!$D36,[8]第１０表!$C$78:$C$134,0),8),[8]設定!$H36))</f>
        <v>0.7</v>
      </c>
      <c r="K21" s="5"/>
      <c r="M21" s="48" t="str">
        <f t="shared" si="0"/>
        <v>医療，福祉</v>
      </c>
      <c r="N21" s="49">
        <f>IF($M21="","",IF([8]設定!$H36="",INDEX([8]指数!$C$518:$AD$574,MATCH([8]設定!$D36,[8]指数!$B$518:$B$574,0),7),[8]設定!$H36))</f>
        <v>101.6</v>
      </c>
      <c r="O21" s="50">
        <f>IF($M21="","",IF([8]設定!$H36="",INDEX([8]指数!$C$518:$AD$574,MATCH([8]設定!$D36,[8]指数!$B$518:$B$574,0),8),[8]設定!$H36))</f>
        <v>6.1</v>
      </c>
      <c r="P21" s="49">
        <f>IF($M21="","",IF([8]設定!$H36="",INDEX([8]指数!$C$518:$AD$574,MATCH([8]設定!$D36,[8]指数!$B$518:$B$574,0),9),[8]設定!$H36))</f>
        <v>101.8</v>
      </c>
      <c r="Q21" s="50">
        <f>IF($M21="","",IF([8]設定!$H36="",INDEX([8]指数!$C$518:$AD$574,MATCH([8]設定!$D36,[8]指数!$B$518:$B$574,0),10),[8]設定!$H36))</f>
        <v>6.5</v>
      </c>
      <c r="R21" s="49">
        <f>IF($M21="","",IF([8]設定!$H36="",INDEX([8]指数!$C$518:$AD$574,MATCH([8]設定!$D36,[8]指数!$B$518:$B$574,0),11),[8]設定!$H36))</f>
        <v>94.1</v>
      </c>
      <c r="S21" s="51">
        <f>IF($M21="","",IF([8]設定!$H36="",INDEX([8]指数!$C$518:$AD$574,MATCH([8]設定!$D36,[8]指数!$B$518:$B$574,0),12),[8]設定!$H36))</f>
        <v>-7.7</v>
      </c>
      <c r="T21" s="49">
        <f>IF($M21="","",IF([8]設定!$H36="",INDEX([8]指数!$C$582:$AD$638,MATCH([8]設定!$D36,[8]指数!$B$582:$B$638,0),7),[8]設定!$H36))</f>
        <v>96.6</v>
      </c>
      <c r="U21" s="50">
        <f>IF($M21="","",IF([8]設定!$H36="",INDEX([8]指数!$C$582:$AD$638,MATCH([8]設定!$D36,[8]指数!$B$582:$B$638,0),8),[8]設定!$H36))</f>
        <v>-0.9</v>
      </c>
      <c r="V21" s="49">
        <f>IF($M21="","",IF([8]設定!$H36="",INDEX([8]指数!$C$582:$AD$638,MATCH([8]設定!$D36,[8]指数!$B$582:$B$638,0),9),[8]設定!$H36))</f>
        <v>97.2</v>
      </c>
      <c r="W21" s="50">
        <f>IF($M21="","",IF([8]設定!$H36="",INDEX([8]指数!$C$582:$AD$638,MATCH([8]設定!$D36,[8]指数!$B$582:$B$638,0),10),[8]設定!$H36))</f>
        <v>-0.9</v>
      </c>
      <c r="X21" s="49">
        <f>IF($M21="","",IF([8]設定!$H36="",INDEX([8]指数!$C$582:$AD$638,MATCH([8]設定!$D36,[8]指数!$B$582:$B$638,0),11),[8]設定!$H36))</f>
        <v>53.8</v>
      </c>
      <c r="Y21" s="51">
        <f>IF($M21="","",IF([8]設定!$H36="",INDEX([8]指数!$C$582:$AD$638,MATCH([8]設定!$D36,[8]指数!$B$582:$B$638,0),12),[8]設定!$H36))</f>
        <v>0</v>
      </c>
    </row>
    <row r="22" spans="1:25" s="4" customFormat="1" ht="23.25" customHeight="1" x14ac:dyDescent="0.45">
      <c r="A22" s="5"/>
      <c r="B22" s="52" t="str">
        <f>+[9]表１!B23</f>
        <v>複合サービス事業</v>
      </c>
      <c r="C22" s="46">
        <f>IF($B22="","",IF([8]設定!$H37="",INDEX([8]第１０表!$F$78:$M$134,MATCH([8]設定!$D37,[8]第１０表!$C$78:$C$134,0),1),[8]設定!$H37))</f>
        <v>18.7</v>
      </c>
      <c r="D22" s="46">
        <f>IF($B22="","",IF([8]設定!$H37="",INDEX([8]第１０表!$F$78:$M$134,MATCH([8]設定!$D37,[8]第１０表!$C$78:$C$134,0),2),[8]設定!$H37))</f>
        <v>152.4</v>
      </c>
      <c r="E22" s="46">
        <f>IF($B22="","",IF([8]設定!$H37="",INDEX([8]第１０表!$F$78:$M$134,MATCH([8]設定!$D37,[8]第１０表!$C$78:$C$134,0),3),[8]設定!$H37))</f>
        <v>147</v>
      </c>
      <c r="F22" s="47">
        <f>IF($B22="","",IF([8]設定!$H37="",INDEX([8]第１０表!$F$78:$M$134,MATCH([8]設定!$D37,[8]第１０表!$C$78:$C$134,0),4),[8]設定!$H37))</f>
        <v>5.4</v>
      </c>
      <c r="G22" s="46">
        <f>IF($B22="","",IF([8]設定!$H37="",INDEX([8]第１０表!$F$78:$M$134,MATCH([8]設定!$D37,[8]第１０表!$C$78:$C$134,0),5),[8]設定!$H37))</f>
        <v>19.2</v>
      </c>
      <c r="H22" s="46">
        <f>IF($B22="","",IF([8]設定!$H37="",INDEX([8]第１０表!$F$78:$M$134,MATCH([8]設定!$D37,[8]第１０表!$C$78:$C$134,0),6),[8]設定!$H37))</f>
        <v>132</v>
      </c>
      <c r="I22" s="46">
        <f>IF($B22="","",IF([8]設定!$H37="",INDEX([8]第１０表!$F$78:$M$134,MATCH([8]設定!$D37,[8]第１０表!$C$78:$C$134,0),7),[8]設定!$H37))</f>
        <v>131.6</v>
      </c>
      <c r="J22" s="47">
        <f>IF($B22="","",IF([8]設定!$H37="",INDEX([8]第１０表!$F$78:$M$134,MATCH([8]設定!$D37,[8]第１０表!$C$78:$C$134,0),8),[8]設定!$H37))</f>
        <v>0.4</v>
      </c>
      <c r="K22" s="5"/>
      <c r="M22" s="48" t="str">
        <f t="shared" si="0"/>
        <v>複合サービス事業</v>
      </c>
      <c r="N22" s="49">
        <f>IF($M22="","",IF([8]設定!$H37="",INDEX([8]指数!$C$518:$AD$574,MATCH([8]設定!$D37,[8]指数!$B$518:$B$574,0),7),[8]設定!$H37))</f>
        <v>96.1</v>
      </c>
      <c r="O22" s="50">
        <f>IF($M22="","",IF([8]設定!$H37="",INDEX([8]指数!$C$518:$AD$574,MATCH([8]設定!$D37,[8]指数!$B$518:$B$574,0),8),[8]設定!$H37))</f>
        <v>2.5</v>
      </c>
      <c r="P22" s="49">
        <f>IF($M22="","",IF([8]設定!$H37="",INDEX([8]指数!$C$518:$AD$574,MATCH([8]設定!$D37,[8]指数!$B$518:$B$574,0),9),[8]設定!$H37))</f>
        <v>98</v>
      </c>
      <c r="Q22" s="50">
        <f>IF($M22="","",IF([8]設定!$H37="",INDEX([8]指数!$C$518:$AD$574,MATCH([8]設定!$D37,[8]指数!$B$518:$B$574,0),10),[8]設定!$H37))</f>
        <v>3.4</v>
      </c>
      <c r="R22" s="49">
        <f>IF($M22="","",IF([8]設定!$H37="",INDEX([8]指数!$C$518:$AD$574,MATCH([8]設定!$D37,[8]指数!$B$518:$B$574,0),11),[8]設定!$H37))</f>
        <v>62.1</v>
      </c>
      <c r="S22" s="51">
        <f>IF($M22="","",IF([8]設定!$H37="",INDEX([8]指数!$C$518:$AD$574,MATCH([8]設定!$D37,[8]指数!$B$518:$B$574,0),12),[8]設定!$H37))</f>
        <v>-18.2</v>
      </c>
      <c r="T22" s="49">
        <f>IF($M22="","",IF([8]設定!$H37="",INDEX([8]指数!$C$582:$AD$638,MATCH([8]設定!$D37,[8]指数!$B$582:$B$638,0),7),[8]設定!$H37))</f>
        <v>112.5</v>
      </c>
      <c r="U22" s="50">
        <f>IF($M22="","",IF([8]設定!$H37="",INDEX([8]指数!$C$582:$AD$638,MATCH([8]設定!$D37,[8]指数!$B$582:$B$638,0),8),[8]設定!$H37))</f>
        <v>42.6</v>
      </c>
      <c r="V22" s="49">
        <f>IF($M22="","",IF([8]設定!$H37="",INDEX([8]指数!$C$582:$AD$638,MATCH([8]設定!$D37,[8]指数!$B$582:$B$638,0),9),[8]設定!$H37))</f>
        <v>115.2</v>
      </c>
      <c r="W22" s="50">
        <f>IF($M22="","",IF([8]設定!$H37="",INDEX([8]指数!$C$582:$AD$638,MATCH([8]設定!$D37,[8]指数!$B$582:$B$638,0),10),[8]設定!$H37))</f>
        <v>42.9</v>
      </c>
      <c r="X22" s="49">
        <f>IF($M22="","",IF([8]設定!$H37="",INDEX([8]指数!$C$582:$AD$638,MATCH([8]設定!$D37,[8]指数!$B$582:$B$638,0),11),[8]設定!$H37))</f>
        <v>12.9</v>
      </c>
      <c r="Y22" s="51">
        <f>IF($M22="","",IF([8]設定!$H37="",INDEX([8]指数!$C$582:$AD$638,MATCH([8]設定!$D37,[8]指数!$B$582:$B$638,0),12),[8]設定!$H37))</f>
        <v>0</v>
      </c>
    </row>
    <row r="23" spans="1:25" s="4" customFormat="1" ht="23.25" customHeight="1" x14ac:dyDescent="0.45">
      <c r="A23" s="5"/>
      <c r="B23" s="57" t="str">
        <f>+[9]表１!B24</f>
        <v>サービス業（他に分類されないもの）</v>
      </c>
      <c r="C23" s="58">
        <f>IF($B23="","",IF([8]設定!$H38="",INDEX([8]第１０表!$F$78:$M$134,MATCH([8]設定!$D38,[8]第１０表!$C$78:$C$134,0),1),[8]設定!$H38))</f>
        <v>19.100000000000001</v>
      </c>
      <c r="D23" s="59">
        <f>IF($B23="","",IF([8]設定!$H38="",INDEX([8]第１０表!$F$78:$M$134,MATCH([8]設定!$D38,[8]第１０表!$C$78:$C$134,0),2),[8]設定!$H38))</f>
        <v>154.5</v>
      </c>
      <c r="E23" s="59">
        <f>IF($B23="","",IF([8]設定!$H38="",INDEX([8]第１０表!$F$78:$M$134,MATCH([8]設定!$D38,[8]第１０表!$C$78:$C$134,0),3),[8]設定!$H38))</f>
        <v>144.69999999999999</v>
      </c>
      <c r="F23" s="60">
        <f>IF($B23="","",IF([8]設定!$H38="",INDEX([8]第１０表!$F$78:$M$134,MATCH([8]設定!$D38,[8]第１０表!$C$78:$C$134,0),4),[8]設定!$H38))</f>
        <v>9.8000000000000007</v>
      </c>
      <c r="G23" s="59">
        <f>IF($B23="","",IF([8]設定!$H38="",INDEX([8]第１０表!$F$78:$M$134,MATCH([8]設定!$D38,[8]第１０表!$C$78:$C$134,0),5),[8]設定!$H38))</f>
        <v>15.8</v>
      </c>
      <c r="H23" s="59">
        <f>IF($B23="","",IF([8]設定!$H38="",INDEX([8]第１０表!$F$78:$M$134,MATCH([8]設定!$D38,[8]第１０表!$C$78:$C$134,0),6),[8]設定!$H38))</f>
        <v>85.9</v>
      </c>
      <c r="I23" s="59">
        <f>IF($B23="","",IF([8]設定!$H38="",INDEX([8]第１０表!$F$78:$M$134,MATCH([8]設定!$D38,[8]第１０表!$C$78:$C$134,0),7),[8]設定!$H38))</f>
        <v>84.1</v>
      </c>
      <c r="J23" s="60">
        <f>IF($B23="","",IF([8]設定!$H38="",INDEX([8]第１０表!$F$78:$M$134,MATCH([8]設定!$D38,[8]第１０表!$C$78:$C$134,0),8),[8]設定!$H38))</f>
        <v>1.8</v>
      </c>
      <c r="K23" s="5"/>
      <c r="M23" s="61" t="str">
        <f t="shared" si="0"/>
        <v>サービス業（他に分類されないもの）</v>
      </c>
      <c r="N23" s="62">
        <f>IF($M23="","",IF([8]設定!$H38="",INDEX([8]指数!$C$518:$AD$574,MATCH([8]設定!$D38,[8]指数!$B$518:$B$574,0),7),[8]設定!$H38))</f>
        <v>95.5</v>
      </c>
      <c r="O23" s="63">
        <f>IF($M23="","",IF([8]設定!$H38="",INDEX([8]指数!$C$518:$AD$574,MATCH([8]設定!$D38,[8]指数!$B$518:$B$574,0),8),[8]設定!$H38))</f>
        <v>0.7</v>
      </c>
      <c r="P23" s="62">
        <f>IF($M23="","",IF([8]設定!$H38="",INDEX([8]指数!$C$518:$AD$574,MATCH([8]設定!$D38,[8]指数!$B$518:$B$574,0),9),[8]設定!$H38))</f>
        <v>96.3</v>
      </c>
      <c r="Q23" s="64">
        <f>IF($M23="","",IF([8]設定!$H38="",INDEX([8]指数!$C$518:$AD$574,MATCH([8]設定!$D38,[8]指数!$B$518:$B$574,0),10),[8]設定!$H38))</f>
        <v>-0.4</v>
      </c>
      <c r="R23" s="62">
        <f>IF($M23="","",IF([8]設定!$H38="",INDEX([8]指数!$C$518:$AD$574,MATCH([8]設定!$D38,[8]指数!$B$518:$B$574,0),11),[8]設定!$H38))</f>
        <v>84.5</v>
      </c>
      <c r="S23" s="65">
        <f>IF($M23="","",IF([8]設定!$H38="",INDEX([8]指数!$C$518:$AD$574,MATCH([8]設定!$D38,[8]指数!$B$518:$B$574,0),12),[8]設定!$H38))</f>
        <v>22.5</v>
      </c>
      <c r="T23" s="62">
        <f>IF($M23="","",IF([8]設定!$H38="",INDEX([8]指数!$C$582:$AD$638,MATCH([8]設定!$D38,[8]指数!$B$582:$B$638,0),7),[8]設定!$H38))</f>
        <v>91.6</v>
      </c>
      <c r="U23" s="63">
        <f>IF($M23="","",IF([8]設定!$H38="",INDEX([8]指数!$C$582:$AD$638,MATCH([8]設定!$D38,[8]指数!$B$582:$B$638,0),8),[8]設定!$H38))</f>
        <v>-1.1000000000000001</v>
      </c>
      <c r="V23" s="62">
        <f>IF($M23="","",IF([8]設定!$H38="",INDEX([8]指数!$C$582:$AD$638,MATCH([8]設定!$D38,[8]指数!$B$582:$B$638,0),9),[8]設定!$H38))</f>
        <v>92.7</v>
      </c>
      <c r="W23" s="64">
        <f>IF($M23="","",IF([8]設定!$H38="",INDEX([8]指数!$C$582:$AD$638,MATCH([8]設定!$D38,[8]指数!$B$582:$B$638,0),10),[8]設定!$H38))</f>
        <v>0.1</v>
      </c>
      <c r="X23" s="62">
        <f>IF($M23="","",IF([8]設定!$H38="",INDEX([8]指数!$C$582:$AD$638,MATCH([8]設定!$D38,[8]指数!$B$582:$B$638,0),11),[8]設定!$H38))</f>
        <v>58.1</v>
      </c>
      <c r="Y23" s="65">
        <f>IF($M23="","",IF([8]設定!$H38="",INDEX([8]指数!$C$582:$AD$638,MATCH([8]設定!$D38,[8]指数!$B$582:$B$638,0),12),[8]設定!$H38))</f>
        <v>-37.9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IF($B30="","",IF([8]設定!$I23="",INDEX([8]第１０表!$F$10:$M$66,MATCH([8]設定!$D23,[8]第１０表!$C$10:$C$66,0),1),[8]設定!$I23))</f>
        <v>19.100000000000001</v>
      </c>
      <c r="D30" s="46">
        <f>IF($B30="","",IF([8]設定!$I23="",INDEX([8]第１０表!$F$10:$M$66,MATCH([8]設定!$D23,[8]第１０表!$C$10:$C$66,0),2),[8]設定!$I23))</f>
        <v>161</v>
      </c>
      <c r="E30" s="46">
        <f>IF($B30="","",IF([8]設定!$I23="",INDEX([8]第１０表!$F$10:$M$66,MATCH([8]設定!$D23,[8]第１０表!$C$10:$C$66,0),3),[8]設定!$I23))</f>
        <v>147.19999999999999</v>
      </c>
      <c r="F30" s="47">
        <f>IF($B30="","",IF([8]設定!$I23="",INDEX([8]第１０表!$F$10:$M$66,MATCH([8]設定!$D23,[8]第１０表!$C$10:$C$66,0),4),[8]設定!$I23))</f>
        <v>13.8</v>
      </c>
      <c r="G30" s="46">
        <f>IF($B30="","",IF([8]設定!$I23="",INDEX([8]第１０表!$F$10:$M$66,MATCH([8]設定!$D23,[8]第１０表!$C$10:$C$66,0),5),[8]設定!$I23))</f>
        <v>16.399999999999999</v>
      </c>
      <c r="H30" s="46">
        <f>IF($B30="","",IF([8]設定!$I23="",INDEX([8]第１０表!$F$10:$M$66,MATCH([8]設定!$D23,[8]第１０表!$C$10:$C$66,0),6),[8]設定!$I23))</f>
        <v>92.1</v>
      </c>
      <c r="I30" s="46">
        <f>IF($B30="","",IF([8]設定!$I23="",INDEX([8]第１０表!$F$10:$M$66,MATCH([8]設定!$D23,[8]第１０表!$C$10:$C$66,0),7),[8]設定!$I23))</f>
        <v>90.4</v>
      </c>
      <c r="J30" s="47">
        <f>IF($B30="","",IF([8]設定!$I23="",INDEX([8]第１０表!$F$10:$M$66,MATCH([8]設定!$D23,[8]第１０表!$C$10:$C$66,0),8),[8]設定!$I23))</f>
        <v>1.7</v>
      </c>
      <c r="K30" s="5"/>
      <c r="M30" s="48" t="str">
        <f t="shared" ref="M30:M45" si="2">+M8</f>
        <v>調査産業計</v>
      </c>
      <c r="N30" s="49">
        <f>IF($M30="","",IF([8]設定!$I23="",INDEX([8]指数!$C$198:$AD$254,MATCH([8]設定!$D23,[8]指数!$B$198:$B$254,0),7),[8]設定!$I23))</f>
        <v>99</v>
      </c>
      <c r="O30" s="50">
        <f>IF($M30="","",IF([8]設定!$I23="",INDEX([8]指数!$C$198:$AD$254,MATCH([8]設定!$D23,[8]指数!$B$198:$B$254,0),8),[8]設定!$I23))</f>
        <v>2.5</v>
      </c>
      <c r="P30" s="49">
        <f>IF($M30="","",IF([8]設定!$I23="",INDEX([8]指数!$C$198:$AD$254,MATCH([8]設定!$D23,[8]指数!$B$198:$B$254,0),9),[8]設定!$I23))</f>
        <v>97.2</v>
      </c>
      <c r="Q30" s="50">
        <f>IF($M30="","",IF([8]設定!$I23="",INDEX([8]指数!$C$198:$AD$254,MATCH([8]設定!$D23,[8]指数!$B$198:$B$254,0),10),[8]設定!$I23))</f>
        <v>3.7</v>
      </c>
      <c r="R30" s="49">
        <f>IF($M30="","",IF([8]設定!$I23="",INDEX([8]指数!$C$198:$AD$254,MATCH([8]設定!$D23,[8]指数!$B$198:$B$254,0),11),[8]設定!$I23))</f>
        <v>123.2</v>
      </c>
      <c r="S30" s="51">
        <f>IF($M30="","",IF([8]設定!$I23="",INDEX([8]指数!$C$198:$AD$254,MATCH([8]設定!$D23,[8]指数!$B$198:$B$254,0),12),[8]設定!$I23))</f>
        <v>-9.1999999999999993</v>
      </c>
      <c r="T30" s="49">
        <f>IF($M30="","",IF([8]設定!$I23="",INDEX([8]指数!$C$262:$AD$318,MATCH([8]設定!$D23,[8]指数!$B$262:$B$318,0),7),[8]設定!$I23))</f>
        <v>98.4</v>
      </c>
      <c r="U30" s="49">
        <f>IF($M30="","",IF([8]設定!$I23="",INDEX([8]指数!$C$262:$AD$318,MATCH([8]設定!$D23,[8]指数!$B$262:$B$318,0),8),[8]設定!$I23))</f>
        <v>-1.7</v>
      </c>
      <c r="V30" s="49">
        <f>IF($M30="","",IF([8]設定!$I23="",INDEX([8]指数!$C$262:$AD$318,MATCH([8]設定!$D23,[8]指数!$B$262:$B$318,0),9),[8]設定!$I23))</f>
        <v>99</v>
      </c>
      <c r="W30" s="49">
        <f>IF($M30="","",IF([8]設定!$I23="",INDEX([8]指数!$C$262:$AD$318,MATCH([8]設定!$D23,[8]指数!$B$262:$B$318,0),10),[8]設定!$I23))</f>
        <v>-0.9</v>
      </c>
      <c r="X30" s="49">
        <f>IF($M30="","",IF([8]設定!$I23="",INDEX([8]指数!$C$262:$AD$318,MATCH([8]設定!$D23,[8]指数!$B$262:$B$318,0),11),[8]設定!$I23))</f>
        <v>77.3</v>
      </c>
      <c r="Y30" s="49">
        <f>IF($M30="","",IF([8]設定!$I23="",INDEX([8]指数!$C$262:$AD$318,MATCH([8]設定!$D23,[8]指数!$B$262:$B$318,0),12),[8]設定!$I23))</f>
        <v>-32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IF($B31="","",IF([8]設定!$I24="",INDEX([8]第１０表!$F$10:$M$66,MATCH([8]設定!$D24,[8]第１０表!$C$10:$C$66,0),1),[8]設定!$I24))</f>
        <v>18.600000000000001</v>
      </c>
      <c r="D31" s="46">
        <f>IF($B31="","",IF([8]設定!$I24="",INDEX([8]第１０表!$F$10:$M$66,MATCH([8]設定!$D24,[8]第１０表!$C$10:$C$66,0),2),[8]設定!$I24))</f>
        <v>151.6</v>
      </c>
      <c r="E31" s="46">
        <f>IF($B31="","",IF([8]設定!$I24="",INDEX([8]第１０表!$F$10:$M$66,MATCH([8]設定!$D24,[8]第１０表!$C$10:$C$66,0),3),[8]設定!$I24))</f>
        <v>143</v>
      </c>
      <c r="F31" s="47">
        <f>IF($B31="","",IF([8]設定!$I24="",INDEX([8]第１０表!$F$10:$M$66,MATCH([8]設定!$D24,[8]第１０表!$C$10:$C$66,0),4),[8]設定!$I24))</f>
        <v>8.6</v>
      </c>
      <c r="G31" s="46">
        <f>IF($B31="","",IF([8]設定!$I24="",INDEX([8]第１０表!$F$10:$M$66,MATCH([8]設定!$D24,[8]第１０表!$C$10:$C$66,0),5),[8]設定!$I24))</f>
        <v>14.7</v>
      </c>
      <c r="H31" s="46">
        <f>IF($B31="","",IF([8]設定!$I24="",INDEX([8]第１０表!$F$10:$M$66,MATCH([8]設定!$D24,[8]第１０表!$C$10:$C$66,0),6),[8]設定!$I24))</f>
        <v>109.3</v>
      </c>
      <c r="I31" s="46">
        <f>IF($B31="","",IF([8]設定!$I24="",INDEX([8]第１０表!$F$10:$M$66,MATCH([8]設定!$D24,[8]第１０表!$C$10:$C$66,0),7),[8]設定!$I24))</f>
        <v>104.5</v>
      </c>
      <c r="J31" s="47">
        <f>IF($B31="","",IF([8]設定!$I24="",INDEX([8]第１０表!$F$10:$M$66,MATCH([8]設定!$D24,[8]第１０表!$C$10:$C$66,0),8),[8]設定!$I24))</f>
        <v>4.8</v>
      </c>
      <c r="K31" s="5"/>
      <c r="M31" s="48" t="str">
        <f t="shared" si="2"/>
        <v>建設業</v>
      </c>
      <c r="N31" s="49">
        <f>IF($M31="","",IF([8]設定!$I24="",INDEX([8]指数!$C$198:$AD$254,MATCH([8]設定!$D24,[8]指数!$B$198:$B$254,0),7),[8]設定!$I24))</f>
        <v>92.3</v>
      </c>
      <c r="O31" s="50">
        <f>IF($M31="","",IF([8]設定!$I24="",INDEX([8]指数!$C$198:$AD$254,MATCH([8]設定!$D24,[8]指数!$B$198:$B$254,0),8),[8]設定!$I24))</f>
        <v>-4.0999999999999996</v>
      </c>
      <c r="P31" s="49">
        <f>IF($M31="","",IF([8]設定!$I24="",INDEX([8]指数!$C$198:$AD$254,MATCH([8]設定!$D24,[8]指数!$B$198:$B$254,0),9),[8]設定!$I24))</f>
        <v>95.2</v>
      </c>
      <c r="Q31" s="50">
        <f>IF($M31="","",IF([8]設定!$I24="",INDEX([8]指数!$C$198:$AD$254,MATCH([8]設定!$D24,[8]指数!$B$198:$B$254,0),10),[8]設定!$I24))</f>
        <v>-0.9</v>
      </c>
      <c r="R31" s="49">
        <f>IF($M31="","",IF([8]設定!$I24="",INDEX([8]指数!$C$198:$AD$254,MATCH([8]設定!$D24,[8]指数!$B$198:$B$254,0),11),[8]設定!$I24))</f>
        <v>61</v>
      </c>
      <c r="S31" s="51">
        <f>IF($M31="","",IF([8]設定!$I24="",INDEX([8]指数!$C$198:$AD$254,MATCH([8]設定!$D24,[8]指数!$B$198:$B$254,0),12),[8]設定!$I24))</f>
        <v>-36.799999999999997</v>
      </c>
      <c r="T31" s="49">
        <f>IF($M31="","",IF([8]設定!$I24="",INDEX([8]指数!$C$262:$AD$318,MATCH([8]設定!$D24,[8]指数!$B$262:$B$318,0),7),[8]設定!$I24))</f>
        <v>111.4</v>
      </c>
      <c r="U31" s="50">
        <f>IF($M31="","",IF([8]設定!$I24="",INDEX([8]指数!$C$262:$AD$318,MATCH([8]設定!$D24,[8]指数!$B$262:$B$318,0),8),[8]設定!$I24))</f>
        <v>-10.199999999999999</v>
      </c>
      <c r="V31" s="49">
        <f>IF($M31="","",IF([8]設定!$I24="",INDEX([8]指数!$C$262:$AD$318,MATCH([8]設定!$D24,[8]指数!$B$262:$B$318,0),9),[8]設定!$I24))</f>
        <v>107.4</v>
      </c>
      <c r="W31" s="50">
        <f>IF($M31="","",IF([8]設定!$I24="",INDEX([8]指数!$C$262:$AD$318,MATCH([8]設定!$D24,[8]指数!$B$262:$B$318,0),10),[8]設定!$I24))</f>
        <v>-9.3000000000000007</v>
      </c>
      <c r="X31" s="49">
        <f>IF($M31="","",IF([8]設定!$I24="",INDEX([8]指数!$C$262:$AD$318,MATCH([8]設定!$D24,[8]指数!$B$262:$B$318,0),11),[8]設定!$I24))</f>
        <v>533.29999999999995</v>
      </c>
      <c r="Y31" s="51">
        <f>IF($M31="","",IF([8]設定!$I24="",INDEX([8]指数!$C$262:$AD$318,MATCH([8]設定!$D24,[8]指数!$B$262:$B$318,0),12),[8]設定!$I24))</f>
        <v>-25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IF($B32="","",IF([8]設定!$I25="",INDEX([8]第１０表!$F$10:$M$66,MATCH([8]設定!$D25,[8]第１０表!$C$10:$C$66,0),1),[8]設定!$I25))</f>
        <v>18.3</v>
      </c>
      <c r="D32" s="46">
        <f>IF($B32="","",IF([8]設定!$I25="",INDEX([8]第１０表!$F$10:$M$66,MATCH([8]設定!$D25,[8]第１０表!$C$10:$C$66,0),2),[8]設定!$I25))</f>
        <v>154.5</v>
      </c>
      <c r="E32" s="46">
        <f>IF($B32="","",IF([8]設定!$I25="",INDEX([8]第１０表!$F$10:$M$66,MATCH([8]設定!$D25,[8]第１０表!$C$10:$C$66,0),3),[8]設定!$I25))</f>
        <v>141.1</v>
      </c>
      <c r="F32" s="47">
        <f>IF($B32="","",IF([8]設定!$I25="",INDEX([8]第１０表!$F$10:$M$66,MATCH([8]設定!$D25,[8]第１０表!$C$10:$C$66,0),4),[8]設定!$I25))</f>
        <v>13.4</v>
      </c>
      <c r="G32" s="46">
        <f>IF($B32="","",IF([8]設定!$I25="",INDEX([8]第１０表!$F$10:$M$66,MATCH([8]設定!$D25,[8]第１０表!$C$10:$C$66,0),5),[8]設定!$I25))</f>
        <v>16.5</v>
      </c>
      <c r="H32" s="46">
        <f>IF($B32="","",IF([8]設定!$I25="",INDEX([8]第１０表!$F$10:$M$66,MATCH([8]設定!$D25,[8]第１０表!$C$10:$C$66,0),6),[8]設定!$I25))</f>
        <v>101.2</v>
      </c>
      <c r="I32" s="46">
        <f>IF($B32="","",IF([8]設定!$I25="",INDEX([8]第１０表!$F$10:$M$66,MATCH([8]設定!$D25,[8]第１０表!$C$10:$C$66,0),7),[8]設定!$I25))</f>
        <v>97.6</v>
      </c>
      <c r="J32" s="47">
        <f>IF($B32="","",IF([8]設定!$I25="",INDEX([8]第１０表!$F$10:$M$66,MATCH([8]設定!$D25,[8]第１０表!$C$10:$C$66,0),8),[8]設定!$I25))</f>
        <v>3.6</v>
      </c>
      <c r="K32" s="5"/>
      <c r="M32" s="48" t="str">
        <f t="shared" si="2"/>
        <v>製造業</v>
      </c>
      <c r="N32" s="49">
        <f>IF($M32="","",IF([8]設定!$I25="",INDEX([8]指数!$C$198:$AD$254,MATCH([8]設定!$D25,[8]指数!$B$198:$B$254,0),7),[8]設定!$I25))</f>
        <v>93.4</v>
      </c>
      <c r="O32" s="50">
        <f>IF($M32="","",IF([8]設定!$I25="",INDEX([8]指数!$C$198:$AD$254,MATCH([8]設定!$D25,[8]指数!$B$198:$B$254,0),8),[8]設定!$I25))</f>
        <v>1.3</v>
      </c>
      <c r="P32" s="49">
        <f>IF($M32="","",IF([8]設定!$I25="",INDEX([8]指数!$C$198:$AD$254,MATCH([8]設定!$D25,[8]指数!$B$198:$B$254,0),9),[8]設定!$I25))</f>
        <v>92.7</v>
      </c>
      <c r="Q32" s="50">
        <f>IF($M32="","",IF([8]設定!$I25="",INDEX([8]指数!$C$198:$AD$254,MATCH([8]設定!$D25,[8]指数!$B$198:$B$254,0),10),[8]設定!$I25))</f>
        <v>2.1</v>
      </c>
      <c r="R32" s="49">
        <f>IF($M32="","",IF([8]設定!$I25="",INDEX([8]指数!$C$198:$AD$254,MATCH([8]設定!$D25,[8]指数!$B$198:$B$254,0),11),[8]設定!$I25))</f>
        <v>100.8</v>
      </c>
      <c r="S32" s="51">
        <f>IF($M32="","",IF([8]設定!$I25="",INDEX([8]指数!$C$198:$AD$254,MATCH([8]設定!$D25,[8]指数!$B$198:$B$254,0),12),[8]設定!$I25))</f>
        <v>-6.9</v>
      </c>
      <c r="T32" s="49">
        <f>IF($M32="","",IF([8]設定!$I25="",INDEX([8]指数!$C$262:$AD$318,MATCH([8]設定!$D25,[8]指数!$B$262:$B$318,0),7),[8]設定!$I25))</f>
        <v>86.9</v>
      </c>
      <c r="U32" s="50">
        <f>IF($M32="","",IF([8]設定!$I25="",INDEX([8]指数!$C$262:$AD$318,MATCH([8]設定!$D25,[8]指数!$B$262:$B$318,0),8),[8]設定!$I25))</f>
        <v>-5.3</v>
      </c>
      <c r="V32" s="49">
        <f>IF($M32="","",IF([8]設定!$I25="",INDEX([8]指数!$C$262:$AD$318,MATCH([8]設定!$D25,[8]指数!$B$262:$B$318,0),9),[8]設定!$I25))</f>
        <v>87.7</v>
      </c>
      <c r="W32" s="50">
        <f>IF($M32="","",IF([8]設定!$I25="",INDEX([8]指数!$C$262:$AD$318,MATCH([8]設定!$D25,[8]指数!$B$262:$B$318,0),10),[8]設定!$I25))</f>
        <v>-4.7</v>
      </c>
      <c r="X32" s="49">
        <f>IF($M32="","",IF([8]設定!$I25="",INDEX([8]指数!$C$262:$AD$318,MATCH([8]設定!$D25,[8]指数!$B$262:$B$318,0),11),[8]設定!$I25))</f>
        <v>69.2</v>
      </c>
      <c r="Y32" s="51">
        <f>IF($M32="","",IF([8]設定!$I25="",INDEX([8]指数!$C$262:$AD$318,MATCH([8]設定!$D25,[8]指数!$B$262:$B$318,0),12),[8]設定!$I25))</f>
        <v>-18.2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IF($B33="","",IF([8]設定!$I26="",INDEX([8]第１０表!$F$10:$M$66,MATCH([8]設定!$D26,[8]第１０表!$C$10:$C$66,0),1),[8]設定!$I26))</f>
        <v>18.8</v>
      </c>
      <c r="D33" s="46">
        <f>IF($B33="","",IF([8]設定!$I26="",INDEX([8]第１０表!$F$10:$M$66,MATCH([8]設定!$D26,[8]第１０表!$C$10:$C$66,0),2),[8]設定!$I26))</f>
        <v>154.9</v>
      </c>
      <c r="E33" s="46">
        <f>IF($B33="","",IF([8]設定!$I26="",INDEX([8]第１０表!$F$10:$M$66,MATCH([8]設定!$D26,[8]第１０表!$C$10:$C$66,0),3),[8]設定!$I26))</f>
        <v>136.80000000000001</v>
      </c>
      <c r="F33" s="47">
        <f>IF($B33="","",IF([8]設定!$I26="",INDEX([8]第１０表!$F$10:$M$66,MATCH([8]設定!$D26,[8]第１０表!$C$10:$C$66,0),4),[8]設定!$I26))</f>
        <v>18.100000000000001</v>
      </c>
      <c r="G33" s="46">
        <f>IF($B33="","",IF([8]設定!$I26="",INDEX([8]第１０表!$F$10:$M$66,MATCH([8]設定!$D26,[8]第１０表!$C$10:$C$66,0),5),[8]設定!$I26))</f>
        <v>17.7</v>
      </c>
      <c r="H33" s="46">
        <f>IF($B33="","",IF([8]設定!$I26="",INDEX([8]第１０表!$F$10:$M$66,MATCH([8]設定!$D26,[8]第１０表!$C$10:$C$66,0),6),[8]設定!$I26))</f>
        <v>104.7</v>
      </c>
      <c r="I33" s="46">
        <f>IF($B33="","",IF([8]設定!$I26="",INDEX([8]第１０表!$F$10:$M$66,MATCH([8]設定!$D26,[8]第１０表!$C$10:$C$66,0),7),[8]設定!$I26))</f>
        <v>104.6</v>
      </c>
      <c r="J33" s="47">
        <f>IF($B33="","",IF([8]設定!$I26="",INDEX([8]第１０表!$F$10:$M$66,MATCH([8]設定!$D26,[8]第１０表!$C$10:$C$66,0),8),[8]設定!$I26))</f>
        <v>0.1</v>
      </c>
      <c r="K33" s="5"/>
      <c r="M33" s="54" t="str">
        <f t="shared" si="2"/>
        <v>電気・ガス・熱供給・水道業</v>
      </c>
      <c r="N33" s="49">
        <f>IF($M33="","",IF([8]設定!$I26="",INDEX([8]指数!$C$198:$AD$254,MATCH([8]設定!$D26,[8]指数!$B$198:$B$254,0),7),[8]設定!$I26))</f>
        <v>102.2</v>
      </c>
      <c r="O33" s="50">
        <f>IF($M33="","",IF([8]設定!$I26="",INDEX([8]指数!$C$198:$AD$254,MATCH([8]設定!$D26,[8]指数!$B$198:$B$254,0),8),[8]設定!$I26))</f>
        <v>13.2</v>
      </c>
      <c r="P33" s="49">
        <f>IF($M33="","",IF([8]設定!$I26="",INDEX([8]指数!$C$198:$AD$254,MATCH([8]設定!$D26,[8]指数!$B$198:$B$254,0),9),[8]設定!$I26))</f>
        <v>97.2</v>
      </c>
      <c r="Q33" s="50">
        <f>IF($M33="","",IF([8]設定!$I26="",INDEX([8]指数!$C$198:$AD$254,MATCH([8]設定!$D26,[8]指数!$B$198:$B$254,0),10),[8]設定!$I26))</f>
        <v>5.7</v>
      </c>
      <c r="R33" s="49">
        <f>IF($M33="","",IF([8]設定!$I26="",INDEX([8]指数!$C$198:$AD$254,MATCH([8]設定!$D26,[8]指数!$B$198:$B$254,0),11),[8]設定!$I26))</f>
        <v>166.1</v>
      </c>
      <c r="S33" s="51">
        <f>IF($M33="","",IF([8]設定!$I26="",INDEX([8]指数!$C$198:$AD$254,MATCH([8]設定!$D26,[8]指数!$B$198:$B$254,0),12),[8]設定!$I26))</f>
        <v>141.4</v>
      </c>
      <c r="T33" s="49">
        <f>IF($M33="","",IF([8]設定!$I26="",INDEX([8]指数!$C$262:$AD$318,MATCH([8]設定!$D26,[8]指数!$B$262:$B$318,0),7),[8]設定!$I26))</f>
        <v>93.6</v>
      </c>
      <c r="U33" s="50">
        <f>IF($M33="","",IF([8]設定!$I26="",INDEX([8]指数!$C$262:$AD$318,MATCH([8]設定!$D26,[8]指数!$B$262:$B$318,0),8),[8]設定!$I26))</f>
        <v>-0.8</v>
      </c>
      <c r="V33" s="49">
        <f>IF($M33="","",IF([8]設定!$I26="",INDEX([8]指数!$C$262:$AD$318,MATCH([8]設定!$D26,[8]指数!$B$262:$B$318,0),9),[8]設定!$I26))</f>
        <v>93.9</v>
      </c>
      <c r="W33" s="50">
        <f>IF($M33="","",IF([8]設定!$I26="",INDEX([8]指数!$C$262:$AD$318,MATCH([8]設定!$D26,[8]指数!$B$262:$B$318,0),10),[8]設定!$I26))</f>
        <v>-0.5</v>
      </c>
      <c r="X33" s="49">
        <f>IF($M33="","",IF([8]設定!$I26="",INDEX([8]指数!$C$262:$AD$318,MATCH([8]設定!$D26,[8]指数!$B$262:$B$318,0),11),[8]設定!$I26))</f>
        <v>25</v>
      </c>
      <c r="Y33" s="51">
        <f>IF($M33="","",IF([8]設定!$I26="",INDEX([8]指数!$C$262:$AD$318,MATCH([8]設定!$D26,[8]指数!$B$262:$B$318,0),12),[8]設定!$I26))</f>
        <v>-66.7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IF($B34="","",IF([8]設定!$I27="",INDEX([8]第１０表!$F$10:$M$66,MATCH([8]設定!$D27,[8]第１０表!$C$10:$C$66,0),1),[8]設定!$I27))</f>
        <v>18.600000000000001</v>
      </c>
      <c r="D34" s="46">
        <f>IF($B34="","",IF([8]設定!$I27="",INDEX([8]第１０表!$F$10:$M$66,MATCH([8]設定!$D27,[8]第１０表!$C$10:$C$66,0),2),[8]設定!$I27))</f>
        <v>154.1</v>
      </c>
      <c r="E34" s="46">
        <f>IF($B34="","",IF([8]設定!$I27="",INDEX([8]第１０表!$F$10:$M$66,MATCH([8]設定!$D27,[8]第１０表!$C$10:$C$66,0),3),[8]設定!$I27))</f>
        <v>141.1</v>
      </c>
      <c r="F34" s="47">
        <f>IF($B34="","",IF([8]設定!$I27="",INDEX([8]第１０表!$F$10:$M$66,MATCH([8]設定!$D27,[8]第１０表!$C$10:$C$66,0),4),[8]設定!$I27))</f>
        <v>13</v>
      </c>
      <c r="G34" s="46">
        <f>IF($B34="","",IF([8]設定!$I27="",INDEX([8]第１０表!$F$10:$M$66,MATCH([8]設定!$D27,[8]第１０表!$C$10:$C$66,0),5),[8]設定!$I27))</f>
        <v>13.3</v>
      </c>
      <c r="H34" s="46">
        <f>IF($B34="","",IF([8]設定!$I27="",INDEX([8]第１０表!$F$10:$M$66,MATCH([8]設定!$D27,[8]第１０表!$C$10:$C$66,0),6),[8]設定!$I27))</f>
        <v>87.4</v>
      </c>
      <c r="I34" s="46">
        <f>IF($B34="","",IF([8]設定!$I27="",INDEX([8]第１０表!$F$10:$M$66,MATCH([8]設定!$D27,[8]第１０表!$C$10:$C$66,0),7),[8]設定!$I27))</f>
        <v>84.2</v>
      </c>
      <c r="J34" s="47">
        <f>IF($B34="","",IF([8]設定!$I27="",INDEX([8]第１０表!$F$10:$M$66,MATCH([8]設定!$D27,[8]第１０表!$C$10:$C$66,0),8),[8]設定!$I27))</f>
        <v>3.2</v>
      </c>
      <c r="K34" s="5"/>
      <c r="M34" s="48" t="str">
        <f t="shared" si="2"/>
        <v>情報通信業</v>
      </c>
      <c r="N34" s="49">
        <f>IF($M34="","",IF([8]設定!$I27="",INDEX([8]指数!$C$198:$AD$254,MATCH([8]設定!$D27,[8]指数!$B$198:$B$254,0),7),[8]設定!$I27))</f>
        <v>95.7</v>
      </c>
      <c r="O34" s="50">
        <f>IF($M34="","",IF([8]設定!$I27="",INDEX([8]指数!$C$198:$AD$254,MATCH([8]設定!$D27,[8]指数!$B$198:$B$254,0),8),[8]設定!$I27))</f>
        <v>8.1</v>
      </c>
      <c r="P34" s="49">
        <f>IF($M34="","",IF([8]設定!$I27="",INDEX([8]指数!$C$198:$AD$254,MATCH([8]設定!$D27,[8]指数!$B$198:$B$254,0),9),[8]設定!$I27))</f>
        <v>94.4</v>
      </c>
      <c r="Q34" s="50">
        <f>IF($M34="","",IF([8]設定!$I27="",INDEX([8]指数!$C$198:$AD$254,MATCH([8]設定!$D27,[8]指数!$B$198:$B$254,0),10),[8]設定!$I27))</f>
        <v>8.3000000000000007</v>
      </c>
      <c r="R34" s="49">
        <f>IF($M34="","",IF([8]設定!$I27="",INDEX([8]指数!$C$198:$AD$254,MATCH([8]設定!$D27,[8]指数!$B$198:$B$254,0),11),[8]設定!$I27))</f>
        <v>112.1</v>
      </c>
      <c r="S34" s="51">
        <f>IF($M34="","",IF([8]設定!$I27="",INDEX([8]指数!$C$198:$AD$254,MATCH([8]設定!$D27,[8]指数!$B$198:$B$254,0),12),[8]設定!$I27))</f>
        <v>6.6</v>
      </c>
      <c r="T34" s="49">
        <f>IF($M34="","",IF([8]設定!$I27="",INDEX([8]指数!$C$262:$AD$318,MATCH([8]設定!$D27,[8]指数!$B$262:$B$318,0),7),[8]設定!$I27))</f>
        <v>95.2</v>
      </c>
      <c r="U34" s="50">
        <f>IF($M34="","",IF([8]設定!$I27="",INDEX([8]指数!$C$262:$AD$318,MATCH([8]設定!$D27,[8]指数!$B$262:$B$318,0),8),[8]設定!$I27))</f>
        <v>18.600000000000001</v>
      </c>
      <c r="V34" s="49">
        <f>IF($M34="","",IF([8]設定!$I27="",INDEX([8]指数!$C$262:$AD$318,MATCH([8]設定!$D27,[8]指数!$B$262:$B$318,0),9),[8]設定!$I27))</f>
        <v>93.1</v>
      </c>
      <c r="W34" s="50">
        <f>IF($M34="","",IF([8]設定!$I27="",INDEX([8]指数!$C$262:$AD$318,MATCH([8]設定!$D27,[8]指数!$B$262:$B$318,0),10),[8]設定!$I27))</f>
        <v>26.3</v>
      </c>
      <c r="X34" s="49">
        <f>IF($M34="","",IF([8]設定!$I27="",INDEX([8]指数!$C$262:$AD$318,MATCH([8]設定!$D27,[8]指数!$B$262:$B$318,0),11),[8]設定!$I27))</f>
        <v>228.6</v>
      </c>
      <c r="Y34" s="51">
        <f>IF($M34="","",IF([8]設定!$I27="",INDEX([8]指数!$C$262:$AD$318,MATCH([8]設定!$D27,[8]指数!$B$262:$B$318,0),12),[8]設定!$I27))</f>
        <v>-54.9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IF($B35="","",IF([8]設定!$I28="",INDEX([8]第１０表!$F$10:$M$66,MATCH([8]設定!$D28,[8]第１０表!$C$10:$C$66,0),1),[8]設定!$I28))</f>
        <v>19.8</v>
      </c>
      <c r="D35" s="46">
        <f>IF($B35="","",IF([8]設定!$I28="",INDEX([8]第１０表!$F$10:$M$66,MATCH([8]設定!$D28,[8]第１０表!$C$10:$C$66,0),2),[8]設定!$I28))</f>
        <v>174.3</v>
      </c>
      <c r="E35" s="46">
        <f>IF($B35="","",IF([8]設定!$I28="",INDEX([8]第１０表!$F$10:$M$66,MATCH([8]設定!$D28,[8]第１０表!$C$10:$C$66,0),3),[8]設定!$I28))</f>
        <v>150.5</v>
      </c>
      <c r="F35" s="47">
        <f>IF($B35="","",IF([8]設定!$I28="",INDEX([8]第１０表!$F$10:$M$66,MATCH([8]設定!$D28,[8]第１０表!$C$10:$C$66,0),4),[8]設定!$I28))</f>
        <v>23.8</v>
      </c>
      <c r="G35" s="46">
        <f>IF($B35="","",IF([8]設定!$I28="",INDEX([8]第１０表!$F$10:$M$66,MATCH([8]設定!$D28,[8]第１０表!$C$10:$C$66,0),5),[8]設定!$I28))</f>
        <v>13.7</v>
      </c>
      <c r="H35" s="46">
        <f>IF($B35="","",IF([8]設定!$I28="",INDEX([8]第１０表!$F$10:$M$66,MATCH([8]設定!$D28,[8]第１０表!$C$10:$C$66,0),6),[8]設定!$I28))</f>
        <v>61</v>
      </c>
      <c r="I35" s="46">
        <f>IF($B35="","",IF([8]設定!$I28="",INDEX([8]第１０表!$F$10:$M$66,MATCH([8]設定!$D28,[8]第１０表!$C$10:$C$66,0),7),[8]設定!$I28))</f>
        <v>61</v>
      </c>
      <c r="J35" s="47">
        <f>IF($B35="","",IF([8]設定!$I28="",INDEX([8]第１０表!$F$10:$M$66,MATCH([8]設定!$D28,[8]第１０表!$C$10:$C$66,0),8),[8]設定!$I28))</f>
        <v>0</v>
      </c>
      <c r="K35" s="5"/>
      <c r="M35" s="48" t="str">
        <f t="shared" si="2"/>
        <v>運輸業，郵便業</v>
      </c>
      <c r="N35" s="49">
        <f>IF($M35="","",IF([8]設定!$I28="",INDEX([8]指数!$C$198:$AD$254,MATCH([8]設定!$D28,[8]指数!$B$198:$B$254,0),7),[8]設定!$I28))</f>
        <v>90.8</v>
      </c>
      <c r="O35" s="50">
        <f>IF($M35="","",IF([8]設定!$I28="",INDEX([8]指数!$C$198:$AD$254,MATCH([8]設定!$D28,[8]指数!$B$198:$B$254,0),8),[8]設定!$I28))</f>
        <v>-0.4</v>
      </c>
      <c r="P35" s="49">
        <f>IF($M35="","",IF([8]設定!$I28="",INDEX([8]指数!$C$198:$AD$254,MATCH([8]設定!$D28,[8]指数!$B$198:$B$254,0),9),[8]設定!$I28))</f>
        <v>96.7</v>
      </c>
      <c r="Q35" s="50">
        <f>IF($M35="","",IF([8]設定!$I28="",INDEX([8]指数!$C$198:$AD$254,MATCH([8]設定!$D28,[8]指数!$B$198:$B$254,0),10),[8]設定!$I28))</f>
        <v>4.7</v>
      </c>
      <c r="R35" s="49">
        <f>IF($M35="","",IF([8]設定!$I28="",INDEX([8]指数!$C$198:$AD$254,MATCH([8]設定!$D28,[8]指数!$B$198:$B$254,0),11),[8]設定!$I28))</f>
        <v>65.599999999999994</v>
      </c>
      <c r="S35" s="51">
        <f>IF($M35="","",IF([8]設定!$I28="",INDEX([8]指数!$C$198:$AD$254,MATCH([8]設定!$D28,[8]指数!$B$198:$B$254,0),12),[8]設定!$I28))</f>
        <v>-23.9</v>
      </c>
      <c r="T35" s="49">
        <f>IF($M35="","",IF([8]設定!$I28="",INDEX([8]指数!$C$262:$AD$318,MATCH([8]設定!$D28,[8]指数!$B$262:$B$318,0),7),[8]設定!$I28))</f>
        <v>61.3</v>
      </c>
      <c r="U35" s="50">
        <f>IF($M35="","",IF([8]設定!$I28="",INDEX([8]指数!$C$262:$AD$318,MATCH([8]設定!$D28,[8]指数!$B$262:$B$318,0),8),[8]設定!$I28))</f>
        <v>-29.9</v>
      </c>
      <c r="V35" s="49">
        <f>IF($M35="","",IF([8]設定!$I28="",INDEX([8]指数!$C$262:$AD$318,MATCH([8]設定!$D28,[8]指数!$B$262:$B$318,0),9),[8]設定!$I28))</f>
        <v>64.599999999999994</v>
      </c>
      <c r="W35" s="50">
        <f>IF($M35="","",IF([8]設定!$I28="",INDEX([8]指数!$C$262:$AD$318,MATCH([8]設定!$D28,[8]指数!$B$262:$B$318,0),10),[8]設定!$I28))</f>
        <v>-24.8</v>
      </c>
      <c r="X35" s="49">
        <f>IF($M35="","",IF([8]設定!$I28="",INDEX([8]指数!$C$262:$AD$318,MATCH([8]設定!$D28,[8]指数!$B$262:$B$318,0),11),[8]設定!$I28))</f>
        <v>0</v>
      </c>
      <c r="Y35" s="51">
        <f>IF($M35="","",IF([8]設定!$I28="",INDEX([8]指数!$C$262:$AD$318,MATCH([8]設定!$D28,[8]指数!$B$262:$B$318,0),12),[8]設定!$I28))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IF($B36="","",IF([8]設定!$I29="",INDEX([8]第１０表!$F$10:$M$66,MATCH([8]設定!$D29,[8]第１０表!$C$10:$C$66,0),1),[8]設定!$I29))</f>
        <v>19.8</v>
      </c>
      <c r="D36" s="46">
        <f>IF($B36="","",IF([8]設定!$I29="",INDEX([8]第１０表!$F$10:$M$66,MATCH([8]設定!$D29,[8]第１０表!$C$10:$C$66,0),2),[8]設定!$I29))</f>
        <v>168.4</v>
      </c>
      <c r="E36" s="46">
        <f>IF($B36="","",IF([8]設定!$I29="",INDEX([8]第１０表!$F$10:$M$66,MATCH([8]設定!$D29,[8]第１０表!$C$10:$C$66,0),3),[8]設定!$I29))</f>
        <v>150.80000000000001</v>
      </c>
      <c r="F36" s="47">
        <f>IF($B36="","",IF([8]設定!$I29="",INDEX([8]第１０表!$F$10:$M$66,MATCH([8]設定!$D29,[8]第１０表!$C$10:$C$66,0),4),[8]設定!$I29))</f>
        <v>17.600000000000001</v>
      </c>
      <c r="G36" s="46">
        <f>IF($B36="","",IF([8]設定!$I29="",INDEX([8]第１０表!$F$10:$M$66,MATCH([8]設定!$D29,[8]第１０表!$C$10:$C$66,0),5),[8]設定!$I29))</f>
        <v>17.3</v>
      </c>
      <c r="H36" s="46">
        <f>IF($B36="","",IF([8]設定!$I29="",INDEX([8]第１０表!$F$10:$M$66,MATCH([8]設定!$D29,[8]第１０表!$C$10:$C$66,0),6),[8]設定!$I29))</f>
        <v>101.6</v>
      </c>
      <c r="I36" s="46">
        <f>IF($B36="","",IF([8]設定!$I29="",INDEX([8]第１０表!$F$10:$M$66,MATCH([8]設定!$D29,[8]第１０表!$C$10:$C$66,0),7),[8]設定!$I29))</f>
        <v>99.9</v>
      </c>
      <c r="J36" s="47">
        <f>IF($B36="","",IF([8]設定!$I29="",INDEX([8]第１０表!$F$10:$M$66,MATCH([8]設定!$D29,[8]第１０表!$C$10:$C$66,0),8),[8]設定!$I29))</f>
        <v>1.7</v>
      </c>
      <c r="K36" s="5"/>
      <c r="M36" s="48" t="str">
        <f t="shared" si="2"/>
        <v>卸売業，小売業</v>
      </c>
      <c r="N36" s="49">
        <f>IF($M36="","",IF([8]設定!$I29="",INDEX([8]指数!$C$198:$AD$254,MATCH([8]設定!$D29,[8]指数!$B$198:$B$254,0),7),[8]設定!$I29))</f>
        <v>100.3</v>
      </c>
      <c r="O36" s="50">
        <f>IF($M36="","",IF([8]設定!$I29="",INDEX([8]指数!$C$198:$AD$254,MATCH([8]設定!$D29,[8]指数!$B$198:$B$254,0),8),[8]設定!$I29))</f>
        <v>-0.4</v>
      </c>
      <c r="P36" s="49">
        <f>IF($M36="","",IF([8]設定!$I29="",INDEX([8]指数!$C$198:$AD$254,MATCH([8]設定!$D29,[8]指数!$B$198:$B$254,0),9),[8]設定!$I29))</f>
        <v>95.3</v>
      </c>
      <c r="Q36" s="50">
        <f>IF($M36="","",IF([8]設定!$I29="",INDEX([8]指数!$C$198:$AD$254,MATCH([8]設定!$D29,[8]指数!$B$198:$B$254,0),10),[8]設定!$I29))</f>
        <v>-1.2</v>
      </c>
      <c r="R36" s="49">
        <f>IF($M36="","",IF([8]設定!$I29="",INDEX([8]指数!$C$198:$AD$254,MATCH([8]設定!$D29,[8]指数!$B$198:$B$254,0),11),[8]設定!$I29))</f>
        <v>183.3</v>
      </c>
      <c r="S36" s="51">
        <f>IF($M36="","",IF([8]設定!$I29="",INDEX([8]指数!$C$198:$AD$254,MATCH([8]設定!$D29,[8]指数!$B$198:$B$254,0),12),[8]設定!$I29))</f>
        <v>8.6</v>
      </c>
      <c r="T36" s="49">
        <f>IF($M36="","",IF([8]設定!$I29="",INDEX([8]指数!$C$262:$AD$318,MATCH([8]設定!$D29,[8]指数!$B$262:$B$318,0),7),[8]設定!$I29))</f>
        <v>97.3</v>
      </c>
      <c r="U36" s="50">
        <f>IF($M36="","",IF([8]設定!$I29="",INDEX([8]指数!$C$262:$AD$318,MATCH([8]設定!$D29,[8]指数!$B$262:$B$318,0),8),[8]設定!$I29))</f>
        <v>8.1</v>
      </c>
      <c r="V36" s="49">
        <f>IF($M36="","",IF([8]設定!$I29="",INDEX([8]指数!$C$262:$AD$318,MATCH([8]設定!$D29,[8]指数!$B$262:$B$318,0),9),[8]設定!$I29))</f>
        <v>97.7</v>
      </c>
      <c r="W36" s="50">
        <f>IF($M36="","",IF([8]設定!$I29="",INDEX([8]指数!$C$262:$AD$318,MATCH([8]設定!$D29,[8]指数!$B$262:$B$318,0),10),[8]設定!$I29))</f>
        <v>8.9</v>
      </c>
      <c r="X36" s="49">
        <f>IF($M36="","",IF([8]設定!$I29="",INDEX([8]指数!$C$262:$AD$318,MATCH([8]設定!$D29,[8]指数!$B$262:$B$318,0),11),[8]設定!$I29))</f>
        <v>85</v>
      </c>
      <c r="Y36" s="51">
        <f>IF($M36="","",IF([8]設定!$I29="",INDEX([8]指数!$C$262:$AD$318,MATCH([8]設定!$D29,[8]指数!$B$262:$B$318,0),12),[8]設定!$I29))</f>
        <v>-22.7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 t="str">
        <f>IF($B37="","",IF([8]設定!$I30="",INDEX([8]第１０表!$F$10:$M$66,MATCH([8]設定!$D30,[8]第１０表!$C$10:$C$66,0),1),[8]設定!$I30))</f>
        <v>x</v>
      </c>
      <c r="D37" s="46" t="str">
        <f>IF($B37="","",IF([8]設定!$I30="",INDEX([8]第１０表!$F$10:$M$66,MATCH([8]設定!$D30,[8]第１０表!$C$10:$C$66,0),2),[8]設定!$I30))</f>
        <v>x</v>
      </c>
      <c r="E37" s="46" t="str">
        <f>IF($B37="","",IF([8]設定!$I30="",INDEX([8]第１０表!$F$10:$M$66,MATCH([8]設定!$D30,[8]第１０表!$C$10:$C$66,0),3),[8]設定!$I30))</f>
        <v>x</v>
      </c>
      <c r="F37" s="47" t="str">
        <f>IF($B37="","",IF([8]設定!$I30="",INDEX([8]第１０表!$F$10:$M$66,MATCH([8]設定!$D30,[8]第１０表!$C$10:$C$66,0),4),[8]設定!$I30))</f>
        <v>x</v>
      </c>
      <c r="G37" s="46" t="str">
        <f>IF($B37="","",IF([8]設定!$I30="",INDEX([8]第１０表!$F$10:$M$66,MATCH([8]設定!$D30,[8]第１０表!$C$10:$C$66,0),5),[8]設定!$I30))</f>
        <v>x</v>
      </c>
      <c r="H37" s="46" t="str">
        <f>IF($B37="","",IF([8]設定!$I30="",INDEX([8]第１０表!$F$10:$M$66,MATCH([8]設定!$D30,[8]第１０表!$C$10:$C$66,0),6),[8]設定!$I30))</f>
        <v>x</v>
      </c>
      <c r="I37" s="46" t="str">
        <f>IF($B37="","",IF([8]設定!$I30="",INDEX([8]第１０表!$F$10:$M$66,MATCH([8]設定!$D30,[8]第１０表!$C$10:$C$66,0),7),[8]設定!$I30))</f>
        <v>x</v>
      </c>
      <c r="J37" s="47" t="str">
        <f>IF($B37="","",IF([8]設定!$I30="",INDEX([8]第１０表!$F$10:$M$66,MATCH([8]設定!$D30,[8]第１０表!$C$10:$C$66,0),8),[8]設定!$I30))</f>
        <v>x</v>
      </c>
      <c r="K37" s="5"/>
      <c r="M37" s="48" t="str">
        <f t="shared" si="2"/>
        <v>金融業，保険業</v>
      </c>
      <c r="N37" s="49" t="str">
        <f>IF($M37="","",IF([8]設定!$I30="",INDEX([8]指数!$C$198:$AD$254,MATCH([8]設定!$D30,[8]指数!$B$198:$B$254,0),7),[8]設定!$I30))</f>
        <v>x</v>
      </c>
      <c r="O37" s="50" t="str">
        <f>IF($M37="","",IF([8]設定!$I30="",INDEX([8]指数!$C$198:$AD$254,MATCH([8]設定!$D30,[8]指数!$B$198:$B$254,0),8),[8]設定!$I30))</f>
        <v>x</v>
      </c>
      <c r="P37" s="49" t="str">
        <f>IF($M37="","",IF([8]設定!$I30="",INDEX([8]指数!$C$198:$AD$254,MATCH([8]設定!$D30,[8]指数!$B$198:$B$254,0),9),[8]設定!$I30))</f>
        <v>x</v>
      </c>
      <c r="Q37" s="50" t="str">
        <f>IF($M37="","",IF([8]設定!$I30="",INDEX([8]指数!$C$198:$AD$254,MATCH([8]設定!$D30,[8]指数!$B$198:$B$254,0),10),[8]設定!$I30))</f>
        <v>x</v>
      </c>
      <c r="R37" s="49" t="str">
        <f>IF($M37="","",IF([8]設定!$I30="",INDEX([8]指数!$C$198:$AD$254,MATCH([8]設定!$D30,[8]指数!$B$198:$B$254,0),11),[8]設定!$I30))</f>
        <v>x</v>
      </c>
      <c r="S37" s="51" t="str">
        <f>IF($M37="","",IF([8]設定!$I30="",INDEX([8]指数!$C$198:$AD$254,MATCH([8]設定!$D30,[8]指数!$B$198:$B$254,0),12),[8]設定!$I30))</f>
        <v>x</v>
      </c>
      <c r="T37" s="49" t="str">
        <f>IF($M37="","",IF([8]設定!$I30="",INDEX([8]指数!$C$262:$AD$318,MATCH([8]設定!$D30,[8]指数!$B$262:$B$318,0),7),[8]設定!$I30))</f>
        <v>x</v>
      </c>
      <c r="U37" s="50" t="str">
        <f>IF($M37="","",IF([8]設定!$I30="",INDEX([8]指数!$C$262:$AD$318,MATCH([8]設定!$D30,[8]指数!$B$262:$B$318,0),8),[8]設定!$I30))</f>
        <v>x</v>
      </c>
      <c r="V37" s="49" t="str">
        <f>IF($M37="","",IF([8]設定!$I30="",INDEX([8]指数!$C$262:$AD$318,MATCH([8]設定!$D30,[8]指数!$B$262:$B$318,0),9),[8]設定!$I30))</f>
        <v>x</v>
      </c>
      <c r="W37" s="50" t="str">
        <f>IF($M37="","",IF([8]設定!$I30="",INDEX([8]指数!$C$262:$AD$318,MATCH([8]設定!$D30,[8]指数!$B$262:$B$318,0),10),[8]設定!$I30))</f>
        <v>x</v>
      </c>
      <c r="X37" s="49" t="str">
        <f>IF($M37="","",IF([8]設定!$I30="",INDEX([8]指数!$C$262:$AD$318,MATCH([8]設定!$D30,[8]指数!$B$262:$B$318,0),11),[8]設定!$I30))</f>
        <v>x</v>
      </c>
      <c r="Y37" s="51" t="str">
        <f>IF($M37="","",IF([8]設定!$I30="",INDEX([8]指数!$C$262:$AD$318,MATCH([8]設定!$D30,[8]指数!$B$262:$B$318,0),12),[8]設定!$I30))</f>
        <v>x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IF($B38="","",IF([8]設定!$I31="",INDEX([8]第１０表!$F$10:$M$66,MATCH([8]設定!$D31,[8]第１０表!$C$10:$C$66,0),1),[8]設定!$I31))</f>
        <v>21.9</v>
      </c>
      <c r="D38" s="46">
        <f>IF($B38="","",IF([8]設定!$I31="",INDEX([8]第１０表!$F$10:$M$66,MATCH([8]設定!$D31,[8]第１０表!$C$10:$C$66,0),2),[8]設定!$I31))</f>
        <v>178.5</v>
      </c>
      <c r="E38" s="46">
        <f>IF($B38="","",IF([8]設定!$I31="",INDEX([8]第１０表!$F$10:$M$66,MATCH([8]設定!$D31,[8]第１０表!$C$10:$C$66,0),3),[8]設定!$I31))</f>
        <v>171.3</v>
      </c>
      <c r="F38" s="47">
        <f>IF($B38="","",IF([8]設定!$I31="",INDEX([8]第１０表!$F$10:$M$66,MATCH([8]設定!$D31,[8]第１０表!$C$10:$C$66,0),4),[8]設定!$I31))</f>
        <v>7.2</v>
      </c>
      <c r="G38" s="46">
        <f>IF($B38="","",IF([8]設定!$I31="",INDEX([8]第１０表!$F$10:$M$66,MATCH([8]設定!$D31,[8]第１０表!$C$10:$C$66,0),5),[8]設定!$I31))</f>
        <v>17.2</v>
      </c>
      <c r="H38" s="46">
        <f>IF($B38="","",IF([8]設定!$I31="",INDEX([8]第１０表!$F$10:$M$66,MATCH([8]設定!$D31,[8]第１０表!$C$10:$C$66,0),6),[8]設定!$I31))</f>
        <v>107.1</v>
      </c>
      <c r="I38" s="46">
        <f>IF($B38="","",IF([8]設定!$I31="",INDEX([8]第１０表!$F$10:$M$66,MATCH([8]設定!$D31,[8]第１０表!$C$10:$C$66,0),7),[8]設定!$I31))</f>
        <v>107.1</v>
      </c>
      <c r="J38" s="47">
        <f>IF($B38="","",IF([8]設定!$I31="",INDEX([8]第１０表!$F$10:$M$66,MATCH([8]設定!$D31,[8]第１０表!$C$10:$C$66,0),8),[8]設定!$I31))</f>
        <v>0</v>
      </c>
      <c r="K38" s="5"/>
      <c r="M38" s="48" t="str">
        <f t="shared" si="2"/>
        <v>不動産業，物品賃貸業</v>
      </c>
      <c r="N38" s="49">
        <f>IF($M38="","",IF([8]設定!$I31="",INDEX([8]指数!$C$198:$AD$254,MATCH([8]設定!$D31,[8]指数!$B$198:$B$254,0),7),[8]設定!$I31))</f>
        <v>108.8</v>
      </c>
      <c r="O38" s="50">
        <f>IF($M38="","",IF([8]設定!$I31="",INDEX([8]指数!$C$198:$AD$254,MATCH([8]設定!$D31,[8]指数!$B$198:$B$254,0),8),[8]設定!$I31))</f>
        <v>18.5</v>
      </c>
      <c r="P38" s="49">
        <f>IF($M38="","",IF([8]設定!$I31="",INDEX([8]指数!$C$198:$AD$254,MATCH([8]設定!$D31,[8]指数!$B$198:$B$254,0),9),[8]設定!$I31))</f>
        <v>106.7</v>
      </c>
      <c r="Q38" s="50">
        <f>IF($M38="","",IF([8]設定!$I31="",INDEX([8]指数!$C$198:$AD$254,MATCH([8]設定!$D31,[8]指数!$B$198:$B$254,0),10),[8]設定!$I31))</f>
        <v>23.2</v>
      </c>
      <c r="R38" s="49">
        <f>IF($M38="","",IF([8]設定!$I31="",INDEX([8]指数!$C$198:$AD$254,MATCH([8]設定!$D31,[8]指数!$B$198:$B$254,0),11),[8]設定!$I31))</f>
        <v>211.8</v>
      </c>
      <c r="S38" s="51">
        <f>IF($M38="","",IF([8]設定!$I31="",INDEX([8]指数!$C$198:$AD$254,MATCH([8]設定!$D31,[8]指数!$B$198:$B$254,0),12),[8]設定!$I31))</f>
        <v>-37.9</v>
      </c>
      <c r="T38" s="49">
        <f>IF($M38="","",IF([8]設定!$I31="",INDEX([8]指数!$C$262:$AD$318,MATCH([8]設定!$D31,[8]指数!$B$262:$B$318,0),7),[8]設定!$I31))</f>
        <v>95.4</v>
      </c>
      <c r="U38" s="50">
        <f>IF($M38="","",IF([8]設定!$I31="",INDEX([8]指数!$C$262:$AD$318,MATCH([8]設定!$D31,[8]指数!$B$262:$B$318,0),8),[8]設定!$I31))</f>
        <v>5.4</v>
      </c>
      <c r="V38" s="49">
        <f>IF($M38="","",IF([8]設定!$I31="",INDEX([8]指数!$C$262:$AD$318,MATCH([8]設定!$D31,[8]指数!$B$262:$B$318,0),9),[8]設定!$I31))</f>
        <v>97.8</v>
      </c>
      <c r="W38" s="50">
        <f>IF($M38="","",IF([8]設定!$I31="",INDEX([8]指数!$C$262:$AD$318,MATCH([8]設定!$D31,[8]指数!$B$262:$B$318,0),10),[8]設定!$I31))</f>
        <v>7.6</v>
      </c>
      <c r="X38" s="49">
        <f>IF($M38="","",IF([8]設定!$I31="",INDEX([8]指数!$C$262:$AD$318,MATCH([8]設定!$D31,[8]指数!$B$262:$B$318,0),11),[8]設定!$I31))</f>
        <v>0</v>
      </c>
      <c r="Y38" s="51">
        <f>IF($M38="","",IF([8]設定!$I31="",INDEX([8]指数!$C$262:$AD$318,MATCH([8]設定!$D31,[8]指数!$B$262:$B$318,0),12),[8]設定!$I31))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IF($B39="","",IF([8]設定!$I32="",INDEX([8]第１０表!$F$10:$M$66,MATCH([8]設定!$D32,[8]第１０表!$C$10:$C$66,0),1),[8]設定!$I32))</f>
        <v>18</v>
      </c>
      <c r="D39" s="46">
        <f>IF($B39="","",IF([8]設定!$I32="",INDEX([8]第１０表!$F$10:$M$66,MATCH([8]設定!$D32,[8]第１０表!$C$10:$C$66,0),2),[8]設定!$I32))</f>
        <v>158.80000000000001</v>
      </c>
      <c r="E39" s="46">
        <f>IF($B39="","",IF([8]設定!$I32="",INDEX([8]第１０表!$F$10:$M$66,MATCH([8]設定!$D32,[8]第１０表!$C$10:$C$66,0),3),[8]設定!$I32))</f>
        <v>142.80000000000001</v>
      </c>
      <c r="F39" s="47">
        <f>IF($B39="","",IF([8]設定!$I32="",INDEX([8]第１０表!$F$10:$M$66,MATCH([8]設定!$D32,[8]第１０表!$C$10:$C$66,0),4),[8]設定!$I32))</f>
        <v>16</v>
      </c>
      <c r="G39" s="46">
        <f>IF($B39="","",IF([8]設定!$I32="",INDEX([8]第１０表!$F$10:$M$66,MATCH([8]設定!$D32,[8]第１０表!$C$10:$C$66,0),5),[8]設定!$I32))</f>
        <v>17</v>
      </c>
      <c r="H39" s="46">
        <f>IF($B39="","",IF([8]設定!$I32="",INDEX([8]第１０表!$F$10:$M$66,MATCH([8]設定!$D32,[8]第１０表!$C$10:$C$66,0),6),[8]設定!$I32))</f>
        <v>99</v>
      </c>
      <c r="I39" s="46">
        <f>IF($B39="","",IF([8]設定!$I32="",INDEX([8]第１０表!$F$10:$M$66,MATCH([8]設定!$D32,[8]第１０表!$C$10:$C$66,0),7),[8]設定!$I32))</f>
        <v>99</v>
      </c>
      <c r="J39" s="47">
        <f>IF($B39="","",IF([8]設定!$I32="",INDEX([8]第１０表!$F$10:$M$66,MATCH([8]設定!$D32,[8]第１０表!$C$10:$C$66,0),8),[8]設定!$I32))</f>
        <v>0</v>
      </c>
      <c r="K39" s="5"/>
      <c r="M39" s="56" t="str">
        <f t="shared" si="2"/>
        <v>学術研究，専門・技術サービス業</v>
      </c>
      <c r="N39" s="49">
        <f>IF($M39="","",IF([8]設定!$I32="",INDEX([8]指数!$C$198:$AD$254,MATCH([8]設定!$D32,[8]指数!$B$198:$B$254,0),7),[8]設定!$I32))</f>
        <v>100.1</v>
      </c>
      <c r="O39" s="50">
        <f>IF($M39="","",IF([8]設定!$I32="",INDEX([8]指数!$C$198:$AD$254,MATCH([8]設定!$D32,[8]指数!$B$198:$B$254,0),8),[8]設定!$I32))</f>
        <v>10.4</v>
      </c>
      <c r="P39" s="49">
        <f>IF($M39="","",IF([8]設定!$I32="",INDEX([8]指数!$C$198:$AD$254,MATCH([8]設定!$D32,[8]指数!$B$198:$B$254,0),9),[8]設定!$I32))</f>
        <v>98.8</v>
      </c>
      <c r="Q39" s="50">
        <f>IF($M39="","",IF([8]設定!$I32="",INDEX([8]指数!$C$198:$AD$254,MATCH([8]設定!$D32,[8]指数!$B$198:$B$254,0),10),[8]設定!$I32))</f>
        <v>7.2</v>
      </c>
      <c r="R39" s="49">
        <f>IF($M39="","",IF([8]設定!$I32="",INDEX([8]指数!$C$198:$AD$254,MATCH([8]設定!$D32,[8]指数!$B$198:$B$254,0),11),[8]設定!$I32))</f>
        <v>112.7</v>
      </c>
      <c r="S39" s="51">
        <f>IF($M39="","",IF([8]設定!$I32="",INDEX([8]指数!$C$198:$AD$254,MATCH([8]設定!$D32,[8]指数!$B$198:$B$254,0),12),[8]設定!$I32))</f>
        <v>49.5</v>
      </c>
      <c r="T39" s="49">
        <f>IF($M39="","",IF([8]設定!$I32="",INDEX([8]指数!$C$262:$AD$318,MATCH([8]設定!$D32,[8]指数!$B$262:$B$318,0),7),[8]設定!$I32))</f>
        <v>79</v>
      </c>
      <c r="U39" s="50">
        <f>IF($M39="","",IF([8]設定!$I32="",INDEX([8]指数!$C$262:$AD$318,MATCH([8]設定!$D32,[8]指数!$B$262:$B$318,0),8),[8]設定!$I32))</f>
        <v>-16.2</v>
      </c>
      <c r="V39" s="49">
        <f>IF($M39="","",IF([8]設定!$I32="",INDEX([8]指数!$C$262:$AD$318,MATCH([8]設定!$D32,[8]指数!$B$262:$B$318,0),9),[8]設定!$I32))</f>
        <v>83.5</v>
      </c>
      <c r="W39" s="50">
        <f>IF($M39="","",IF([8]設定!$I32="",INDEX([8]指数!$C$262:$AD$318,MATCH([8]設定!$D32,[8]指数!$B$262:$B$318,0),10),[8]設定!$I32))</f>
        <v>-11.2</v>
      </c>
      <c r="X39" s="49">
        <f>IF($M39="","",IF([8]設定!$I32="",INDEX([8]指数!$C$262:$AD$318,MATCH([8]設定!$D32,[8]指数!$B$262:$B$318,0),11),[8]設定!$I32))</f>
        <v>0</v>
      </c>
      <c r="Y39" s="51">
        <f>IF($M39="","",IF([8]設定!$I32="",INDEX([8]指数!$C$262:$AD$318,MATCH([8]設定!$D32,[8]指数!$B$262:$B$318,0),12),[8]設定!$I32))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IF($B40="","",IF([8]設定!$I33="",INDEX([8]第１０表!$F$10:$M$66,MATCH([8]設定!$D33,[8]第１０表!$C$10:$C$66,0),1),[8]設定!$I33))</f>
        <v>20.2</v>
      </c>
      <c r="D40" s="46">
        <f>IF($B40="","",IF([8]設定!$I33="",INDEX([8]第１０表!$F$10:$M$66,MATCH([8]設定!$D33,[8]第１０表!$C$10:$C$66,0),2),[8]設定!$I33))</f>
        <v>175.2</v>
      </c>
      <c r="E40" s="46">
        <f>IF($B40="","",IF([8]設定!$I33="",INDEX([8]第１０表!$F$10:$M$66,MATCH([8]設定!$D33,[8]第１０表!$C$10:$C$66,0),3),[8]設定!$I33))</f>
        <v>158.1</v>
      </c>
      <c r="F40" s="47">
        <f>IF($B40="","",IF([8]設定!$I33="",INDEX([8]第１０表!$F$10:$M$66,MATCH([8]設定!$D33,[8]第１０表!$C$10:$C$66,0),4),[8]設定!$I33))</f>
        <v>17.100000000000001</v>
      </c>
      <c r="G40" s="46">
        <f>IF($B40="","",IF([8]設定!$I33="",INDEX([8]第１０表!$F$10:$M$66,MATCH([8]設定!$D33,[8]第１０表!$C$10:$C$66,0),5),[8]設定!$I33))</f>
        <v>14.3</v>
      </c>
      <c r="H40" s="46">
        <f>IF($B40="","",IF([8]設定!$I33="",INDEX([8]第１０表!$F$10:$M$66,MATCH([8]設定!$D33,[8]第１０表!$C$10:$C$66,0),6),[8]設定!$I33))</f>
        <v>78.400000000000006</v>
      </c>
      <c r="I40" s="46">
        <f>IF($B40="","",IF([8]設定!$I33="",INDEX([8]第１０表!$F$10:$M$66,MATCH([8]設定!$D33,[8]第１０表!$C$10:$C$66,0),7),[8]設定!$I33))</f>
        <v>75.8</v>
      </c>
      <c r="J40" s="47">
        <f>IF($B40="","",IF([8]設定!$I33="",INDEX([8]第１０表!$F$10:$M$66,MATCH([8]設定!$D33,[8]第１０表!$C$10:$C$66,0),8),[8]設定!$I33))</f>
        <v>2.6</v>
      </c>
      <c r="K40" s="5"/>
      <c r="M40" s="48" t="str">
        <f t="shared" si="2"/>
        <v>宿泊業，飲食サービス業</v>
      </c>
      <c r="N40" s="49">
        <f>IF($M40="","",IF([8]設定!$I33="",INDEX([8]指数!$C$198:$AD$254,MATCH([8]設定!$D33,[8]指数!$B$198:$B$254,0),7),[8]設定!$I33))</f>
        <v>112.5</v>
      </c>
      <c r="O40" s="50">
        <f>IF($M40="","",IF([8]設定!$I33="",INDEX([8]指数!$C$198:$AD$254,MATCH([8]設定!$D33,[8]指数!$B$198:$B$254,0),8),[8]設定!$I33))</f>
        <v>-1.1000000000000001</v>
      </c>
      <c r="P40" s="49">
        <f>IF($M40="","",IF([8]設定!$I33="",INDEX([8]指数!$C$198:$AD$254,MATCH([8]設定!$D33,[8]指数!$B$198:$B$254,0),9),[8]設定!$I33))</f>
        <v>108.6</v>
      </c>
      <c r="Q40" s="50">
        <f>IF($M40="","",IF([8]設定!$I33="",INDEX([8]指数!$C$198:$AD$254,MATCH([8]設定!$D33,[8]指数!$B$198:$B$254,0),10),[8]設定!$I33))</f>
        <v>-0.5</v>
      </c>
      <c r="R40" s="49">
        <f>IF($M40="","",IF([8]設定!$I33="",INDEX([8]指数!$C$198:$AD$254,MATCH([8]設定!$D33,[8]指数!$B$198:$B$254,0),11),[8]設定!$I33))</f>
        <v>167.6</v>
      </c>
      <c r="S40" s="51">
        <f>IF($M40="","",IF([8]設定!$I33="",INDEX([8]指数!$C$198:$AD$254,MATCH([8]設定!$D33,[8]指数!$B$198:$B$254,0),12),[8]設定!$I33))</f>
        <v>-6.6</v>
      </c>
      <c r="T40" s="49">
        <f>IF($M40="","",IF([8]設定!$I33="",INDEX([8]指数!$C$262:$AD$318,MATCH([8]設定!$D33,[8]指数!$B$262:$B$318,0),7),[8]設定!$I33))</f>
        <v>101.6</v>
      </c>
      <c r="U40" s="50">
        <f>IF($M40="","",IF([8]設定!$I33="",INDEX([8]指数!$C$262:$AD$318,MATCH([8]設定!$D33,[8]指数!$B$262:$B$318,0),8),[8]設定!$I33))</f>
        <v>-8.1</v>
      </c>
      <c r="V40" s="49">
        <f>IF($M40="","",IF([8]設定!$I33="",INDEX([8]指数!$C$262:$AD$318,MATCH([8]設定!$D33,[8]指数!$B$262:$B$318,0),9),[8]設定!$I33))</f>
        <v>99.9</v>
      </c>
      <c r="W40" s="50">
        <f>IF($M40="","",IF([8]設定!$I33="",INDEX([8]指数!$C$262:$AD$318,MATCH([8]設定!$D33,[8]指数!$B$262:$B$318,0),10),[8]設定!$I33))</f>
        <v>-7.4</v>
      </c>
      <c r="X40" s="49">
        <f>IF($M40="","",IF([8]設定!$I33="",INDEX([8]指数!$C$262:$AD$318,MATCH([8]設定!$D33,[8]指数!$B$262:$B$318,0),11),[8]設定!$I33))</f>
        <v>200</v>
      </c>
      <c r="Y40" s="51">
        <f>IF($M40="","",IF([8]設定!$I33="",INDEX([8]指数!$C$262:$AD$318,MATCH([8]設定!$D33,[8]指数!$B$262:$B$318,0),12),[8]設定!$I33))</f>
        <v>-25.7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IF($B41="","",IF([8]設定!$I34="",INDEX([8]第１０表!$F$10:$M$66,MATCH([8]設定!$D34,[8]第１０表!$C$10:$C$66,0),1),[8]設定!$I34))</f>
        <v>19</v>
      </c>
      <c r="D41" s="46">
        <f>IF($B41="","",IF([8]設定!$I34="",INDEX([8]第１０表!$F$10:$M$66,MATCH([8]設定!$D34,[8]第１０表!$C$10:$C$66,0),2),[8]設定!$I34))</f>
        <v>181.9</v>
      </c>
      <c r="E41" s="46">
        <f>IF($B41="","",IF([8]設定!$I34="",INDEX([8]第１０表!$F$10:$M$66,MATCH([8]設定!$D34,[8]第１０表!$C$10:$C$66,0),3),[8]設定!$I34))</f>
        <v>172.2</v>
      </c>
      <c r="F41" s="47">
        <f>IF($B41="","",IF([8]設定!$I34="",INDEX([8]第１０表!$F$10:$M$66,MATCH([8]設定!$D34,[8]第１０表!$C$10:$C$66,0),4),[8]設定!$I34))</f>
        <v>9.6999999999999993</v>
      </c>
      <c r="G41" s="46">
        <f>IF($B41="","",IF([8]設定!$I34="",INDEX([8]第１０表!$F$10:$M$66,MATCH([8]設定!$D34,[8]第１０表!$C$10:$C$66,0),5),[8]設定!$I34))</f>
        <v>10.8</v>
      </c>
      <c r="H41" s="46">
        <f>IF($B41="","",IF([8]設定!$I34="",INDEX([8]第１０表!$F$10:$M$66,MATCH([8]設定!$D34,[8]第１０表!$C$10:$C$66,0),6),[8]設定!$I34))</f>
        <v>69</v>
      </c>
      <c r="I41" s="46">
        <f>IF($B41="","",IF([8]設定!$I34="",INDEX([8]第１０表!$F$10:$M$66,MATCH([8]設定!$D34,[8]第１０表!$C$10:$C$66,0),7),[8]設定!$I34))</f>
        <v>65.099999999999994</v>
      </c>
      <c r="J41" s="47">
        <f>IF($B41="","",IF([8]設定!$I34="",INDEX([8]第１０表!$F$10:$M$66,MATCH([8]設定!$D34,[8]第１０表!$C$10:$C$66,0),8),[8]設定!$I34))</f>
        <v>3.9</v>
      </c>
      <c r="K41" s="5"/>
      <c r="M41" s="54" t="str">
        <f t="shared" si="2"/>
        <v>生活関連サービス業，娯楽業</v>
      </c>
      <c r="N41" s="49">
        <f>IF($M41="","",IF([8]設定!$I34="",INDEX([8]指数!$C$198:$AD$254,MATCH([8]設定!$D34,[8]指数!$B$198:$B$254,0),7),[8]設定!$I34))</f>
        <v>103.6</v>
      </c>
      <c r="O41" s="50">
        <f>IF($M41="","",IF([8]設定!$I34="",INDEX([8]指数!$C$198:$AD$254,MATCH([8]設定!$D34,[8]指数!$B$198:$B$254,0),8),[8]設定!$I34))</f>
        <v>26.7</v>
      </c>
      <c r="P41" s="49">
        <f>IF($M41="","",IF([8]設定!$I34="",INDEX([8]指数!$C$198:$AD$254,MATCH([8]設定!$D34,[8]指数!$B$198:$B$254,0),9),[8]設定!$I34))</f>
        <v>107.2</v>
      </c>
      <c r="Q41" s="50">
        <f>IF($M41="","",IF([8]設定!$I34="",INDEX([8]指数!$C$198:$AD$254,MATCH([8]設定!$D34,[8]指数!$B$198:$B$254,0),10),[8]設定!$I34))</f>
        <v>24.9</v>
      </c>
      <c r="R41" s="49">
        <f>IF($M41="","",IF([8]設定!$I34="",INDEX([8]指数!$C$198:$AD$254,MATCH([8]設定!$D34,[8]指数!$B$198:$B$254,0),11),[8]設定!$I34))</f>
        <v>65.099999999999994</v>
      </c>
      <c r="S41" s="51">
        <f>IF($M41="","",IF([8]設定!$I34="",INDEX([8]指数!$C$198:$AD$254,MATCH([8]設定!$D34,[8]指数!$B$198:$B$254,0),12),[8]設定!$I34))</f>
        <v>70</v>
      </c>
      <c r="T41" s="49">
        <f>IF($M41="","",IF([8]設定!$I34="",INDEX([8]指数!$C$262:$AD$318,MATCH([8]設定!$D34,[8]指数!$B$262:$B$318,0),7),[8]設定!$I34))</f>
        <v>102.4</v>
      </c>
      <c r="U41" s="50">
        <f>IF($M41="","",IF([8]設定!$I34="",INDEX([8]指数!$C$262:$AD$318,MATCH([8]設定!$D34,[8]指数!$B$262:$B$318,0),8),[8]設定!$I34))</f>
        <v>-8.1</v>
      </c>
      <c r="V41" s="49">
        <f>IF($M41="","",IF([8]設定!$I34="",INDEX([8]指数!$C$262:$AD$318,MATCH([8]設定!$D34,[8]指数!$B$262:$B$318,0),9),[8]設定!$I34))</f>
        <v>96.9</v>
      </c>
      <c r="W41" s="50">
        <f>IF($M41="","",IF([8]設定!$I34="",INDEX([8]指数!$C$262:$AD$318,MATCH([8]設定!$D34,[8]指数!$B$262:$B$318,0),10),[8]設定!$I34))</f>
        <v>-11.3</v>
      </c>
      <c r="X41" s="49">
        <f>IF($M41="","",IF([8]設定!$I34="",INDEX([8]指数!$C$262:$AD$318,MATCH([8]設定!$D34,[8]指数!$B$262:$B$318,0),11),[8]設定!$I34))</f>
        <v>1300</v>
      </c>
      <c r="Y41" s="51">
        <f>IF($M41="","",IF([8]設定!$I34="",INDEX([8]指数!$C$262:$AD$318,MATCH([8]設定!$D34,[8]指数!$B$262:$B$318,0),12),[8]設定!$I34))</f>
        <v>129.4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IF($B42="","",IF([8]設定!$I35="",INDEX([8]第１０表!$F$10:$M$66,MATCH([8]設定!$D35,[8]第１０表!$C$10:$C$66,0),1),[8]設定!$I35))</f>
        <v>18.8</v>
      </c>
      <c r="D42" s="46">
        <f>IF($B42="","",IF([8]設定!$I35="",INDEX([8]第１０表!$F$10:$M$66,MATCH([8]設定!$D35,[8]第１０表!$C$10:$C$66,0),2),[8]設定!$I35))</f>
        <v>182.6</v>
      </c>
      <c r="E42" s="46">
        <f>IF($B42="","",IF([8]設定!$I35="",INDEX([8]第１０表!$F$10:$M$66,MATCH([8]設定!$D35,[8]第１０表!$C$10:$C$66,0),3),[8]設定!$I35))</f>
        <v>145.19999999999999</v>
      </c>
      <c r="F42" s="47">
        <f>IF($B42="","",IF([8]設定!$I35="",INDEX([8]第１０表!$F$10:$M$66,MATCH([8]設定!$D35,[8]第１０表!$C$10:$C$66,0),4),[8]設定!$I35))</f>
        <v>37.4</v>
      </c>
      <c r="G42" s="46">
        <f>IF($B42="","",IF([8]設定!$I35="",INDEX([8]第１０表!$F$10:$M$66,MATCH([8]設定!$D35,[8]第１０表!$C$10:$C$66,0),5),[8]設定!$I35))</f>
        <v>16.600000000000001</v>
      </c>
      <c r="H42" s="46">
        <f>IF($B42="","",IF([8]設定!$I35="",INDEX([8]第１０表!$F$10:$M$66,MATCH([8]設定!$D35,[8]第１０表!$C$10:$C$66,0),6),[8]設定!$I35))</f>
        <v>88.9</v>
      </c>
      <c r="I42" s="46">
        <f>IF($B42="","",IF([8]設定!$I35="",INDEX([8]第１０表!$F$10:$M$66,MATCH([8]設定!$D35,[8]第１０表!$C$10:$C$66,0),7),[8]設定!$I35))</f>
        <v>88.6</v>
      </c>
      <c r="J42" s="47">
        <f>IF($B42="","",IF([8]設定!$I35="",INDEX([8]第１０表!$F$10:$M$66,MATCH([8]設定!$D35,[8]第１０表!$C$10:$C$66,0),8),[8]設定!$I35))</f>
        <v>0.3</v>
      </c>
      <c r="K42" s="5"/>
      <c r="M42" s="48" t="str">
        <f t="shared" si="2"/>
        <v>教育，学習支援業</v>
      </c>
      <c r="N42" s="49">
        <f>IF($M42="","",IF([8]設定!$I35="",INDEX([8]指数!$C$198:$AD$254,MATCH([8]設定!$D35,[8]指数!$B$198:$B$254,0),7),[8]設定!$I35))</f>
        <v>116.5</v>
      </c>
      <c r="O42" s="50">
        <f>IF($M42="","",IF([8]設定!$I35="",INDEX([8]指数!$C$198:$AD$254,MATCH([8]設定!$D35,[8]指数!$B$198:$B$254,0),8),[8]設定!$I35))</f>
        <v>-1</v>
      </c>
      <c r="P42" s="49">
        <f>IF($M42="","",IF([8]設定!$I35="",INDEX([8]指数!$C$198:$AD$254,MATCH([8]設定!$D35,[8]指数!$B$198:$B$254,0),9),[8]設定!$I35))</f>
        <v>98.9</v>
      </c>
      <c r="Q42" s="50">
        <f>IF($M42="","",IF([8]設定!$I35="",INDEX([8]指数!$C$198:$AD$254,MATCH([8]設定!$D35,[8]指数!$B$198:$B$254,0),10),[8]設定!$I35))</f>
        <v>2.1</v>
      </c>
      <c r="R42" s="49">
        <f>IF($M42="","",IF([8]設定!$I35="",INDEX([8]指数!$C$198:$AD$254,MATCH([8]設定!$D35,[8]指数!$B$198:$B$254,0),11),[8]設定!$I35))</f>
        <v>370.3</v>
      </c>
      <c r="S42" s="51">
        <f>IF($M42="","",IF([8]設定!$I35="",INDEX([8]指数!$C$198:$AD$254,MATCH([8]設定!$D35,[8]指数!$B$198:$B$254,0),12),[8]設定!$I35))</f>
        <v>-11.4</v>
      </c>
      <c r="T42" s="49">
        <f>IF($M42="","",IF([8]設定!$I35="",INDEX([8]指数!$C$262:$AD$318,MATCH([8]設定!$D35,[8]指数!$B$262:$B$318,0),7),[8]設定!$I35))</f>
        <v>188.3</v>
      </c>
      <c r="U42" s="50">
        <f>IF($M42="","",IF([8]設定!$I35="",INDEX([8]指数!$C$262:$AD$318,MATCH([8]設定!$D35,[8]指数!$B$262:$B$318,0),8),[8]設定!$I35))</f>
        <v>-5.5</v>
      </c>
      <c r="V42" s="49">
        <f>IF($M42="","",IF([8]設定!$I35="",INDEX([8]指数!$C$262:$AD$318,MATCH([8]設定!$D35,[8]指数!$B$262:$B$318,0),9),[8]設定!$I35))</f>
        <v>190.1</v>
      </c>
      <c r="W42" s="50">
        <f>IF($M42="","",IF([8]設定!$I35="",INDEX([8]指数!$C$262:$AD$318,MATCH([8]設定!$D35,[8]指数!$B$262:$B$318,0),10),[8]設定!$I35))</f>
        <v>-5.2</v>
      </c>
      <c r="X42" s="49">
        <f>IF($M42="","",IF([8]設定!$I35="",INDEX([8]指数!$C$262:$AD$318,MATCH([8]設定!$D35,[8]指数!$B$262:$B$318,0),11),[8]設定!$I35))</f>
        <v>60</v>
      </c>
      <c r="Y42" s="51">
        <f>IF($M42="","",IF([8]設定!$I35="",INDEX([8]指数!$C$262:$AD$318,MATCH([8]設定!$D35,[8]指数!$B$262:$B$318,0),12),[8]設定!$I35))</f>
        <v>-40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IF($B43="","",IF([8]設定!$I36="",INDEX([8]第１０表!$F$10:$M$66,MATCH([8]設定!$D36,[8]第１０表!$C$10:$C$66,0),1),[8]設定!$I36))</f>
        <v>19.600000000000001</v>
      </c>
      <c r="D43" s="46">
        <f>IF($B43="","",IF([8]設定!$I36="",INDEX([8]第１０表!$F$10:$M$66,MATCH([8]設定!$D36,[8]第１０表!$C$10:$C$66,0),2),[8]設定!$I36))</f>
        <v>156</v>
      </c>
      <c r="E43" s="46">
        <f>IF($B43="","",IF([8]設定!$I36="",INDEX([8]第１０表!$F$10:$M$66,MATCH([8]設定!$D36,[8]第１０表!$C$10:$C$66,0),3),[8]設定!$I36))</f>
        <v>150.9</v>
      </c>
      <c r="F43" s="47">
        <f>IF($B43="","",IF([8]設定!$I36="",INDEX([8]第１０表!$F$10:$M$66,MATCH([8]設定!$D36,[8]第１０表!$C$10:$C$66,0),4),[8]設定!$I36))</f>
        <v>5.0999999999999996</v>
      </c>
      <c r="G43" s="46">
        <f>IF($B43="","",IF([8]設定!$I36="",INDEX([8]第１０表!$F$10:$M$66,MATCH([8]設定!$D36,[8]第１０表!$C$10:$C$66,0),5),[8]設定!$I36))</f>
        <v>17.2</v>
      </c>
      <c r="H43" s="46">
        <f>IF($B43="","",IF([8]設定!$I36="",INDEX([8]第１０表!$F$10:$M$66,MATCH([8]設定!$D36,[8]第１０表!$C$10:$C$66,0),6),[8]設定!$I36))</f>
        <v>95</v>
      </c>
      <c r="I43" s="46">
        <f>IF($B43="","",IF([8]設定!$I36="",INDEX([8]第１０表!$F$10:$M$66,MATCH([8]設定!$D36,[8]第１０表!$C$10:$C$66,0),7),[8]設定!$I36))</f>
        <v>93.9</v>
      </c>
      <c r="J43" s="47">
        <f>IF($B43="","",IF([8]設定!$I36="",INDEX([8]第１０表!$F$10:$M$66,MATCH([8]設定!$D36,[8]第１０表!$C$10:$C$66,0),8),[8]設定!$I36))</f>
        <v>1.1000000000000001</v>
      </c>
      <c r="K43" s="5"/>
      <c r="M43" s="48" t="str">
        <f t="shared" si="2"/>
        <v>医療，福祉</v>
      </c>
      <c r="N43" s="49">
        <f>IF($M43="","",IF([8]設定!$I36="",INDEX([8]指数!$C$198:$AD$254,MATCH([8]設定!$D36,[8]指数!$B$198:$B$254,0),7),[8]設定!$I36))</f>
        <v>99.4</v>
      </c>
      <c r="O43" s="50">
        <f>IF($M43="","",IF([8]設定!$I36="",INDEX([8]指数!$C$198:$AD$254,MATCH([8]設定!$D36,[8]指数!$B$198:$B$254,0),8),[8]設定!$I36))</f>
        <v>4.5999999999999996</v>
      </c>
      <c r="P43" s="49">
        <f>IF($M43="","",IF([8]設定!$I36="",INDEX([8]指数!$C$198:$AD$254,MATCH([8]設定!$D36,[8]指数!$B$198:$B$254,0),9),[8]設定!$I36))</f>
        <v>99.6</v>
      </c>
      <c r="Q43" s="50">
        <f>IF($M43="","",IF([8]設定!$I36="",INDEX([8]指数!$C$198:$AD$254,MATCH([8]設定!$D36,[8]指数!$B$198:$B$254,0),10),[8]設定!$I36))</f>
        <v>6</v>
      </c>
      <c r="R43" s="49">
        <f>IF($M43="","",IF([8]設定!$I36="",INDEX([8]指数!$C$198:$AD$254,MATCH([8]設定!$D36,[8]指数!$B$198:$B$254,0),11),[8]設定!$I36))</f>
        <v>94.4</v>
      </c>
      <c r="S43" s="51">
        <f>IF($M43="","",IF([8]設定!$I36="",INDEX([8]指数!$C$198:$AD$254,MATCH([8]設定!$D36,[8]指数!$B$198:$B$254,0),12),[8]設定!$I36))</f>
        <v>-23.9</v>
      </c>
      <c r="T43" s="49">
        <f>IF($M43="","",IF([8]設定!$I36="",INDEX([8]指数!$C$262:$AD$318,MATCH([8]設定!$D36,[8]指数!$B$262:$B$318,0),7),[8]設定!$I36))</f>
        <v>94.3</v>
      </c>
      <c r="U43" s="50">
        <f>IF($M43="","",IF([8]設定!$I36="",INDEX([8]指数!$C$262:$AD$318,MATCH([8]設定!$D36,[8]指数!$B$262:$B$318,0),8),[8]設定!$I36))</f>
        <v>-2.2000000000000002</v>
      </c>
      <c r="V43" s="49">
        <f>IF($M43="","",IF([8]設定!$I36="",INDEX([8]指数!$C$262:$AD$318,MATCH([8]設定!$D36,[8]指数!$B$262:$B$318,0),9),[8]設定!$I36))</f>
        <v>94.2</v>
      </c>
      <c r="W43" s="50">
        <f>IF($M43="","",IF([8]設定!$I36="",INDEX([8]指数!$C$262:$AD$318,MATCH([8]設定!$D36,[8]指数!$B$262:$B$318,0),10),[8]設定!$I36))</f>
        <v>-2.2000000000000002</v>
      </c>
      <c r="X43" s="49">
        <f>IF($M43="","",IF([8]設定!$I36="",INDEX([8]指数!$C$262:$AD$318,MATCH([8]設定!$D36,[8]指数!$B$262:$B$318,0),11),[8]設定!$I36))</f>
        <v>110</v>
      </c>
      <c r="Y43" s="51">
        <f>IF($M43="","",IF([8]設定!$I36="",INDEX([8]指数!$C$262:$AD$318,MATCH([8]設定!$D36,[8]指数!$B$262:$B$318,0),12),[8]設定!$I36))</f>
        <v>0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IF($B44="","",IF([8]設定!$I37="",INDEX([8]第１０表!$F$10:$M$66,MATCH([8]設定!$D37,[8]第１０表!$C$10:$C$66,0),1),[8]設定!$I37))</f>
        <v>19.5</v>
      </c>
      <c r="D44" s="46">
        <f>IF($B44="","",IF([8]設定!$I37="",INDEX([8]第１０表!$F$10:$M$66,MATCH([8]設定!$D37,[8]第１０表!$C$10:$C$66,0),2),[8]設定!$I37))</f>
        <v>158.30000000000001</v>
      </c>
      <c r="E44" s="46">
        <f>IF($B44="","",IF([8]設定!$I37="",INDEX([8]第１０表!$F$10:$M$66,MATCH([8]設定!$D37,[8]第１０表!$C$10:$C$66,0),3),[8]設定!$I37))</f>
        <v>151.9</v>
      </c>
      <c r="F44" s="47">
        <f>IF($B44="","",IF([8]設定!$I37="",INDEX([8]第１０表!$F$10:$M$66,MATCH([8]設定!$D37,[8]第１０表!$C$10:$C$66,0),4),[8]設定!$I37))</f>
        <v>6.4</v>
      </c>
      <c r="G44" s="46">
        <f>IF($B44="","",IF([8]設定!$I37="",INDEX([8]第１０表!$F$10:$M$66,MATCH([8]設定!$D37,[8]第１０表!$C$10:$C$66,0),5),[8]設定!$I37))</f>
        <v>18.399999999999999</v>
      </c>
      <c r="H44" s="46">
        <f>IF($B44="","",IF([8]設定!$I37="",INDEX([8]第１０表!$F$10:$M$66,MATCH([8]設定!$D37,[8]第１０表!$C$10:$C$66,0),6),[8]設定!$I37))</f>
        <v>97.8</v>
      </c>
      <c r="I44" s="46">
        <f>IF($B44="","",IF([8]設定!$I37="",INDEX([8]第１０表!$F$10:$M$66,MATCH([8]設定!$D37,[8]第１０表!$C$10:$C$66,0),7),[8]設定!$I37))</f>
        <v>97.8</v>
      </c>
      <c r="J44" s="47">
        <f>IF($B44="","",IF([8]設定!$I37="",INDEX([8]第１０表!$F$10:$M$66,MATCH([8]設定!$D37,[8]第１０表!$C$10:$C$66,0),8),[8]設定!$I37))</f>
        <v>0</v>
      </c>
      <c r="K44" s="5"/>
      <c r="M44" s="48" t="str">
        <f t="shared" si="2"/>
        <v>複合サービス事業</v>
      </c>
      <c r="N44" s="49">
        <f>IF($M44="","",IF([8]設定!$I37="",INDEX([8]指数!$C$198:$AD$254,MATCH([8]設定!$D37,[8]指数!$B$198:$B$254,0),7),[8]設定!$I37))</f>
        <v>98.6</v>
      </c>
      <c r="O44" s="50">
        <f>IF($M44="","",IF([8]設定!$I37="",INDEX([8]指数!$C$198:$AD$254,MATCH([8]設定!$D37,[8]指数!$B$198:$B$254,0),8),[8]設定!$I37))</f>
        <v>3.6</v>
      </c>
      <c r="P44" s="49">
        <f>IF($M44="","",IF([8]設定!$I37="",INDEX([8]指数!$C$198:$AD$254,MATCH([8]設定!$D37,[8]指数!$B$198:$B$254,0),9),[8]設定!$I37))</f>
        <v>100.5</v>
      </c>
      <c r="Q44" s="50">
        <f>IF($M44="","",IF([8]設定!$I37="",INDEX([8]指数!$C$198:$AD$254,MATCH([8]設定!$D37,[8]指数!$B$198:$B$254,0),10),[8]設定!$I37))</f>
        <v>5.3</v>
      </c>
      <c r="R44" s="49">
        <f>IF($M44="","",IF([8]設定!$I37="",INDEX([8]指数!$C$198:$AD$254,MATCH([8]設定!$D37,[8]指数!$B$198:$B$254,0),11),[8]設定!$I37))</f>
        <v>67.400000000000006</v>
      </c>
      <c r="S44" s="51">
        <f>IF($M44="","",IF([8]設定!$I37="",INDEX([8]指数!$C$198:$AD$254,MATCH([8]設定!$D37,[8]指数!$B$198:$B$254,0),12),[8]設定!$I37))</f>
        <v>-25.5</v>
      </c>
      <c r="T44" s="49">
        <f>IF($M44="","",IF([8]設定!$I37="",INDEX([8]指数!$C$262:$AD$318,MATCH([8]設定!$D37,[8]指数!$B$262:$B$318,0),7),[8]設定!$I37))</f>
        <v>85</v>
      </c>
      <c r="U44" s="50">
        <f>IF($M44="","",IF([8]設定!$I37="",INDEX([8]指数!$C$262:$AD$318,MATCH([8]設定!$D37,[8]指数!$B$262:$B$318,0),8),[8]設定!$I37))</f>
        <v>5.5</v>
      </c>
      <c r="V44" s="49">
        <f>IF($M44="","",IF([8]設定!$I37="",INDEX([8]指数!$C$262:$AD$318,MATCH([8]設定!$D37,[8]指数!$B$262:$B$318,0),9),[8]設定!$I37))</f>
        <v>88.6</v>
      </c>
      <c r="W44" s="50">
        <f>IF($M44="","",IF([8]設定!$I37="",INDEX([8]指数!$C$262:$AD$318,MATCH([8]設定!$D37,[8]指数!$B$262:$B$318,0),10),[8]設定!$I37))</f>
        <v>8.6</v>
      </c>
      <c r="X44" s="49">
        <f>IF($M44="","",IF([8]設定!$I37="",INDEX([8]指数!$C$262:$AD$318,MATCH([8]設定!$D37,[8]指数!$B$262:$B$318,0),11),[8]設定!$I37))</f>
        <v>0</v>
      </c>
      <c r="Y44" s="51">
        <f>IF($M44="","",IF([8]設定!$I37="",INDEX([8]指数!$C$262:$AD$318,MATCH([8]設定!$D37,[8]指数!$B$262:$B$318,0),12),[8]設定!$I37))</f>
        <v>-100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IF($B45="","",IF([8]設定!$I38="",INDEX([8]第１０表!$F$10:$M$66,MATCH([8]設定!$D38,[8]第１０表!$C$10:$C$66,0),1),[8]設定!$I38))</f>
        <v>19.100000000000001</v>
      </c>
      <c r="D45" s="59">
        <f>IF($B45="","",IF([8]設定!$I38="",INDEX([8]第１０表!$F$10:$M$66,MATCH([8]設定!$D38,[8]第１０表!$C$10:$C$66,0),2),[8]設定!$I38))</f>
        <v>159</v>
      </c>
      <c r="E45" s="59">
        <f>IF($B45="","",IF([8]設定!$I38="",INDEX([8]第１０表!$F$10:$M$66,MATCH([8]設定!$D38,[8]第１０表!$C$10:$C$66,0),3),[8]設定!$I38))</f>
        <v>147.4</v>
      </c>
      <c r="F45" s="60">
        <f>IF($B45="","",IF([8]設定!$I38="",INDEX([8]第１０表!$F$10:$M$66,MATCH([8]設定!$D38,[8]第１０表!$C$10:$C$66,0),4),[8]設定!$I38))</f>
        <v>11.6</v>
      </c>
      <c r="G45" s="59">
        <f>IF($B45="","",IF([8]設定!$I38="",INDEX([8]第１０表!$F$10:$M$66,MATCH([8]設定!$D38,[8]第１０表!$C$10:$C$66,0),5),[8]設定!$I38))</f>
        <v>15.9</v>
      </c>
      <c r="H45" s="59">
        <f>IF($B45="","",IF([8]設定!$I38="",INDEX([8]第１０表!$F$10:$M$66,MATCH([8]設定!$D38,[8]第１０表!$C$10:$C$66,0),6),[8]設定!$I38))</f>
        <v>82.1</v>
      </c>
      <c r="I45" s="59">
        <f>IF($B45="","",IF([8]設定!$I38="",INDEX([8]第１０表!$F$10:$M$66,MATCH([8]設定!$D38,[8]第１０表!$C$10:$C$66,0),7),[8]設定!$I38))</f>
        <v>80.099999999999994</v>
      </c>
      <c r="J45" s="60">
        <f>IF($B45="","",IF([8]設定!$I38="",INDEX([8]第１０表!$F$10:$M$66,MATCH([8]設定!$D38,[8]第１０表!$C$10:$C$66,0),8),[8]設定!$I38))</f>
        <v>2</v>
      </c>
      <c r="K45" s="5"/>
      <c r="M45" s="61" t="str">
        <f t="shared" si="2"/>
        <v>サービス業（他に分類されないもの）</v>
      </c>
      <c r="N45" s="62">
        <f>IF($M45="","",IF([8]設定!$I38="",INDEX([8]指数!$C$198:$AD$254,MATCH([8]設定!$D38,[8]指数!$B$198:$B$254,0),7),[8]設定!$I38))</f>
        <v>100.1</v>
      </c>
      <c r="O45" s="63">
        <f>IF($M45="","",IF([8]設定!$I38="",INDEX([8]指数!$C$198:$AD$254,MATCH([8]設定!$D38,[8]指数!$B$198:$B$254,0),8),[8]設定!$I38))</f>
        <v>3.3</v>
      </c>
      <c r="P45" s="62">
        <f>IF($M45="","",IF([8]設定!$I38="",INDEX([8]指数!$C$198:$AD$254,MATCH([8]設定!$D38,[8]指数!$B$198:$B$254,0),9),[8]設定!$I38))</f>
        <v>99.3</v>
      </c>
      <c r="Q45" s="64">
        <f>IF($M45="","",IF([8]設定!$I38="",INDEX([8]指数!$C$198:$AD$254,MATCH([8]設定!$D38,[8]指数!$B$198:$B$254,0),10),[8]設定!$I38))</f>
        <v>2.6</v>
      </c>
      <c r="R45" s="62">
        <f>IF($M45="","",IF([8]設定!$I38="",INDEX([8]指数!$C$198:$AD$254,MATCH([8]設定!$D38,[8]指数!$B$198:$B$254,0),11),[8]設定!$I38))</f>
        <v>112.6</v>
      </c>
      <c r="S45" s="65">
        <f>IF($M45="","",IF([8]設定!$I38="",INDEX([8]指数!$C$198:$AD$254,MATCH([8]設定!$D38,[8]指数!$B$198:$B$254,0),12),[8]設定!$I38))</f>
        <v>14.8</v>
      </c>
      <c r="T45" s="62">
        <f>IF($M45="","",IF([8]設定!$I38="",INDEX([8]指数!$C$262:$AD$318,MATCH([8]設定!$D38,[8]指数!$B$262:$B$318,0),7),[8]設定!$I38))</f>
        <v>90.8</v>
      </c>
      <c r="U45" s="63">
        <f>IF($M45="","",IF([8]設定!$I38="",INDEX([8]指数!$C$262:$AD$318,MATCH([8]設定!$D38,[8]指数!$B$262:$B$318,0),8),[8]設定!$I38))</f>
        <v>-8.1</v>
      </c>
      <c r="V45" s="62">
        <f>IF($M45="","",IF([8]設定!$I38="",INDEX([8]指数!$C$262:$AD$318,MATCH([8]設定!$D38,[8]指数!$B$262:$B$318,0),9),[8]設定!$I38))</f>
        <v>91.6</v>
      </c>
      <c r="W45" s="64">
        <f>IF($M45="","",IF([8]設定!$I38="",INDEX([8]指数!$C$262:$AD$318,MATCH([8]設定!$D38,[8]指数!$B$262:$B$318,0),10),[8]設定!$I38))</f>
        <v>-6.9</v>
      </c>
      <c r="X45" s="62">
        <f>IF($M45="","",IF([8]設定!$I38="",INDEX([8]指数!$C$262:$AD$318,MATCH([8]設定!$D38,[8]指数!$B$262:$B$318,0),11),[8]設定!$I38))</f>
        <v>64.5</v>
      </c>
      <c r="Y45" s="65">
        <f>IF($M45="","",IF([8]設定!$I38="",INDEX([8]指数!$C$262:$AD$318,MATCH([8]設定!$D38,[8]指数!$B$262:$B$318,0),12),[8]設定!$I38))</f>
        <v>-39.4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DBDA-71C8-4587-B315-E28E0BDC6341}">
  <sheetPr codeName="Sheet6">
    <pageSetUpPr autoPageBreaks="0"/>
  </sheetPr>
  <dimension ref="A1:Y47"/>
  <sheetViews>
    <sheetView showGridLines="0" view="pageBreakPreview" topLeftCell="A17" zoomScale="60" zoomScaleNormal="80" workbookViewId="0">
      <selection activeCell="N24" sqref="N24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就業形態別にみた労働時間（"&amp;[10]設定!D8&amp;DBCS([10]設定!E8)&amp;"年"&amp;DBCS([10]設定!F8)&amp;"月）"</f>
        <v>表４　就業形態別にみた労働時間（令和５年６月）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+[11]表１!B9</f>
        <v>調査産業計</v>
      </c>
      <c r="C8" s="46">
        <f>IF($B8="","",IF([10]設定!$H23="",INDEX([10]第１０表!$F$78:$M$134,MATCH([10]設定!$D23,[10]第１０表!$C$78:$C$134,0),1),[10]設定!$H23))</f>
        <v>20.8</v>
      </c>
      <c r="D8" s="46">
        <f>IF($B8="","",IF([10]設定!$H23="",INDEX([10]第１０表!$F$78:$M$134,MATCH([10]設定!$D23,[10]第１０表!$C$78:$C$134,0),2),[10]設定!$H23))</f>
        <v>170.2</v>
      </c>
      <c r="E8" s="46">
        <f>IF($B8="","",IF([10]設定!$H23="",INDEX([10]第１０表!$F$78:$M$134,MATCH([10]設定!$D23,[10]第１０表!$C$78:$C$134,0),3),[10]設定!$H23))</f>
        <v>158.4</v>
      </c>
      <c r="F8" s="47">
        <f>IF($B8="","",IF([10]設定!$H23="",INDEX([10]第１０表!$F$78:$M$134,MATCH([10]設定!$D23,[10]第１０表!$C$78:$C$134,0),4),[10]設定!$H23))</f>
        <v>11.8</v>
      </c>
      <c r="G8" s="46">
        <f>IF($B8="","",IF([10]設定!$H23="",INDEX([10]第１０表!$F$78:$M$134,MATCH([10]設定!$D23,[10]第１０表!$C$78:$C$134,0),5),[10]設定!$H23))</f>
        <v>15.8</v>
      </c>
      <c r="H8" s="46">
        <f>IF($B8="","",IF([10]設定!$H23="",INDEX([10]第１０表!$F$78:$M$134,MATCH([10]設定!$D23,[10]第１０表!$C$78:$C$134,0),6),[10]設定!$H23))</f>
        <v>87.8</v>
      </c>
      <c r="I8" s="46">
        <f>IF($B8="","",IF([10]設定!$H23="",INDEX([10]第１０表!$F$78:$M$134,MATCH([10]設定!$D23,[10]第１０表!$C$78:$C$134,0),7),[10]設定!$H23))</f>
        <v>86</v>
      </c>
      <c r="J8" s="47">
        <f>IF($B8="","",IF([10]設定!$H23="",INDEX([10]第１０表!$F$78:$M$134,MATCH([10]設定!$D23,[10]第１０表!$C$78:$C$134,0),8),[10]設定!$H23))</f>
        <v>1.8</v>
      </c>
      <c r="K8" s="5"/>
      <c r="M8" s="48" t="str">
        <f>+B8</f>
        <v>調査産業計</v>
      </c>
      <c r="N8" s="49">
        <f>IF($M8="","",IF([10]設定!$H23="",INDEX([10]指数!$C$518:$AD$574,MATCH([10]設定!$D23,[10]指数!$B$518:$B$574,0),7),[10]設定!$H23))</f>
        <v>103.3</v>
      </c>
      <c r="O8" s="50">
        <f>IF($M8="","",IF([10]設定!$H23="",INDEX([10]指数!$C$518:$AD$574,MATCH([10]設定!$D23,[10]指数!$B$518:$B$574,0),8),[10]設定!$H23))</f>
        <v>0.5</v>
      </c>
      <c r="P8" s="49">
        <f>IF($M8="","",IF([10]設定!$H23="",INDEX([10]指数!$C$518:$AD$574,MATCH([10]設定!$D23,[10]指数!$B$518:$B$574,0),9),[10]設定!$H23))</f>
        <v>103.1</v>
      </c>
      <c r="Q8" s="50">
        <f>IF($M8="","",IF([10]設定!$H23="",INDEX([10]指数!$C$518:$AD$574,MATCH([10]設定!$D23,[10]指数!$B$518:$B$574,0),10),[10]設定!$H23))</f>
        <v>0.5</v>
      </c>
      <c r="R8" s="49">
        <f>IF($M8="","",IF([10]設定!$H23="",INDEX([10]指数!$C$518:$AD$574,MATCH([10]設定!$D23,[10]指数!$B$518:$B$574,0),11),[10]設定!$H23))</f>
        <v>106.3</v>
      </c>
      <c r="S8" s="51">
        <f>IF($M8="","",IF([10]設定!$H23="",INDEX([10]指数!$C$518:$AD$574,MATCH([10]設定!$D23,[10]指数!$B$518:$B$574,0),12),[10]設定!$H23))</f>
        <v>0.9</v>
      </c>
      <c r="T8" s="49">
        <f>IF($M8="","",IF([10]設定!$H23="",INDEX([10]指数!$C$582:$AD$638,MATCH([10]設定!$D23,[10]指数!$B$582:$B$638,0),7),[10]設定!$H23))</f>
        <v>99.8</v>
      </c>
      <c r="U8" s="49">
        <f>IF($M8="","",IF([10]設定!$H23="",INDEX([10]指数!$C$582:$AD$638,MATCH([10]設定!$D23,[10]指数!$B$582:$B$638,0),8),[10]設定!$H23))</f>
        <v>-7.8</v>
      </c>
      <c r="V8" s="49">
        <f>IF($M8="","",IF([10]設定!$H23="",INDEX([10]指数!$C$582:$AD$638,MATCH([10]設定!$D23,[10]指数!$B$582:$B$638,0),9),[10]設定!$H23))</f>
        <v>99.7</v>
      </c>
      <c r="W8" s="49">
        <f>IF($M8="","",IF([10]設定!$H23="",INDEX([10]指数!$C$582:$AD$638,MATCH([10]設定!$D23,[10]指数!$B$582:$B$638,0),10),[10]設定!$H23))</f>
        <v>-7.9</v>
      </c>
      <c r="X8" s="49">
        <f>IF($M8="","",IF([10]設定!$H23="",INDEX([10]指数!$C$582:$AD$638,MATCH([10]設定!$D23,[10]指数!$B$582:$B$638,0),11),[10]設定!$H23))</f>
        <v>105.9</v>
      </c>
      <c r="Y8" s="49">
        <f>IF($M8="","",IF([10]設定!$H23="",INDEX([10]指数!$C$582:$AD$638,MATCH([10]設定!$D23,[10]指数!$B$582:$B$638,0),12),[10]設定!$H23))</f>
        <v>0</v>
      </c>
    </row>
    <row r="9" spans="1:25" s="4" customFormat="1" ht="23.25" customHeight="1" x14ac:dyDescent="0.45">
      <c r="A9" s="5"/>
      <c r="B9" s="52" t="str">
        <f>+[11]表１!B10</f>
        <v>建設業</v>
      </c>
      <c r="C9" s="46">
        <f>IF($B9="","",IF([10]設定!$H24="",INDEX([10]第１０表!$F$78:$M$134,MATCH([10]設定!$D24,[10]第１０表!$C$78:$C$134,0),1),[10]設定!$H24))</f>
        <v>21.8</v>
      </c>
      <c r="D9" s="46">
        <f>IF($B9="","",IF([10]設定!$H24="",INDEX([10]第１０表!$F$78:$M$134,MATCH([10]設定!$D24,[10]第１０表!$C$78:$C$134,0),2),[10]設定!$H24))</f>
        <v>167.9</v>
      </c>
      <c r="E9" s="46">
        <f>IF($B9="","",IF([10]設定!$H24="",INDEX([10]第１０表!$F$78:$M$134,MATCH([10]設定!$D24,[10]第１０表!$C$78:$C$134,0),3),[10]設定!$H24))</f>
        <v>161.4</v>
      </c>
      <c r="F9" s="47">
        <f>IF($B9="","",IF([10]設定!$H24="",INDEX([10]第１０表!$F$78:$M$134,MATCH([10]設定!$D24,[10]第１０表!$C$78:$C$134,0),4),[10]設定!$H24))</f>
        <v>6.5</v>
      </c>
      <c r="G9" s="46">
        <f>IF($B9="","",IF([10]設定!$H24="",INDEX([10]第１０表!$F$78:$M$134,MATCH([10]設定!$D24,[10]第１０表!$C$78:$C$134,0),5),[10]設定!$H24))</f>
        <v>16.100000000000001</v>
      </c>
      <c r="H9" s="46">
        <f>IF($B9="","",IF([10]設定!$H24="",INDEX([10]第１０表!$F$78:$M$134,MATCH([10]設定!$D24,[10]第１０表!$C$78:$C$134,0),6),[10]設定!$H24))</f>
        <v>80.8</v>
      </c>
      <c r="I9" s="46">
        <f>IF($B9="","",IF([10]設定!$H24="",INDEX([10]第１０表!$F$78:$M$134,MATCH([10]設定!$D24,[10]第１０表!$C$78:$C$134,0),7),[10]設定!$H24))</f>
        <v>80.400000000000006</v>
      </c>
      <c r="J9" s="47">
        <f>IF($B9="","",IF([10]設定!$H24="",INDEX([10]第１０表!$F$78:$M$134,MATCH([10]設定!$D24,[10]第１０表!$C$78:$C$134,0),8),[10]設定!$H24))</f>
        <v>0.4</v>
      </c>
      <c r="K9" s="5"/>
      <c r="M9" s="48" t="str">
        <f t="shared" ref="M9:M23" si="0">+B9</f>
        <v>建設業</v>
      </c>
      <c r="N9" s="49">
        <f>IF($M9="","",IF([10]設定!$H24="",INDEX([10]指数!$C$518:$AD$574,MATCH([10]設定!$D24,[10]指数!$B$518:$B$574,0),7),[10]設定!$H24))</f>
        <v>101.1</v>
      </c>
      <c r="O9" s="50">
        <f>IF($M9="","",IF([10]設定!$H24="",INDEX([10]指数!$C$518:$AD$574,MATCH([10]設定!$D24,[10]指数!$B$518:$B$574,0),8),[10]設定!$H24))</f>
        <v>7.6</v>
      </c>
      <c r="P9" s="49">
        <f>IF($M9="","",IF([10]設定!$H24="",INDEX([10]指数!$C$518:$AD$574,MATCH([10]設定!$D24,[10]指数!$B$518:$B$574,0),9),[10]設定!$H24))</f>
        <v>102.7</v>
      </c>
      <c r="Q9" s="50">
        <f>IF($M9="","",IF([10]設定!$H24="",INDEX([10]指数!$C$518:$AD$574,MATCH([10]設定!$D24,[10]指数!$B$518:$B$574,0),10),[10]設定!$H24))</f>
        <v>7.9</v>
      </c>
      <c r="R9" s="49">
        <f>IF($M9="","",IF([10]設定!$H24="",INDEX([10]指数!$C$518:$AD$574,MATCH([10]設定!$D24,[10]指数!$B$518:$B$574,0),11),[10]設定!$H24))</f>
        <v>73</v>
      </c>
      <c r="S9" s="51">
        <f>IF($M9="","",IF([10]設定!$H24="",INDEX([10]指数!$C$518:$AD$574,MATCH([10]設定!$D24,[10]指数!$B$518:$B$574,0),12),[10]設定!$H24))</f>
        <v>0</v>
      </c>
      <c r="T9" s="49">
        <f>IF($M9="","",IF([10]設定!$H24="",INDEX([10]指数!$C$582:$AD$638,MATCH([10]設定!$D24,[10]指数!$B$582:$B$638,0),7),[10]設定!$H24))</f>
        <v>98.8</v>
      </c>
      <c r="U9" s="50">
        <f>IF($M9="","",IF([10]設定!$H24="",INDEX([10]指数!$C$582:$AD$638,MATCH([10]設定!$D24,[10]指数!$B$582:$B$638,0),8),[10]設定!$H24))</f>
        <v>-17</v>
      </c>
      <c r="V9" s="49">
        <f>IF($M9="","",IF([10]設定!$H24="",INDEX([10]指数!$C$582:$AD$638,MATCH([10]設定!$D24,[10]指数!$B$582:$B$638,0),9),[10]設定!$H24))</f>
        <v>98.7</v>
      </c>
      <c r="W9" s="50">
        <f>IF($M9="","",IF([10]設定!$H24="",INDEX([10]指数!$C$582:$AD$638,MATCH([10]設定!$D24,[10]指数!$B$582:$B$638,0),10),[10]設定!$H24))</f>
        <v>-16.8</v>
      </c>
      <c r="X9" s="49">
        <f>IF($M9="","",IF([10]設定!$H24="",INDEX([10]指数!$C$582:$AD$638,MATCH([10]設定!$D24,[10]指数!$B$582:$B$638,0),11),[10]設定!$H24))</f>
        <v>133.30000000000001</v>
      </c>
      <c r="Y9" s="51">
        <f>IF($M9="","",IF([10]設定!$H24="",INDEX([10]指数!$C$582:$AD$638,MATCH([10]設定!$D24,[10]指数!$B$582:$B$638,0),12),[10]設定!$H24))</f>
        <v>-42.9</v>
      </c>
    </row>
    <row r="10" spans="1:25" s="4" customFormat="1" ht="23.25" customHeight="1" x14ac:dyDescent="0.45">
      <c r="A10" s="5"/>
      <c r="B10" s="52" t="str">
        <f>+[11]表１!B11</f>
        <v>製造業</v>
      </c>
      <c r="C10" s="46">
        <f>IF($B10="","",IF([10]設定!$H25="",INDEX([10]第１０表!$F$78:$M$134,MATCH([10]設定!$D25,[10]第１０表!$C$78:$C$134,0),1),[10]設定!$H25))</f>
        <v>20.5</v>
      </c>
      <c r="D10" s="46">
        <f>IF($B10="","",IF([10]設定!$H25="",INDEX([10]第１０表!$F$78:$M$134,MATCH([10]設定!$D25,[10]第１０表!$C$78:$C$134,0),2),[10]設定!$H25))</f>
        <v>170.6</v>
      </c>
      <c r="E10" s="46">
        <f>IF($B10="","",IF([10]設定!$H25="",INDEX([10]第１０表!$F$78:$M$134,MATCH([10]設定!$D25,[10]第１０表!$C$78:$C$134,0),3),[10]設定!$H25))</f>
        <v>157.80000000000001</v>
      </c>
      <c r="F10" s="47">
        <f>IF($B10="","",IF([10]設定!$H25="",INDEX([10]第１０表!$F$78:$M$134,MATCH([10]設定!$D25,[10]第１０表!$C$78:$C$134,0),4),[10]設定!$H25))</f>
        <v>12.8</v>
      </c>
      <c r="G10" s="46">
        <f>IF($B10="","",IF([10]設定!$H25="",INDEX([10]第１０表!$F$78:$M$134,MATCH([10]設定!$D25,[10]第１０表!$C$78:$C$134,0),5),[10]設定!$H25))</f>
        <v>17.5</v>
      </c>
      <c r="H10" s="46">
        <f>IF($B10="","",IF([10]設定!$H25="",INDEX([10]第１０表!$F$78:$M$134,MATCH([10]設定!$D25,[10]第１０表!$C$78:$C$134,0),6),[10]設定!$H25))</f>
        <v>110</v>
      </c>
      <c r="I10" s="46">
        <f>IF($B10="","",IF([10]設定!$H25="",INDEX([10]第１０表!$F$78:$M$134,MATCH([10]設定!$D25,[10]第１０表!$C$78:$C$134,0),7),[10]設定!$H25))</f>
        <v>108.6</v>
      </c>
      <c r="J10" s="47">
        <f>IF($B10="","",IF([10]設定!$H25="",INDEX([10]第１０表!$F$78:$M$134,MATCH([10]設定!$D25,[10]第１０表!$C$78:$C$134,0),8),[10]設定!$H25))</f>
        <v>1.4</v>
      </c>
      <c r="K10" s="5"/>
      <c r="M10" s="48" t="str">
        <f t="shared" si="0"/>
        <v>製造業</v>
      </c>
      <c r="N10" s="49">
        <f>IF($M10="","",IF([10]設定!$H25="",INDEX([10]指数!$C$518:$AD$574,MATCH([10]設定!$D25,[10]指数!$B$518:$B$574,0),7),[10]設定!$H25))</f>
        <v>103.3</v>
      </c>
      <c r="O10" s="50">
        <f>IF($M10="","",IF([10]設定!$H25="",INDEX([10]指数!$C$518:$AD$574,MATCH([10]設定!$D25,[10]指数!$B$518:$B$574,0),8),[10]設定!$H25))</f>
        <v>-2.4</v>
      </c>
      <c r="P10" s="49">
        <f>IF($M10="","",IF([10]設定!$H25="",INDEX([10]指数!$C$518:$AD$574,MATCH([10]設定!$D25,[10]指数!$B$518:$B$574,0),9),[10]設定!$H25))</f>
        <v>103.2</v>
      </c>
      <c r="Q10" s="50">
        <f>IF($M10="","",IF([10]設定!$H25="",INDEX([10]指数!$C$518:$AD$574,MATCH([10]設定!$D25,[10]指数!$B$518:$B$574,0),10),[10]設定!$H25))</f>
        <v>-1.9</v>
      </c>
      <c r="R10" s="49">
        <f>IF($M10="","",IF([10]設定!$H25="",INDEX([10]指数!$C$518:$AD$574,MATCH([10]設定!$D25,[10]指数!$B$518:$B$574,0),11),[10]設定!$H25))</f>
        <v>104.1</v>
      </c>
      <c r="S10" s="51">
        <f>IF($M10="","",IF([10]設定!$H25="",INDEX([10]指数!$C$518:$AD$574,MATCH([10]設定!$D25,[10]指数!$B$518:$B$574,0),12),[10]設定!$H25))</f>
        <v>-7.2</v>
      </c>
      <c r="T10" s="49">
        <f>IF($M10="","",IF([10]設定!$H25="",INDEX([10]指数!$C$582:$AD$638,MATCH([10]設定!$D25,[10]指数!$B$582:$B$638,0),7),[10]設定!$H25))</f>
        <v>103.9</v>
      </c>
      <c r="U10" s="50">
        <f>IF($M10="","",IF([10]設定!$H25="",INDEX([10]指数!$C$582:$AD$638,MATCH([10]設定!$D25,[10]指数!$B$582:$B$638,0),8),[10]設定!$H25))</f>
        <v>-10.7</v>
      </c>
      <c r="V10" s="49">
        <f>IF($M10="","",IF([10]設定!$H25="",INDEX([10]指数!$C$582:$AD$638,MATCH([10]設定!$D25,[10]指数!$B$582:$B$638,0),9),[10]設定!$H25))</f>
        <v>105.8</v>
      </c>
      <c r="W10" s="50">
        <f>IF($M10="","",IF([10]設定!$H25="",INDEX([10]指数!$C$582:$AD$638,MATCH([10]設定!$D25,[10]指数!$B$582:$B$638,0),10),[10]設定!$H25))</f>
        <v>-9.3000000000000007</v>
      </c>
      <c r="X10" s="49">
        <f>IF($M10="","",IF([10]設定!$H25="",INDEX([10]指数!$C$582:$AD$638,MATCH([10]設定!$D25,[10]指数!$B$582:$B$638,0),11),[10]設定!$H25))</f>
        <v>41.2</v>
      </c>
      <c r="Y10" s="51">
        <f>IF($M10="","",IF([10]設定!$H25="",INDEX([10]指数!$C$582:$AD$638,MATCH([10]設定!$D25,[10]指数!$B$582:$B$638,0),12),[10]設定!$H25))</f>
        <v>-61.1</v>
      </c>
    </row>
    <row r="11" spans="1:25" s="4" customFormat="1" ht="23.25" customHeight="1" x14ac:dyDescent="0.45">
      <c r="A11" s="5"/>
      <c r="B11" s="53" t="str">
        <f>+[11]表１!B12</f>
        <v>電気・ガス・熱供給・水道業</v>
      </c>
      <c r="C11" s="46">
        <f>IF($B11="","",IF([10]設定!$H26="",INDEX([10]第１０表!$F$78:$M$134,MATCH([10]設定!$D26,[10]第１０表!$C$78:$C$134,0),1),[10]設定!$H26))</f>
        <v>20.2</v>
      </c>
      <c r="D11" s="46">
        <f>IF($B11="","",IF([10]設定!$H26="",INDEX([10]第１０表!$F$78:$M$134,MATCH([10]設定!$D26,[10]第１０表!$C$78:$C$134,0),2),[10]設定!$H26))</f>
        <v>164.6</v>
      </c>
      <c r="E11" s="46">
        <f>IF($B11="","",IF([10]設定!$H26="",INDEX([10]第１０表!$F$78:$M$134,MATCH([10]設定!$D26,[10]第１０表!$C$78:$C$134,0),3),[10]設定!$H26))</f>
        <v>151.30000000000001</v>
      </c>
      <c r="F11" s="47">
        <f>IF($B11="","",IF([10]設定!$H26="",INDEX([10]第１０表!$F$78:$M$134,MATCH([10]設定!$D26,[10]第１０表!$C$78:$C$134,0),4),[10]設定!$H26))</f>
        <v>13.3</v>
      </c>
      <c r="G11" s="46">
        <f>IF($B11="","",IF([10]設定!$H26="",INDEX([10]第１０表!$F$78:$M$134,MATCH([10]設定!$D26,[10]第１０表!$C$78:$C$134,0),5),[10]設定!$H26))</f>
        <v>19.3</v>
      </c>
      <c r="H11" s="46">
        <f>IF($B11="","",IF([10]設定!$H26="",INDEX([10]第１０表!$F$78:$M$134,MATCH([10]設定!$D26,[10]第１０表!$C$78:$C$134,0),6),[10]設定!$H26))</f>
        <v>114.4</v>
      </c>
      <c r="I11" s="46">
        <f>IF($B11="","",IF([10]設定!$H26="",INDEX([10]第１０表!$F$78:$M$134,MATCH([10]設定!$D26,[10]第１０表!$C$78:$C$134,0),7),[10]設定!$H26))</f>
        <v>114.3</v>
      </c>
      <c r="J11" s="47">
        <f>IF($B11="","",IF([10]設定!$H26="",INDEX([10]第１０表!$F$78:$M$134,MATCH([10]設定!$D26,[10]第１０表!$C$78:$C$134,0),8),[10]設定!$H26))</f>
        <v>0.1</v>
      </c>
      <c r="K11" s="5"/>
      <c r="M11" s="54" t="str">
        <f t="shared" si="0"/>
        <v>電気・ガス・熱供給・水道業</v>
      </c>
      <c r="N11" s="49">
        <f>IF($M11="","",IF([10]設定!$H26="",INDEX([10]指数!$C$518:$AD$574,MATCH([10]設定!$D26,[10]指数!$B$518:$B$574,0),7),[10]設定!$H26))</f>
        <v>108.6</v>
      </c>
      <c r="O11" s="50">
        <f>IF($M11="","",IF([10]設定!$H26="",INDEX([10]指数!$C$518:$AD$574,MATCH([10]設定!$D26,[10]指数!$B$518:$B$574,0),8),[10]設定!$H26))</f>
        <v>4.4000000000000004</v>
      </c>
      <c r="P11" s="49">
        <f>IF($M11="","",IF([10]設定!$H26="",INDEX([10]指数!$C$518:$AD$574,MATCH([10]設定!$D26,[10]指数!$B$518:$B$574,0),9),[10]設定!$H26))</f>
        <v>107.5</v>
      </c>
      <c r="Q11" s="50">
        <f>IF($M11="","",IF([10]設定!$H26="",INDEX([10]指数!$C$518:$AD$574,MATCH([10]設定!$D26,[10]指数!$B$518:$B$574,0),10),[10]設定!$H26))</f>
        <v>0.7</v>
      </c>
      <c r="R11" s="49">
        <f>IF($M11="","",IF([10]設定!$H26="",INDEX([10]指数!$C$518:$AD$574,MATCH([10]設定!$D26,[10]指数!$B$518:$B$574,0),11),[10]設定!$H26))</f>
        <v>122</v>
      </c>
      <c r="S11" s="51">
        <f>IF($M11="","",IF([10]設定!$H26="",INDEX([10]指数!$C$518:$AD$574,MATCH([10]設定!$D26,[10]指数!$B$518:$B$574,0),12),[10]設定!$H26))</f>
        <v>79.7</v>
      </c>
      <c r="T11" s="49">
        <f>IF($M11="","",IF([10]設定!$H26="",INDEX([10]指数!$C$582:$AD$638,MATCH([10]設定!$D26,[10]指数!$B$582:$B$638,0),7),[10]設定!$H26))</f>
        <v>102.3</v>
      </c>
      <c r="U11" s="50">
        <f>IF($M11="","",IF([10]設定!$H26="",INDEX([10]指数!$C$582:$AD$638,MATCH([10]設定!$D26,[10]指数!$B$582:$B$638,0),8),[10]設定!$H26))</f>
        <v>-2.2000000000000002</v>
      </c>
      <c r="V11" s="49">
        <f>IF($M11="","",IF([10]設定!$H26="",INDEX([10]指数!$C$582:$AD$638,MATCH([10]設定!$D26,[10]指数!$B$582:$B$638,0),9),[10]設定!$H26))</f>
        <v>102.6</v>
      </c>
      <c r="W11" s="50">
        <f>IF($M11="","",IF([10]設定!$H26="",INDEX([10]指数!$C$582:$AD$638,MATCH([10]設定!$D26,[10]指数!$B$582:$B$638,0),10),[10]設定!$H26))</f>
        <v>-2.1</v>
      </c>
      <c r="X11" s="49">
        <f>IF($M11="","",IF([10]設定!$H26="",INDEX([10]指数!$C$582:$AD$638,MATCH([10]設定!$D26,[10]指数!$B$582:$B$638,0),11),[10]設定!$H26))</f>
        <v>25</v>
      </c>
      <c r="Y11" s="51">
        <f>IF($M11="","",IF([10]設定!$H26="",INDEX([10]指数!$C$582:$AD$638,MATCH([10]設定!$D26,[10]指数!$B$582:$B$638,0),12),[10]設定!$H26))</f>
        <v>-50</v>
      </c>
    </row>
    <row r="12" spans="1:25" s="4" customFormat="1" ht="23.25" customHeight="1" x14ac:dyDescent="0.45">
      <c r="A12" s="5"/>
      <c r="B12" s="52" t="str">
        <f>+[11]表１!B13</f>
        <v>情報通信業</v>
      </c>
      <c r="C12" s="46">
        <f>IF($B12="","",IF([10]設定!$H27="",INDEX([10]第１０表!$F$78:$M$134,MATCH([10]設定!$D27,[10]第１０表!$C$78:$C$134,0),1),[10]設定!$H27))</f>
        <v>20.399999999999999</v>
      </c>
      <c r="D12" s="46">
        <f>IF($B12="","",IF([10]設定!$H27="",INDEX([10]第１０表!$F$78:$M$134,MATCH([10]設定!$D27,[10]第１０表!$C$78:$C$134,0),2),[10]設定!$H27))</f>
        <v>168</v>
      </c>
      <c r="E12" s="46">
        <f>IF($B12="","",IF([10]設定!$H27="",INDEX([10]第１０表!$F$78:$M$134,MATCH([10]設定!$D27,[10]第１０表!$C$78:$C$134,0),3),[10]設定!$H27))</f>
        <v>157.5</v>
      </c>
      <c r="F12" s="47">
        <f>IF($B12="","",IF([10]設定!$H27="",INDEX([10]第１０表!$F$78:$M$134,MATCH([10]設定!$D27,[10]第１０表!$C$78:$C$134,0),4),[10]設定!$H27))</f>
        <v>10.5</v>
      </c>
      <c r="G12" s="46">
        <f>IF($B12="","",IF([10]設定!$H27="",INDEX([10]第１０表!$F$78:$M$134,MATCH([10]設定!$D27,[10]第１０表!$C$78:$C$134,0),5),[10]設定!$H27))</f>
        <v>14.7</v>
      </c>
      <c r="H12" s="46">
        <f>IF($B12="","",IF([10]設定!$H27="",INDEX([10]第１０表!$F$78:$M$134,MATCH([10]設定!$D27,[10]第１０表!$C$78:$C$134,0),6),[10]設定!$H27))</f>
        <v>92.2</v>
      </c>
      <c r="I12" s="46">
        <f>IF($B12="","",IF([10]設定!$H27="",INDEX([10]第１０表!$F$78:$M$134,MATCH([10]設定!$D27,[10]第１０表!$C$78:$C$134,0),7),[10]設定!$H27))</f>
        <v>91.6</v>
      </c>
      <c r="J12" s="47">
        <f>IF($B12="","",IF([10]設定!$H27="",INDEX([10]第１０表!$F$78:$M$134,MATCH([10]設定!$D27,[10]第１０表!$C$78:$C$134,0),8),[10]設定!$H27))</f>
        <v>0.6</v>
      </c>
      <c r="K12" s="5"/>
      <c r="M12" s="48" t="str">
        <f t="shared" si="0"/>
        <v>情報通信業</v>
      </c>
      <c r="N12" s="49">
        <f>IF($M12="","",IF([10]設定!$H27="",INDEX([10]指数!$C$518:$AD$574,MATCH([10]設定!$D27,[10]指数!$B$518:$B$574,0),7),[10]設定!$H27))</f>
        <v>107.4</v>
      </c>
      <c r="O12" s="50">
        <f>IF($M12="","",IF([10]設定!$H27="",INDEX([10]指数!$C$518:$AD$574,MATCH([10]設定!$D27,[10]指数!$B$518:$B$574,0),8),[10]設定!$H27))</f>
        <v>1.3</v>
      </c>
      <c r="P12" s="49">
        <f>IF($M12="","",IF([10]設定!$H27="",INDEX([10]指数!$C$518:$AD$574,MATCH([10]設定!$D27,[10]指数!$B$518:$B$574,0),9),[10]設定!$H27))</f>
        <v>110</v>
      </c>
      <c r="Q12" s="50">
        <f>IF($M12="","",IF([10]設定!$H27="",INDEX([10]指数!$C$518:$AD$574,MATCH([10]設定!$D27,[10]指数!$B$518:$B$574,0),10),[10]設定!$H27))</f>
        <v>1.5</v>
      </c>
      <c r="R12" s="49">
        <f>IF($M12="","",IF([10]設定!$H27="",INDEX([10]指数!$C$518:$AD$574,MATCH([10]設定!$D27,[10]指数!$B$518:$B$574,0),11),[10]設定!$H27))</f>
        <v>79.5</v>
      </c>
      <c r="S12" s="51">
        <f>IF($M12="","",IF([10]設定!$H27="",INDEX([10]指数!$C$518:$AD$574,MATCH([10]設定!$D27,[10]指数!$B$518:$B$574,0),12),[10]設定!$H27))</f>
        <v>0</v>
      </c>
      <c r="T12" s="49">
        <f>IF($M12="","",IF([10]設定!$H27="",INDEX([10]指数!$C$582:$AD$638,MATCH([10]設定!$D27,[10]指数!$B$582:$B$638,0),7),[10]設定!$H27))</f>
        <v>97.5</v>
      </c>
      <c r="U12" s="50">
        <f>IF($M12="","",IF([10]設定!$H27="",INDEX([10]指数!$C$582:$AD$638,MATCH([10]設定!$D27,[10]指数!$B$582:$B$638,0),8),[10]設定!$H27))</f>
        <v>13</v>
      </c>
      <c r="V12" s="49">
        <f>IF($M12="","",IF([10]設定!$H27="",INDEX([10]指数!$C$582:$AD$638,MATCH([10]設定!$D27,[10]指数!$B$582:$B$638,0),9),[10]設定!$H27))</f>
        <v>98.2</v>
      </c>
      <c r="W12" s="50">
        <f>IF($M12="","",IF([10]設定!$H27="",INDEX([10]指数!$C$582:$AD$638,MATCH([10]設定!$D27,[10]指数!$B$582:$B$638,0),10),[10]設定!$H27))</f>
        <v>20.9</v>
      </c>
      <c r="X12" s="49">
        <f>IF($M12="","",IF([10]設定!$H27="",INDEX([10]指数!$C$582:$AD$638,MATCH([10]設定!$D27,[10]指数!$B$582:$B$638,0),11),[10]設定!$H27))</f>
        <v>46.2</v>
      </c>
      <c r="Y12" s="51">
        <f>IF($M12="","",IF([10]設定!$H27="",INDEX([10]指数!$C$582:$AD$638,MATCH([10]設定!$D27,[10]指数!$B$582:$B$638,0),12),[10]設定!$H27))</f>
        <v>-89.6</v>
      </c>
    </row>
    <row r="13" spans="1:25" s="4" customFormat="1" ht="23.25" customHeight="1" x14ac:dyDescent="0.45">
      <c r="A13" s="5"/>
      <c r="B13" s="52" t="str">
        <f>+[11]表１!B14</f>
        <v>運輸業，郵便業</v>
      </c>
      <c r="C13" s="46">
        <f>IF($B13="","",IF([10]設定!$H28="",INDEX([10]第１０表!$F$78:$M$134,MATCH([10]設定!$D28,[10]第１０表!$C$78:$C$134,0),1),[10]設定!$H28))</f>
        <v>21.5</v>
      </c>
      <c r="D13" s="46">
        <f>IF($B13="","",IF([10]設定!$H28="",INDEX([10]第１０表!$F$78:$M$134,MATCH([10]設定!$D28,[10]第１０表!$C$78:$C$134,0),2),[10]設定!$H28))</f>
        <v>192.4</v>
      </c>
      <c r="E13" s="46">
        <f>IF($B13="","",IF([10]設定!$H28="",INDEX([10]第１０表!$F$78:$M$134,MATCH([10]設定!$D28,[10]第１０表!$C$78:$C$134,0),3),[10]設定!$H28))</f>
        <v>161.19999999999999</v>
      </c>
      <c r="F13" s="47">
        <f>IF($B13="","",IF([10]設定!$H28="",INDEX([10]第１０表!$F$78:$M$134,MATCH([10]設定!$D28,[10]第１０表!$C$78:$C$134,0),4),[10]設定!$H28))</f>
        <v>31.2</v>
      </c>
      <c r="G13" s="46">
        <f>IF($B13="","",IF([10]設定!$H28="",INDEX([10]第１０表!$F$78:$M$134,MATCH([10]設定!$D28,[10]第１０表!$C$78:$C$134,0),5),[10]設定!$H28))</f>
        <v>15</v>
      </c>
      <c r="H13" s="46">
        <f>IF($B13="","",IF([10]設定!$H28="",INDEX([10]第１０表!$F$78:$M$134,MATCH([10]設定!$D28,[10]第１０表!$C$78:$C$134,0),6),[10]設定!$H28))</f>
        <v>66.8</v>
      </c>
      <c r="I13" s="46">
        <f>IF($B13="","",IF([10]設定!$H28="",INDEX([10]第１０表!$F$78:$M$134,MATCH([10]設定!$D28,[10]第１０表!$C$78:$C$134,0),7),[10]設定!$H28))</f>
        <v>66.8</v>
      </c>
      <c r="J13" s="47">
        <f>IF($B13="","",IF([10]設定!$H28="",INDEX([10]第１０表!$F$78:$M$134,MATCH([10]設定!$D28,[10]第１０表!$C$78:$C$134,0),8),[10]設定!$H28))</f>
        <v>0</v>
      </c>
      <c r="K13" s="5"/>
      <c r="M13" s="48" t="str">
        <f t="shared" si="0"/>
        <v>運輸業，郵便業</v>
      </c>
      <c r="N13" s="49">
        <f>IF($M13="","",IF([10]設定!$H28="",INDEX([10]指数!$C$518:$AD$574,MATCH([10]設定!$D28,[10]指数!$B$518:$B$574,0),7),[10]設定!$H28))</f>
        <v>95.2</v>
      </c>
      <c r="O13" s="50">
        <f>IF($M13="","",IF([10]設定!$H28="",INDEX([10]指数!$C$518:$AD$574,MATCH([10]設定!$D28,[10]指数!$B$518:$B$574,0),8),[10]設定!$H28))</f>
        <v>-1.7</v>
      </c>
      <c r="P13" s="49">
        <f>IF($M13="","",IF([10]設定!$H28="",INDEX([10]指数!$C$518:$AD$574,MATCH([10]設定!$D28,[10]指数!$B$518:$B$574,0),9),[10]設定!$H28))</f>
        <v>100.2</v>
      </c>
      <c r="Q13" s="50">
        <f>IF($M13="","",IF([10]設定!$H28="",INDEX([10]指数!$C$518:$AD$574,MATCH([10]設定!$D28,[10]指数!$B$518:$B$574,0),10),[10]設定!$H28))</f>
        <v>-0.5</v>
      </c>
      <c r="R13" s="49">
        <f>IF($M13="","",IF([10]設定!$H28="",INDEX([10]指数!$C$518:$AD$574,MATCH([10]設定!$D28,[10]指数!$B$518:$B$574,0),11),[10]設定!$H28))</f>
        <v>75.900000000000006</v>
      </c>
      <c r="S13" s="51">
        <f>IF($M13="","",IF([10]設定!$H28="",INDEX([10]指数!$C$518:$AD$574,MATCH([10]設定!$D28,[10]指数!$B$518:$B$574,0),12),[10]設定!$H28))</f>
        <v>-7.4</v>
      </c>
      <c r="T13" s="49">
        <f>IF($M13="","",IF([10]設定!$H28="",INDEX([10]指数!$C$582:$AD$638,MATCH([10]設定!$D28,[10]指数!$B$582:$B$638,0),7),[10]設定!$H28))</f>
        <v>69.099999999999994</v>
      </c>
      <c r="U13" s="50">
        <f>IF($M13="","",IF([10]設定!$H28="",INDEX([10]指数!$C$582:$AD$638,MATCH([10]設定!$D28,[10]指数!$B$582:$B$638,0),8),[10]設定!$H28))</f>
        <v>-42.5</v>
      </c>
      <c r="V13" s="49">
        <f>IF($M13="","",IF([10]設定!$H28="",INDEX([10]指数!$C$582:$AD$638,MATCH([10]設定!$D28,[10]指数!$B$582:$B$638,0),9),[10]設定!$H28))</f>
        <v>72.5</v>
      </c>
      <c r="W13" s="50">
        <f>IF($M13="","",IF([10]設定!$H28="",INDEX([10]指数!$C$582:$AD$638,MATCH([10]設定!$D28,[10]指数!$B$582:$B$638,0),10),[10]設定!$H28))</f>
        <v>-41.3</v>
      </c>
      <c r="X13" s="49">
        <f>IF($M13="","",IF([10]設定!$H28="",INDEX([10]指数!$C$582:$AD$638,MATCH([10]設定!$D28,[10]指数!$B$582:$B$638,0),11),[10]設定!$H28))</f>
        <v>0</v>
      </c>
      <c r="Y13" s="51">
        <f>IF($M13="","",IF([10]設定!$H28="",INDEX([10]指数!$C$582:$AD$638,MATCH([10]設定!$D28,[10]指数!$B$582:$B$638,0),12),[10]設定!$H28))</f>
        <v>-100</v>
      </c>
    </row>
    <row r="14" spans="1:25" s="4" customFormat="1" ht="23.25" customHeight="1" x14ac:dyDescent="0.45">
      <c r="A14" s="5"/>
      <c r="B14" s="52" t="str">
        <f>+[11]表１!B15</f>
        <v>卸売業，小売業</v>
      </c>
      <c r="C14" s="46">
        <f>IF($B14="","",IF([10]設定!$H29="",INDEX([10]第１０表!$F$78:$M$134,MATCH([10]設定!$D29,[10]第１０表!$C$78:$C$134,0),1),[10]設定!$H29))</f>
        <v>20.8</v>
      </c>
      <c r="D14" s="46">
        <f>IF($B14="","",IF([10]設定!$H29="",INDEX([10]第１０表!$F$78:$M$134,MATCH([10]設定!$D29,[10]第１０表!$C$78:$C$134,0),2),[10]設定!$H29))</f>
        <v>171.2</v>
      </c>
      <c r="E14" s="46">
        <f>IF($B14="","",IF([10]設定!$H29="",INDEX([10]第１０表!$F$78:$M$134,MATCH([10]設定!$D29,[10]第１０表!$C$78:$C$134,0),3),[10]設定!$H29))</f>
        <v>159.69999999999999</v>
      </c>
      <c r="F14" s="47">
        <f>IF($B14="","",IF([10]設定!$H29="",INDEX([10]第１０表!$F$78:$M$134,MATCH([10]設定!$D29,[10]第１０表!$C$78:$C$134,0),4),[10]設定!$H29))</f>
        <v>11.5</v>
      </c>
      <c r="G14" s="46">
        <f>IF($B14="","",IF([10]設定!$H29="",INDEX([10]第１０表!$F$78:$M$134,MATCH([10]設定!$D29,[10]第１０表!$C$78:$C$134,0),5),[10]設定!$H29))</f>
        <v>16.100000000000001</v>
      </c>
      <c r="H14" s="46">
        <f>IF($B14="","",IF([10]設定!$H29="",INDEX([10]第１０表!$F$78:$M$134,MATCH([10]設定!$D29,[10]第１０表!$C$78:$C$134,0),6),[10]設定!$H29))</f>
        <v>97.3</v>
      </c>
      <c r="I14" s="46">
        <f>IF($B14="","",IF([10]設定!$H29="",INDEX([10]第１０表!$F$78:$M$134,MATCH([10]設定!$D29,[10]第１０表!$C$78:$C$134,0),7),[10]設定!$H29))</f>
        <v>94.1</v>
      </c>
      <c r="J14" s="47">
        <f>IF($B14="","",IF([10]設定!$H29="",INDEX([10]第１０表!$F$78:$M$134,MATCH([10]設定!$D29,[10]第１０表!$C$78:$C$134,0),8),[10]設定!$H29))</f>
        <v>3.2</v>
      </c>
      <c r="K14" s="5"/>
      <c r="M14" s="48" t="str">
        <f t="shared" si="0"/>
        <v>卸売業，小売業</v>
      </c>
      <c r="N14" s="49">
        <f>IF($M14="","",IF([10]設定!$H29="",INDEX([10]指数!$C$518:$AD$574,MATCH([10]設定!$D29,[10]指数!$B$518:$B$574,0),7),[10]設定!$H29))</f>
        <v>99</v>
      </c>
      <c r="O14" s="50">
        <f>IF($M14="","",IF([10]設定!$H29="",INDEX([10]指数!$C$518:$AD$574,MATCH([10]設定!$D29,[10]指数!$B$518:$B$574,0),8),[10]設定!$H29))</f>
        <v>2.7</v>
      </c>
      <c r="P14" s="49">
        <f>IF($M14="","",IF([10]設定!$H29="",INDEX([10]指数!$C$518:$AD$574,MATCH([10]設定!$D29,[10]指数!$B$518:$B$574,0),9),[10]設定!$H29))</f>
        <v>98.6</v>
      </c>
      <c r="Q14" s="50">
        <f>IF($M14="","",IF([10]設定!$H29="",INDEX([10]指数!$C$518:$AD$574,MATCH([10]設定!$D29,[10]指数!$B$518:$B$574,0),10),[10]設定!$H29))</f>
        <v>1.4</v>
      </c>
      <c r="R14" s="49">
        <f>IF($M14="","",IF([10]設定!$H29="",INDEX([10]指数!$C$518:$AD$574,MATCH([10]設定!$D29,[10]指数!$B$518:$B$574,0),11),[10]設定!$H29))</f>
        <v>104.5</v>
      </c>
      <c r="S14" s="51">
        <f>IF($M14="","",IF([10]設定!$H29="",INDEX([10]指数!$C$518:$AD$574,MATCH([10]設定!$D29,[10]指数!$B$518:$B$574,0),12),[10]設定!$H29))</f>
        <v>25</v>
      </c>
      <c r="T14" s="49">
        <f>IF($M14="","",IF([10]設定!$H29="",INDEX([10]指数!$C$582:$AD$638,MATCH([10]設定!$D29,[10]指数!$B$582:$B$638,0),7),[10]設定!$H29))</f>
        <v>98.8</v>
      </c>
      <c r="U14" s="50">
        <f>IF($M14="","",IF([10]設定!$H29="",INDEX([10]指数!$C$582:$AD$638,MATCH([10]設定!$D29,[10]指数!$B$582:$B$638,0),8),[10]設定!$H29))</f>
        <v>-4.3</v>
      </c>
      <c r="V14" s="49">
        <f>IF($M14="","",IF([10]設定!$H29="",INDEX([10]指数!$C$582:$AD$638,MATCH([10]設定!$D29,[10]指数!$B$582:$B$638,0),9),[10]設定!$H29))</f>
        <v>97</v>
      </c>
      <c r="W14" s="50">
        <f>IF($M14="","",IF([10]設定!$H29="",INDEX([10]指数!$C$582:$AD$638,MATCH([10]設定!$D29,[10]指数!$B$582:$B$638,0),10),[10]設定!$H29))</f>
        <v>-6</v>
      </c>
      <c r="X14" s="49">
        <f>IF($M14="","",IF([10]設定!$H29="",INDEX([10]指数!$C$582:$AD$638,MATCH([10]設定!$D29,[10]指数!$B$582:$B$638,0),11),[10]設定!$H29))</f>
        <v>213.3</v>
      </c>
      <c r="Y14" s="51">
        <f>IF($M14="","",IF([10]設定!$H29="",INDEX([10]指数!$C$582:$AD$638,MATCH([10]設定!$D29,[10]指数!$B$582:$B$638,0),12),[10]設定!$H29))</f>
        <v>99.9</v>
      </c>
    </row>
    <row r="15" spans="1:25" s="4" customFormat="1" ht="23.25" customHeight="1" x14ac:dyDescent="0.45">
      <c r="A15" s="5"/>
      <c r="B15" s="52" t="str">
        <f>+[11]表１!B16</f>
        <v>金融業，保険業</v>
      </c>
      <c r="C15" s="46">
        <f>IF($B15="","",IF([10]設定!$H30="",INDEX([10]第１０表!$F$78:$M$134,MATCH([10]設定!$D30,[10]第１０表!$C$78:$C$134,0),1),[10]設定!$H30))</f>
        <v>20.2</v>
      </c>
      <c r="D15" s="46">
        <f>IF($B15="","",IF([10]設定!$H30="",INDEX([10]第１０表!$F$78:$M$134,MATCH([10]設定!$D30,[10]第１０表!$C$78:$C$134,0),2),[10]設定!$H30))</f>
        <v>152.1</v>
      </c>
      <c r="E15" s="46">
        <f>IF($B15="","",IF([10]設定!$H30="",INDEX([10]第１０表!$F$78:$M$134,MATCH([10]設定!$D30,[10]第１０表!$C$78:$C$134,0),3),[10]設定!$H30))</f>
        <v>146.30000000000001</v>
      </c>
      <c r="F15" s="47">
        <f>IF($B15="","",IF([10]設定!$H30="",INDEX([10]第１０表!$F$78:$M$134,MATCH([10]設定!$D30,[10]第１０表!$C$78:$C$134,0),4),[10]設定!$H30))</f>
        <v>5.8</v>
      </c>
      <c r="G15" s="46">
        <f>IF($B15="","",IF([10]設定!$H30="",INDEX([10]第１０表!$F$78:$M$134,MATCH([10]設定!$D30,[10]第１０表!$C$78:$C$134,0),5),[10]設定!$H30))</f>
        <v>18.5</v>
      </c>
      <c r="H15" s="46">
        <f>IF($B15="","",IF([10]設定!$H30="",INDEX([10]第１０表!$F$78:$M$134,MATCH([10]設定!$D30,[10]第１０表!$C$78:$C$134,0),6),[10]設定!$H30))</f>
        <v>120.2</v>
      </c>
      <c r="I15" s="46">
        <f>IF($B15="","",IF([10]設定!$H30="",INDEX([10]第１０表!$F$78:$M$134,MATCH([10]設定!$D30,[10]第１０表!$C$78:$C$134,0),7),[10]設定!$H30))</f>
        <v>119.7</v>
      </c>
      <c r="J15" s="47">
        <f>IF($B15="","",IF([10]設定!$H30="",INDEX([10]第１０表!$F$78:$M$134,MATCH([10]設定!$D30,[10]第１０表!$C$78:$C$134,0),8),[10]設定!$H30))</f>
        <v>0.5</v>
      </c>
      <c r="K15" s="5"/>
      <c r="M15" s="48" t="str">
        <f t="shared" si="0"/>
        <v>金融業，保険業</v>
      </c>
      <c r="N15" s="49">
        <f>IF($M15="","",IF([10]設定!$H30="",INDEX([10]指数!$C$518:$AD$574,MATCH([10]設定!$D30,[10]指数!$B$518:$B$574,0),7),[10]設定!$H30))</f>
        <v>101.9</v>
      </c>
      <c r="O15" s="50">
        <f>IF($M15="","",IF([10]設定!$H30="",INDEX([10]指数!$C$518:$AD$574,MATCH([10]設定!$D30,[10]指数!$B$518:$B$574,0),8),[10]設定!$H30))</f>
        <v>7.2</v>
      </c>
      <c r="P15" s="49">
        <f>IF($M15="","",IF([10]設定!$H30="",INDEX([10]指数!$C$518:$AD$574,MATCH([10]設定!$D30,[10]指数!$B$518:$B$574,0),9),[10]設定!$H30))</f>
        <v>101.7</v>
      </c>
      <c r="Q15" s="50">
        <f>IF($M15="","",IF([10]設定!$H30="",INDEX([10]指数!$C$518:$AD$574,MATCH([10]設定!$D30,[10]指数!$B$518:$B$574,0),10),[10]設定!$H30))</f>
        <v>5</v>
      </c>
      <c r="R15" s="49">
        <f>IF($M15="","",IF([10]設定!$H30="",INDEX([10]指数!$C$518:$AD$574,MATCH([10]設定!$D30,[10]指数!$B$518:$B$574,0),11),[10]設定!$H30))</f>
        <v>105.5</v>
      </c>
      <c r="S15" s="51">
        <f>IF($M15="","",IF([10]設定!$H30="",INDEX([10]指数!$C$518:$AD$574,MATCH([10]設定!$D30,[10]指数!$B$518:$B$574,0),12),[10]設定!$H30))</f>
        <v>114.9</v>
      </c>
      <c r="T15" s="49">
        <f>IF($M15="","",IF([10]設定!$H30="",INDEX([10]指数!$C$582:$AD$638,MATCH([10]設定!$D30,[10]指数!$B$582:$B$638,0),7),[10]設定!$H30))</f>
        <v>108.3</v>
      </c>
      <c r="U15" s="50">
        <f>IF($M15="","",IF([10]設定!$H30="",INDEX([10]指数!$C$582:$AD$638,MATCH([10]設定!$D30,[10]指数!$B$582:$B$638,0),8),[10]設定!$H30))</f>
        <v>19.7</v>
      </c>
      <c r="V15" s="49">
        <f>IF($M15="","",IF([10]設定!$H30="",INDEX([10]指数!$C$582:$AD$638,MATCH([10]設定!$D30,[10]指数!$B$582:$B$638,0),9),[10]設定!$H30))</f>
        <v>109.6</v>
      </c>
      <c r="W15" s="50">
        <f>IF($M15="","",IF([10]設定!$H30="",INDEX([10]指数!$C$582:$AD$638,MATCH([10]設定!$D30,[10]指数!$B$582:$B$638,0),10),[10]設定!$H30))</f>
        <v>25.4</v>
      </c>
      <c r="X15" s="49">
        <f>IF($M15="","",IF([10]設定!$H30="",INDEX([10]指数!$C$582:$AD$638,MATCH([10]設定!$D30,[10]指数!$B$582:$B$638,0),11),[10]設定!$H30))</f>
        <v>22.7</v>
      </c>
      <c r="Y15" s="51">
        <f>IF($M15="","",IF([10]設定!$H30="",INDEX([10]指数!$C$582:$AD$638,MATCH([10]設定!$D30,[10]指数!$B$582:$B$638,0),12),[10]設定!$H30))</f>
        <v>-90</v>
      </c>
    </row>
    <row r="16" spans="1:25" s="4" customFormat="1" ht="23.25" customHeight="1" x14ac:dyDescent="0.45">
      <c r="A16" s="5"/>
      <c r="B16" s="52" t="str">
        <f>+[11]表１!B17</f>
        <v>不動産業，物品賃貸業</v>
      </c>
      <c r="C16" s="46">
        <f>IF($B16="","",IF([10]設定!$H31="",INDEX([10]第１０表!$F$78:$M$134,MATCH([10]設定!$D31,[10]第１０表!$C$78:$C$134,0),1),[10]設定!$H31))</f>
        <v>20</v>
      </c>
      <c r="D16" s="46">
        <f>IF($B16="","",IF([10]設定!$H31="",INDEX([10]第１０表!$F$78:$M$134,MATCH([10]設定!$D31,[10]第１０表!$C$78:$C$134,0),2),[10]設定!$H31))</f>
        <v>161</v>
      </c>
      <c r="E16" s="46">
        <f>IF($B16="","",IF([10]設定!$H31="",INDEX([10]第１０表!$F$78:$M$134,MATCH([10]設定!$D31,[10]第１０表!$C$78:$C$134,0),3),[10]設定!$H31))</f>
        <v>154.6</v>
      </c>
      <c r="F16" s="47">
        <f>IF($B16="","",IF([10]設定!$H31="",INDEX([10]第１０表!$F$78:$M$134,MATCH([10]設定!$D31,[10]第１０表!$C$78:$C$134,0),4),[10]設定!$H31))</f>
        <v>6.4</v>
      </c>
      <c r="G16" s="46">
        <f>IF($B16="","",IF([10]設定!$H31="",INDEX([10]第１０表!$F$78:$M$134,MATCH([10]設定!$D31,[10]第１０表!$C$78:$C$134,0),5),[10]設定!$H31))</f>
        <v>14.2</v>
      </c>
      <c r="H16" s="46">
        <f>IF($B16="","",IF([10]設定!$H31="",INDEX([10]第１０表!$F$78:$M$134,MATCH([10]設定!$D31,[10]第１０表!$C$78:$C$134,0),6),[10]設定!$H31))</f>
        <v>68.099999999999994</v>
      </c>
      <c r="I16" s="46">
        <f>IF($B16="","",IF([10]設定!$H31="",INDEX([10]第１０表!$F$78:$M$134,MATCH([10]設定!$D31,[10]第１０表!$C$78:$C$134,0),7),[10]設定!$H31))</f>
        <v>68.099999999999994</v>
      </c>
      <c r="J16" s="47">
        <f>IF($B16="","",IF([10]設定!$H31="",INDEX([10]第１０表!$F$78:$M$134,MATCH([10]設定!$D31,[10]第１０表!$C$78:$C$134,0),8),[10]設定!$H31))</f>
        <v>0</v>
      </c>
      <c r="K16" s="5"/>
      <c r="M16" s="48" t="str">
        <f t="shared" si="0"/>
        <v>不動産業，物品賃貸業</v>
      </c>
      <c r="N16" s="49">
        <f>IF($M16="","",IF([10]設定!$H31="",INDEX([10]指数!$C$518:$AD$574,MATCH([10]設定!$D31,[10]指数!$B$518:$B$574,0),7),[10]設定!$H31))</f>
        <v>98.2</v>
      </c>
      <c r="O16" s="50">
        <f>IF($M16="","",IF([10]設定!$H31="",INDEX([10]指数!$C$518:$AD$574,MATCH([10]設定!$D31,[10]指数!$B$518:$B$574,0),8),[10]設定!$H31))</f>
        <v>-8.3000000000000007</v>
      </c>
      <c r="P16" s="49">
        <f>IF($M16="","",IF([10]設定!$H31="",INDEX([10]指数!$C$518:$AD$574,MATCH([10]設定!$D31,[10]指数!$B$518:$B$574,0),9),[10]設定!$H31))</f>
        <v>99.8</v>
      </c>
      <c r="Q16" s="50">
        <f>IF($M16="","",IF([10]設定!$H31="",INDEX([10]指数!$C$518:$AD$574,MATCH([10]設定!$D31,[10]指数!$B$518:$B$574,0),10),[10]設定!$H31))</f>
        <v>-5.6</v>
      </c>
      <c r="R16" s="49">
        <f>IF($M16="","",IF([10]設定!$H31="",INDEX([10]指数!$C$518:$AD$574,MATCH([10]設定!$D31,[10]指数!$B$518:$B$574,0),11),[10]設定!$H31))</f>
        <v>71.099999999999994</v>
      </c>
      <c r="S16" s="51">
        <f>IF($M16="","",IF([10]設定!$H31="",INDEX([10]指数!$C$518:$AD$574,MATCH([10]設定!$D31,[10]指数!$B$518:$B$574,0),12),[10]設定!$H31))</f>
        <v>-45.3</v>
      </c>
      <c r="T16" s="49">
        <f>IF($M16="","",IF([10]設定!$H31="",INDEX([10]指数!$C$582:$AD$638,MATCH([10]設定!$D31,[10]指数!$B$582:$B$638,0),7),[10]設定!$H31))</f>
        <v>84.2</v>
      </c>
      <c r="U16" s="50">
        <f>IF($M16="","",IF([10]設定!$H31="",INDEX([10]指数!$C$582:$AD$638,MATCH([10]設定!$D31,[10]指数!$B$582:$B$638,0),8),[10]設定!$H31))</f>
        <v>-39.9</v>
      </c>
      <c r="V16" s="49">
        <f>IF($M16="","",IF([10]設定!$H31="",INDEX([10]指数!$C$582:$AD$638,MATCH([10]設定!$D31,[10]指数!$B$582:$B$638,0),9),[10]設定!$H31))</f>
        <v>85.6</v>
      </c>
      <c r="W16" s="50">
        <f>IF($M16="","",IF([10]設定!$H31="",INDEX([10]指数!$C$582:$AD$638,MATCH([10]設定!$D31,[10]指数!$B$582:$B$638,0),10),[10]設定!$H31))</f>
        <v>-37.4</v>
      </c>
      <c r="X16" s="49">
        <f>IF($M16="","",IF([10]設定!$H31="",INDEX([10]指数!$C$582:$AD$638,MATCH([10]設定!$D31,[10]指数!$B$582:$B$638,0),11),[10]設定!$H31))</f>
        <v>0</v>
      </c>
      <c r="Y16" s="51">
        <f>IF($M16="","",IF([10]設定!$H31="",INDEX([10]指数!$C$582:$AD$638,MATCH([10]設定!$D31,[10]指数!$B$582:$B$638,0),12),[10]設定!$H31))</f>
        <v>-100</v>
      </c>
    </row>
    <row r="17" spans="1:25" s="4" customFormat="1" ht="23.25" customHeight="1" x14ac:dyDescent="0.45">
      <c r="A17" s="5"/>
      <c r="B17" s="55" t="str">
        <f>+[11]表１!B18</f>
        <v>学術研究，専門・技術サービス業</v>
      </c>
      <c r="C17" s="46">
        <f>IF($B17="","",IF([10]設定!$H32="",INDEX([10]第１０表!$F$78:$M$134,MATCH([10]設定!$D32,[10]第１０表!$C$78:$C$134,0),1),[10]設定!$H32))</f>
        <v>19.5</v>
      </c>
      <c r="D17" s="46">
        <f>IF($B17="","",IF([10]設定!$H32="",INDEX([10]第１０表!$F$78:$M$134,MATCH([10]設定!$D32,[10]第１０表!$C$78:$C$134,0),2),[10]設定!$H32))</f>
        <v>173.6</v>
      </c>
      <c r="E17" s="46">
        <f>IF($B17="","",IF([10]設定!$H32="",INDEX([10]第１０表!$F$78:$M$134,MATCH([10]設定!$D32,[10]第１０表!$C$78:$C$134,0),3),[10]設定!$H32))</f>
        <v>165.4</v>
      </c>
      <c r="F17" s="47">
        <f>IF($B17="","",IF([10]設定!$H32="",INDEX([10]第１０表!$F$78:$M$134,MATCH([10]設定!$D32,[10]第１０表!$C$78:$C$134,0),4),[10]設定!$H32))</f>
        <v>8.1999999999999993</v>
      </c>
      <c r="G17" s="46">
        <f>IF($B17="","",IF([10]設定!$H32="",INDEX([10]第１０表!$F$78:$M$134,MATCH([10]設定!$D32,[10]第１０表!$C$78:$C$134,0),5),[10]設定!$H32))</f>
        <v>19.5</v>
      </c>
      <c r="H17" s="46">
        <f>IF($B17="","",IF([10]設定!$H32="",INDEX([10]第１０表!$F$78:$M$134,MATCH([10]設定!$D32,[10]第１０表!$C$78:$C$134,0),6),[10]設定!$H32))</f>
        <v>117.6</v>
      </c>
      <c r="I17" s="46">
        <f>IF($B17="","",IF([10]設定!$H32="",INDEX([10]第１０表!$F$78:$M$134,MATCH([10]設定!$D32,[10]第１０表!$C$78:$C$134,0),7),[10]設定!$H32))</f>
        <v>111.1</v>
      </c>
      <c r="J17" s="47">
        <f>IF($B17="","",IF([10]設定!$H32="",INDEX([10]第１０表!$F$78:$M$134,MATCH([10]設定!$D32,[10]第１０表!$C$78:$C$134,0),8),[10]設定!$H32))</f>
        <v>6.5</v>
      </c>
      <c r="K17" s="5"/>
      <c r="M17" s="56" t="str">
        <f t="shared" si="0"/>
        <v>学術研究，専門・技術サービス業</v>
      </c>
      <c r="N17" s="49">
        <f>IF($M17="","",IF([10]設定!$H32="",INDEX([10]指数!$C$518:$AD$574,MATCH([10]設定!$D32,[10]指数!$B$518:$B$574,0),7),[10]設定!$H32))</f>
        <v>107</v>
      </c>
      <c r="O17" s="50">
        <f>IF($M17="","",IF([10]設定!$H32="",INDEX([10]指数!$C$518:$AD$574,MATCH([10]設定!$D32,[10]指数!$B$518:$B$574,0),8),[10]設定!$H32))</f>
        <v>-1.2</v>
      </c>
      <c r="P17" s="49">
        <f>IF($M17="","",IF([10]設定!$H32="",INDEX([10]指数!$C$518:$AD$574,MATCH([10]設定!$D32,[10]指数!$B$518:$B$574,0),9),[10]設定!$H32))</f>
        <v>108.3</v>
      </c>
      <c r="Q17" s="50">
        <f>IF($M17="","",IF([10]設定!$H32="",INDEX([10]指数!$C$518:$AD$574,MATCH([10]設定!$D32,[10]指数!$B$518:$B$574,0),10),[10]設定!$H32))</f>
        <v>-1.8</v>
      </c>
      <c r="R17" s="49">
        <f>IF($M17="","",IF([10]設定!$H32="",INDEX([10]指数!$C$518:$AD$574,MATCH([10]設定!$D32,[10]指数!$B$518:$B$574,0),11),[10]設定!$H32))</f>
        <v>85.4</v>
      </c>
      <c r="S17" s="51">
        <f>IF($M17="","",IF([10]設定!$H32="",INDEX([10]指数!$C$518:$AD$574,MATCH([10]設定!$D32,[10]指数!$B$518:$B$574,0),12),[10]設定!$H32))</f>
        <v>10.8</v>
      </c>
      <c r="T17" s="49">
        <f>IF($M17="","",IF([10]設定!$H32="",INDEX([10]指数!$C$582:$AD$638,MATCH([10]設定!$D32,[10]指数!$B$582:$B$638,0),7),[10]設定!$H32))</f>
        <v>102.3</v>
      </c>
      <c r="U17" s="50">
        <f>IF($M17="","",IF([10]設定!$H32="",INDEX([10]指数!$C$582:$AD$638,MATCH([10]設定!$D32,[10]指数!$B$582:$B$638,0),8),[10]設定!$H32))</f>
        <v>11.2</v>
      </c>
      <c r="V17" s="49">
        <f>IF($M17="","",IF([10]設定!$H32="",INDEX([10]指数!$C$582:$AD$638,MATCH([10]設定!$D32,[10]指数!$B$582:$B$638,0),9),[10]設定!$H32))</f>
        <v>98.8</v>
      </c>
      <c r="W17" s="50">
        <f>IF($M17="","",IF([10]設定!$H32="",INDEX([10]指数!$C$582:$AD$638,MATCH([10]設定!$D32,[10]指数!$B$582:$B$638,0),10),[10]設定!$H32))</f>
        <v>7.5</v>
      </c>
      <c r="X17" s="49">
        <f>IF($M17="","",IF([10]設定!$H32="",INDEX([10]指数!$C$582:$AD$638,MATCH([10]設定!$D32,[10]指数!$B$582:$B$638,0),11),[10]設定!$H32))</f>
        <v>260</v>
      </c>
      <c r="Y17" s="51">
        <f>IF($M17="","",IF([10]設定!$H32="",INDEX([10]指数!$C$582:$AD$638,MATCH([10]設定!$D32,[10]指数!$B$582:$B$638,0),12),[10]設定!$H32))</f>
        <v>170.8</v>
      </c>
    </row>
    <row r="18" spans="1:25" s="4" customFormat="1" ht="23.25" customHeight="1" x14ac:dyDescent="0.45">
      <c r="A18" s="5"/>
      <c r="B18" s="52" t="str">
        <f>+[11]表１!B19</f>
        <v>宿泊業，飲食サービス業</v>
      </c>
      <c r="C18" s="46">
        <f>IF($B18="","",IF([10]設定!$H33="",INDEX([10]第１０表!$F$78:$M$134,MATCH([10]設定!$D33,[10]第１０表!$C$78:$C$134,0),1),[10]設定!$H33))</f>
        <v>19.899999999999999</v>
      </c>
      <c r="D18" s="46">
        <f>IF($B18="","",IF([10]設定!$H33="",INDEX([10]第１０表!$F$78:$M$134,MATCH([10]設定!$D33,[10]第１０表!$C$78:$C$134,0),2),[10]設定!$H33))</f>
        <v>170</v>
      </c>
      <c r="E18" s="46">
        <f>IF($B18="","",IF([10]設定!$H33="",INDEX([10]第１０表!$F$78:$M$134,MATCH([10]設定!$D33,[10]第１０表!$C$78:$C$134,0),3),[10]設定!$H33))</f>
        <v>153.6</v>
      </c>
      <c r="F18" s="47">
        <f>IF($B18="","",IF([10]設定!$H33="",INDEX([10]第１０表!$F$78:$M$134,MATCH([10]設定!$D33,[10]第１０表!$C$78:$C$134,0),4),[10]設定!$H33))</f>
        <v>16.399999999999999</v>
      </c>
      <c r="G18" s="46">
        <f>IF($B18="","",IF([10]設定!$H33="",INDEX([10]第１０表!$F$78:$M$134,MATCH([10]設定!$D33,[10]第１０表!$C$78:$C$134,0),5),[10]設定!$H33))</f>
        <v>14.3</v>
      </c>
      <c r="H18" s="46">
        <f>IF($B18="","",IF([10]設定!$H33="",INDEX([10]第１０表!$F$78:$M$134,MATCH([10]設定!$D33,[10]第１０表!$C$78:$C$134,0),6),[10]設定!$H33))</f>
        <v>69.2</v>
      </c>
      <c r="I18" s="46">
        <f>IF($B18="","",IF([10]設定!$H33="",INDEX([10]第１０表!$F$78:$M$134,MATCH([10]設定!$D33,[10]第１０表!$C$78:$C$134,0),7),[10]設定!$H33))</f>
        <v>67.599999999999994</v>
      </c>
      <c r="J18" s="47">
        <f>IF($B18="","",IF([10]設定!$H33="",INDEX([10]第１０表!$F$78:$M$134,MATCH([10]設定!$D33,[10]第１０表!$C$78:$C$134,0),8),[10]設定!$H33))</f>
        <v>1.6</v>
      </c>
      <c r="K18" s="5"/>
      <c r="M18" s="48" t="str">
        <f t="shared" si="0"/>
        <v>宿泊業，飲食サービス業</v>
      </c>
      <c r="N18" s="49">
        <f>IF($M18="","",IF([10]設定!$H33="",INDEX([10]指数!$C$518:$AD$574,MATCH([10]設定!$D33,[10]指数!$B$518:$B$574,0),7),[10]設定!$H33))</f>
        <v>104.1</v>
      </c>
      <c r="O18" s="50">
        <f>IF($M18="","",IF([10]設定!$H33="",INDEX([10]指数!$C$518:$AD$574,MATCH([10]設定!$D33,[10]指数!$B$518:$B$574,0),8),[10]設定!$H33))</f>
        <v>4.8</v>
      </c>
      <c r="P18" s="49">
        <f>IF($M18="","",IF([10]設定!$H33="",INDEX([10]指数!$C$518:$AD$574,MATCH([10]設定!$D33,[10]指数!$B$518:$B$574,0),9),[10]設定!$H33))</f>
        <v>100.7</v>
      </c>
      <c r="Q18" s="50">
        <f>IF($M18="","",IF([10]設定!$H33="",INDEX([10]指数!$C$518:$AD$574,MATCH([10]設定!$D33,[10]指数!$B$518:$B$574,0),10),[10]設定!$H33))</f>
        <v>-2.6</v>
      </c>
      <c r="R18" s="49">
        <f>IF($M18="","",IF([10]設定!$H33="",INDEX([10]指数!$C$518:$AD$574,MATCH([10]設定!$D33,[10]指数!$B$518:$B$574,0),11),[10]設定!$H33))</f>
        <v>151.9</v>
      </c>
      <c r="S18" s="51">
        <f>IF($M18="","",IF([10]設定!$H33="",INDEX([10]指数!$C$518:$AD$574,MATCH([10]設定!$D33,[10]指数!$B$518:$B$574,0),12),[10]設定!$H33))</f>
        <v>264.3</v>
      </c>
      <c r="T18" s="49">
        <f>IF($M18="","",IF([10]設定!$H33="",INDEX([10]指数!$C$582:$AD$638,MATCH([10]設定!$D33,[10]指数!$B$582:$B$638,0),7),[10]設定!$H33))</f>
        <v>100.9</v>
      </c>
      <c r="U18" s="50">
        <f>IF($M18="","",IF([10]設定!$H33="",INDEX([10]指数!$C$582:$AD$638,MATCH([10]設定!$D33,[10]指数!$B$582:$B$638,0),8),[10]設定!$H33))</f>
        <v>-14.4</v>
      </c>
      <c r="V18" s="49">
        <f>IF($M18="","",IF([10]設定!$H33="",INDEX([10]指数!$C$582:$AD$638,MATCH([10]設定!$D33,[10]指数!$B$582:$B$638,0),9),[10]設定!$H33))</f>
        <v>100.6</v>
      </c>
      <c r="W18" s="50">
        <f>IF($M18="","",IF([10]設定!$H33="",INDEX([10]指数!$C$582:$AD$638,MATCH([10]設定!$D33,[10]指数!$B$582:$B$638,0),10),[10]設定!$H33))</f>
        <v>-14.5</v>
      </c>
      <c r="X18" s="49">
        <f>IF($M18="","",IF([10]設定!$H33="",INDEX([10]指数!$C$582:$AD$638,MATCH([10]設定!$D33,[10]指数!$B$582:$B$638,0),11),[10]設定!$H33))</f>
        <v>114.3</v>
      </c>
      <c r="Y18" s="51">
        <f>IF($M18="","",IF([10]設定!$H33="",INDEX([10]指数!$C$582:$AD$638,MATCH([10]設定!$D33,[10]指数!$B$582:$B$638,0),12),[10]設定!$H33))</f>
        <v>-11.1</v>
      </c>
    </row>
    <row r="19" spans="1:25" s="4" customFormat="1" ht="23.25" customHeight="1" x14ac:dyDescent="0.45">
      <c r="A19" s="5"/>
      <c r="B19" s="54" t="str">
        <f>+[11]表１!B20</f>
        <v>生活関連サービス業，娯楽業</v>
      </c>
      <c r="C19" s="46">
        <f>IF($B19="","",IF([10]設定!$H34="",INDEX([10]第１０表!$F$78:$M$134,MATCH([10]設定!$D34,[10]第１０表!$C$78:$C$134,0),1),[10]設定!$H34))</f>
        <v>20.8</v>
      </c>
      <c r="D19" s="46">
        <f>IF($B19="","",IF([10]設定!$H34="",INDEX([10]第１０表!$F$78:$M$134,MATCH([10]設定!$D34,[10]第１０表!$C$78:$C$134,0),2),[10]設定!$H34))</f>
        <v>166.9</v>
      </c>
      <c r="E19" s="46">
        <f>IF($B19="","",IF([10]設定!$H34="",INDEX([10]第１０表!$F$78:$M$134,MATCH([10]設定!$D34,[10]第１０表!$C$78:$C$134,0),3),[10]設定!$H34))</f>
        <v>159.80000000000001</v>
      </c>
      <c r="F19" s="47">
        <f>IF($B19="","",IF([10]設定!$H34="",INDEX([10]第１０表!$F$78:$M$134,MATCH([10]設定!$D34,[10]第１０表!$C$78:$C$134,0),4),[10]設定!$H34))</f>
        <v>7.1</v>
      </c>
      <c r="G19" s="46">
        <f>IF($B19="","",IF([10]設定!$H34="",INDEX([10]第１０表!$F$78:$M$134,MATCH([10]設定!$D34,[10]第１０表!$C$78:$C$134,0),5),[10]設定!$H34))</f>
        <v>14.8</v>
      </c>
      <c r="H19" s="46">
        <f>IF($B19="","",IF([10]設定!$H34="",INDEX([10]第１０表!$F$78:$M$134,MATCH([10]設定!$D34,[10]第１０表!$C$78:$C$134,0),6),[10]設定!$H34))</f>
        <v>81.2</v>
      </c>
      <c r="I19" s="46">
        <f>IF($B19="","",IF([10]設定!$H34="",INDEX([10]第１０表!$F$78:$M$134,MATCH([10]設定!$D34,[10]第１０表!$C$78:$C$134,0),7),[10]設定!$H34))</f>
        <v>79.7</v>
      </c>
      <c r="J19" s="47">
        <f>IF($B19="","",IF([10]設定!$H34="",INDEX([10]第１０表!$F$78:$M$134,MATCH([10]設定!$D34,[10]第１０表!$C$78:$C$134,0),8),[10]設定!$H34))</f>
        <v>1.5</v>
      </c>
      <c r="K19" s="5"/>
      <c r="M19" s="54" t="str">
        <f t="shared" si="0"/>
        <v>生活関連サービス業，娯楽業</v>
      </c>
      <c r="N19" s="49">
        <f>IF($M19="","",IF([10]設定!$H34="",INDEX([10]指数!$C$518:$AD$574,MATCH([10]設定!$D34,[10]指数!$B$518:$B$574,0),7),[10]設定!$H34))</f>
        <v>98.2</v>
      </c>
      <c r="O19" s="50">
        <f>IF($M19="","",IF([10]設定!$H34="",INDEX([10]指数!$C$518:$AD$574,MATCH([10]設定!$D34,[10]指数!$B$518:$B$574,0),8),[10]設定!$H34))</f>
        <v>2.1</v>
      </c>
      <c r="P19" s="49">
        <f>IF($M19="","",IF([10]設定!$H34="",INDEX([10]指数!$C$518:$AD$574,MATCH([10]設定!$D34,[10]指数!$B$518:$B$574,0),9),[10]設定!$H34))</f>
        <v>103.6</v>
      </c>
      <c r="Q19" s="50">
        <f>IF($M19="","",IF([10]設定!$H34="",INDEX([10]指数!$C$518:$AD$574,MATCH([10]設定!$D34,[10]指数!$B$518:$B$574,0),10),[10]設定!$H34))</f>
        <v>3.5</v>
      </c>
      <c r="R19" s="49">
        <f>IF($M19="","",IF([10]設定!$H34="",INDEX([10]指数!$C$518:$AD$574,MATCH([10]設定!$D34,[10]指数!$B$518:$B$574,0),11),[10]設定!$H34))</f>
        <v>44.9</v>
      </c>
      <c r="S19" s="51">
        <f>IF($M19="","",IF([10]設定!$H34="",INDEX([10]指数!$C$518:$AD$574,MATCH([10]設定!$D34,[10]指数!$B$518:$B$574,0),12),[10]設定!$H34))</f>
        <v>-22.9</v>
      </c>
      <c r="T19" s="49">
        <f>IF($M19="","",IF([10]設定!$H34="",INDEX([10]指数!$C$582:$AD$638,MATCH([10]設定!$D34,[10]指数!$B$582:$B$638,0),7),[10]設定!$H34))</f>
        <v>103.4</v>
      </c>
      <c r="U19" s="50">
        <f>IF($M19="","",IF([10]設定!$H34="",INDEX([10]指数!$C$582:$AD$638,MATCH([10]設定!$D34,[10]指数!$B$582:$B$638,0),8),[10]設定!$H34))</f>
        <v>-15.5</v>
      </c>
      <c r="V19" s="49">
        <f>IF($M19="","",IF([10]設定!$H34="",INDEX([10]指数!$C$582:$AD$638,MATCH([10]設定!$D34,[10]指数!$B$582:$B$638,0),9),[10]設定!$H34))</f>
        <v>102.6</v>
      </c>
      <c r="W19" s="50">
        <f>IF($M19="","",IF([10]設定!$H34="",INDEX([10]指数!$C$582:$AD$638,MATCH([10]設定!$D34,[10]指数!$B$582:$B$638,0),10),[10]設定!$H34))</f>
        <v>-14.7</v>
      </c>
      <c r="X19" s="49">
        <f>IF($M19="","",IF([10]設定!$H34="",INDEX([10]指数!$C$582:$AD$638,MATCH([10]設定!$D34,[10]指数!$B$582:$B$638,0),11),[10]設定!$H34))</f>
        <v>187.5</v>
      </c>
      <c r="Y19" s="51">
        <f>IF($M19="","",IF([10]設定!$H34="",INDEX([10]指数!$C$582:$AD$638,MATCH([10]設定!$D34,[10]指数!$B$582:$B$638,0),12),[10]設定!$H34))</f>
        <v>-40</v>
      </c>
    </row>
    <row r="20" spans="1:25" s="4" customFormat="1" ht="23.25" customHeight="1" x14ac:dyDescent="0.45">
      <c r="A20" s="5"/>
      <c r="B20" s="52" t="str">
        <f>+[11]表１!B21</f>
        <v>教育，学習支援業</v>
      </c>
      <c r="C20" s="46">
        <f>IF($B20="","",IF([10]設定!$H35="",INDEX([10]第１０表!$F$78:$M$134,MATCH([10]設定!$D35,[10]第１０表!$C$78:$C$134,0),1),[10]設定!$H35))</f>
        <v>21.4</v>
      </c>
      <c r="D20" s="46">
        <f>IF($B20="","",IF([10]設定!$H35="",INDEX([10]第１０表!$F$78:$M$134,MATCH([10]設定!$D35,[10]第１０表!$C$78:$C$134,0),2),[10]設定!$H35))</f>
        <v>189.3</v>
      </c>
      <c r="E20" s="46">
        <f>IF($B20="","",IF([10]設定!$H35="",INDEX([10]第１０表!$F$78:$M$134,MATCH([10]設定!$D35,[10]第１０表!$C$78:$C$134,0),3),[10]設定!$H35))</f>
        <v>162.30000000000001</v>
      </c>
      <c r="F20" s="47">
        <f>IF($B20="","",IF([10]設定!$H35="",INDEX([10]第１０表!$F$78:$M$134,MATCH([10]設定!$D35,[10]第１０表!$C$78:$C$134,0),4),[10]設定!$H35))</f>
        <v>27</v>
      </c>
      <c r="G20" s="46">
        <f>IF($B20="","",IF([10]設定!$H35="",INDEX([10]第１０表!$F$78:$M$134,MATCH([10]設定!$D35,[10]第１０表!$C$78:$C$134,0),5),[10]設定!$H35))</f>
        <v>15.5</v>
      </c>
      <c r="H20" s="46">
        <f>IF($B20="","",IF([10]設定!$H35="",INDEX([10]第１０表!$F$78:$M$134,MATCH([10]設定!$D35,[10]第１０表!$C$78:$C$134,0),6),[10]設定!$H35))</f>
        <v>78.099999999999994</v>
      </c>
      <c r="I20" s="46">
        <f>IF($B20="","",IF([10]設定!$H35="",INDEX([10]第１０表!$F$78:$M$134,MATCH([10]設定!$D35,[10]第１０表!$C$78:$C$134,0),7),[10]設定!$H35))</f>
        <v>77.900000000000006</v>
      </c>
      <c r="J20" s="47">
        <f>IF($B20="","",IF([10]設定!$H35="",INDEX([10]第１０表!$F$78:$M$134,MATCH([10]設定!$D35,[10]第１０表!$C$78:$C$134,0),8),[10]設定!$H35))</f>
        <v>0.2</v>
      </c>
      <c r="K20" s="5"/>
      <c r="M20" s="48" t="str">
        <f t="shared" si="0"/>
        <v>教育，学習支援業</v>
      </c>
      <c r="N20" s="49">
        <f>IF($M20="","",IF([10]設定!$H35="",INDEX([10]指数!$C$518:$AD$574,MATCH([10]設定!$D35,[10]指数!$B$518:$B$574,0),7),[10]設定!$H35))</f>
        <v>120.3</v>
      </c>
      <c r="O20" s="50">
        <f>IF($M20="","",IF([10]設定!$H35="",INDEX([10]指数!$C$518:$AD$574,MATCH([10]設定!$D35,[10]指数!$B$518:$B$574,0),8),[10]設定!$H35))</f>
        <v>0</v>
      </c>
      <c r="P20" s="49">
        <f>IF($M20="","",IF([10]設定!$H35="",INDEX([10]指数!$C$518:$AD$574,MATCH([10]設定!$D35,[10]指数!$B$518:$B$574,0),9),[10]設定!$H35))</f>
        <v>109.2</v>
      </c>
      <c r="Q20" s="50">
        <f>IF($M20="","",IF([10]設定!$H35="",INDEX([10]指数!$C$518:$AD$574,MATCH([10]設定!$D35,[10]指数!$B$518:$B$574,0),10),[10]設定!$H35))</f>
        <v>1.7</v>
      </c>
      <c r="R20" s="49">
        <f>IF($M20="","",IF([10]設定!$H35="",INDEX([10]指数!$C$518:$AD$574,MATCH([10]設定!$D35,[10]指数!$B$518:$B$574,0),11),[10]設定!$H35))</f>
        <v>306.8</v>
      </c>
      <c r="S20" s="51">
        <f>IF($M20="","",IF([10]設定!$H35="",INDEX([10]指数!$C$518:$AD$574,MATCH([10]設定!$D35,[10]指数!$B$518:$B$574,0),12),[10]設定!$H35))</f>
        <v>-9.1</v>
      </c>
      <c r="T20" s="49">
        <f>IF($M20="","",IF([10]設定!$H35="",INDEX([10]指数!$C$582:$AD$638,MATCH([10]設定!$D35,[10]指数!$B$582:$B$638,0),7),[10]設定!$H35))</f>
        <v>149.30000000000001</v>
      </c>
      <c r="U20" s="50">
        <f>IF($M20="","",IF([10]設定!$H35="",INDEX([10]指数!$C$582:$AD$638,MATCH([10]設定!$D35,[10]指数!$B$582:$B$638,0),8),[10]設定!$H35))</f>
        <v>-3.2</v>
      </c>
      <c r="V20" s="49">
        <f>IF($M20="","",IF([10]設定!$H35="",INDEX([10]指数!$C$582:$AD$638,MATCH([10]設定!$D35,[10]指数!$B$582:$B$638,0),9),[10]設定!$H35))</f>
        <v>149.80000000000001</v>
      </c>
      <c r="W20" s="50">
        <f>IF($M20="","",IF([10]設定!$H35="",INDEX([10]指数!$C$582:$AD$638,MATCH([10]設定!$D35,[10]指数!$B$582:$B$638,0),10),[10]設定!$H35))</f>
        <v>-2</v>
      </c>
      <c r="X20" s="49">
        <f>IF($M20="","",IF([10]設定!$H35="",INDEX([10]指数!$C$582:$AD$638,MATCH([10]設定!$D35,[10]指数!$B$582:$B$638,0),11),[10]設定!$H35))</f>
        <v>50</v>
      </c>
      <c r="Y20" s="51">
        <f>IF($M20="","",IF([10]設定!$H35="",INDEX([10]指数!$C$582:$AD$638,MATCH([10]設定!$D35,[10]指数!$B$582:$B$638,0),12),[10]設定!$H35))</f>
        <v>-83.3</v>
      </c>
    </row>
    <row r="21" spans="1:25" s="4" customFormat="1" ht="23.25" customHeight="1" x14ac:dyDescent="0.45">
      <c r="A21" s="5"/>
      <c r="B21" s="52" t="str">
        <f>+[11]表１!B22</f>
        <v>医療，福祉</v>
      </c>
      <c r="C21" s="46">
        <f>IF($B21="","",IF([10]設定!$H36="",INDEX([10]第１０表!$F$78:$M$134,MATCH([10]設定!$D36,[10]第１０表!$C$78:$C$134,0),1),[10]設定!$H36))</f>
        <v>20.6</v>
      </c>
      <c r="D21" s="46">
        <f>IF($B21="","",IF([10]設定!$H36="",INDEX([10]第１０表!$F$78:$M$134,MATCH([10]設定!$D36,[10]第１０表!$C$78:$C$134,0),2),[10]設定!$H36))</f>
        <v>162.1</v>
      </c>
      <c r="E21" s="46">
        <f>IF($B21="","",IF([10]設定!$H36="",INDEX([10]第１０表!$F$78:$M$134,MATCH([10]設定!$D36,[10]第１０表!$C$78:$C$134,0),3),[10]設定!$H36))</f>
        <v>157.1</v>
      </c>
      <c r="F21" s="47">
        <f>IF($B21="","",IF([10]設定!$H36="",INDEX([10]第１０表!$F$78:$M$134,MATCH([10]設定!$D36,[10]第１０表!$C$78:$C$134,0),4),[10]設定!$H36))</f>
        <v>5</v>
      </c>
      <c r="G21" s="46">
        <f>IF($B21="","",IF([10]設定!$H36="",INDEX([10]第１０表!$F$78:$M$134,MATCH([10]設定!$D36,[10]第１０表!$C$78:$C$134,0),5),[10]設定!$H36))</f>
        <v>16</v>
      </c>
      <c r="H21" s="46">
        <f>IF($B21="","",IF([10]設定!$H36="",INDEX([10]第１０表!$F$78:$M$134,MATCH([10]設定!$D36,[10]第１０表!$C$78:$C$134,0),6),[10]設定!$H36))</f>
        <v>87.5</v>
      </c>
      <c r="I21" s="46">
        <f>IF($B21="","",IF([10]設定!$H36="",INDEX([10]第１０表!$F$78:$M$134,MATCH([10]設定!$D36,[10]第１０表!$C$78:$C$134,0),7),[10]設定!$H36))</f>
        <v>86.7</v>
      </c>
      <c r="J21" s="47">
        <f>IF($B21="","",IF([10]設定!$H36="",INDEX([10]第１０表!$F$78:$M$134,MATCH([10]設定!$D36,[10]第１０表!$C$78:$C$134,0),8),[10]設定!$H36))</f>
        <v>0.8</v>
      </c>
      <c r="K21" s="5"/>
      <c r="M21" s="48" t="str">
        <f t="shared" si="0"/>
        <v>医療，福祉</v>
      </c>
      <c r="N21" s="49">
        <f>IF($M21="","",IF([10]設定!$H36="",INDEX([10]指数!$C$518:$AD$574,MATCH([10]設定!$D36,[10]指数!$B$518:$B$574,0),7),[10]設定!$H36))</f>
        <v>103.2</v>
      </c>
      <c r="O21" s="50">
        <f>IF($M21="","",IF([10]設定!$H36="",INDEX([10]指数!$C$518:$AD$574,MATCH([10]設定!$D36,[10]指数!$B$518:$B$574,0),8),[10]設定!$H36))</f>
        <v>-0.6</v>
      </c>
      <c r="P21" s="49">
        <f>IF($M21="","",IF([10]設定!$H36="",INDEX([10]指数!$C$518:$AD$574,MATCH([10]設定!$D36,[10]指数!$B$518:$B$574,0),9),[10]設定!$H36))</f>
        <v>103.4</v>
      </c>
      <c r="Q21" s="50">
        <f>IF($M21="","",IF([10]設定!$H36="",INDEX([10]指数!$C$518:$AD$574,MATCH([10]設定!$D36,[10]指数!$B$518:$B$574,0),10),[10]設定!$H36))</f>
        <v>-0.6</v>
      </c>
      <c r="R21" s="49">
        <f>IF($M21="","",IF([10]設定!$H36="",INDEX([10]指数!$C$518:$AD$574,MATCH([10]設定!$D36,[10]指数!$B$518:$B$574,0),11),[10]設定!$H36))</f>
        <v>98</v>
      </c>
      <c r="S21" s="51">
        <f>IF($M21="","",IF([10]設定!$H36="",INDEX([10]指数!$C$518:$AD$574,MATCH([10]設定!$D36,[10]指数!$B$518:$B$574,0),12),[10]設定!$H36))</f>
        <v>0</v>
      </c>
      <c r="T21" s="49">
        <f>IF($M21="","",IF([10]設定!$H36="",INDEX([10]指数!$C$582:$AD$638,MATCH([10]設定!$D36,[10]指数!$B$582:$B$638,0),7),[10]設定!$H36))</f>
        <v>98.1</v>
      </c>
      <c r="U21" s="50">
        <f>IF($M21="","",IF([10]設定!$H36="",INDEX([10]指数!$C$582:$AD$638,MATCH([10]設定!$D36,[10]指数!$B$582:$B$638,0),8),[10]設定!$H36))</f>
        <v>-0.2</v>
      </c>
      <c r="V21" s="49">
        <f>IF($M21="","",IF([10]設定!$H36="",INDEX([10]指数!$C$582:$AD$638,MATCH([10]設定!$D36,[10]指数!$B$582:$B$638,0),9),[10]設定!$H36))</f>
        <v>98.5</v>
      </c>
      <c r="W21" s="50">
        <f>IF($M21="","",IF([10]設定!$H36="",INDEX([10]指数!$C$582:$AD$638,MATCH([10]設定!$D36,[10]指数!$B$582:$B$638,0),10),[10]設定!$H36))</f>
        <v>0.2</v>
      </c>
      <c r="X21" s="49">
        <f>IF($M21="","",IF([10]設定!$H36="",INDEX([10]指数!$C$582:$AD$638,MATCH([10]設定!$D36,[10]指数!$B$582:$B$638,0),11),[10]設定!$H36))</f>
        <v>61.5</v>
      </c>
      <c r="Y21" s="51">
        <f>IF($M21="","",IF([10]設定!$H36="",INDEX([10]指数!$C$582:$AD$638,MATCH([10]設定!$D36,[10]指数!$B$582:$B$638,0),12),[10]設定!$H36))</f>
        <v>-33.4</v>
      </c>
    </row>
    <row r="22" spans="1:25" s="4" customFormat="1" ht="23.25" customHeight="1" x14ac:dyDescent="0.45">
      <c r="A22" s="5"/>
      <c r="B22" s="52" t="str">
        <f>+[11]表１!B23</f>
        <v>複合サービス事業</v>
      </c>
      <c r="C22" s="46">
        <f>IF($B22="","",IF([10]設定!$H37="",INDEX([10]第１０表!$F$78:$M$134,MATCH([10]設定!$D37,[10]第１０表!$C$78:$C$134,0),1),[10]設定!$H37))</f>
        <v>19.7</v>
      </c>
      <c r="D22" s="46">
        <f>IF($B22="","",IF([10]設定!$H37="",INDEX([10]第１０表!$F$78:$M$134,MATCH([10]設定!$D37,[10]第１０表!$C$78:$C$134,0),2),[10]設定!$H37))</f>
        <v>160.19999999999999</v>
      </c>
      <c r="E22" s="46">
        <f>IF($B22="","",IF([10]設定!$H37="",INDEX([10]第１０表!$F$78:$M$134,MATCH([10]設定!$D37,[10]第１０表!$C$78:$C$134,0),3),[10]設定!$H37))</f>
        <v>155.1</v>
      </c>
      <c r="F22" s="47">
        <f>IF($B22="","",IF([10]設定!$H37="",INDEX([10]第１０表!$F$78:$M$134,MATCH([10]設定!$D37,[10]第１０表!$C$78:$C$134,0),4),[10]設定!$H37))</f>
        <v>5.0999999999999996</v>
      </c>
      <c r="G22" s="46">
        <f>IF($B22="","",IF([10]設定!$H37="",INDEX([10]第１０表!$F$78:$M$134,MATCH([10]設定!$D37,[10]第１０表!$C$78:$C$134,0),5),[10]設定!$H37))</f>
        <v>20.5</v>
      </c>
      <c r="H22" s="46">
        <f>IF($B22="","",IF([10]設定!$H37="",INDEX([10]第１０表!$F$78:$M$134,MATCH([10]設定!$D37,[10]第１０表!$C$78:$C$134,0),6),[10]設定!$H37))</f>
        <v>140.80000000000001</v>
      </c>
      <c r="I22" s="46">
        <f>IF($B22="","",IF([10]設定!$H37="",INDEX([10]第１０表!$F$78:$M$134,MATCH([10]設定!$D37,[10]第１０表!$C$78:$C$134,0),7),[10]設定!$H37))</f>
        <v>140</v>
      </c>
      <c r="J22" s="47">
        <f>IF($B22="","",IF([10]設定!$H37="",INDEX([10]第１０表!$F$78:$M$134,MATCH([10]設定!$D37,[10]第１０表!$C$78:$C$134,0),8),[10]設定!$H37))</f>
        <v>0.8</v>
      </c>
      <c r="K22" s="5"/>
      <c r="M22" s="48" t="str">
        <f t="shared" si="0"/>
        <v>複合サービス事業</v>
      </c>
      <c r="N22" s="49">
        <f>IF($M22="","",IF([10]設定!$H37="",INDEX([10]指数!$C$518:$AD$574,MATCH([10]設定!$D37,[10]指数!$B$518:$B$574,0),7),[10]設定!$H37))</f>
        <v>101</v>
      </c>
      <c r="O22" s="50">
        <f>IF($M22="","",IF([10]設定!$H37="",INDEX([10]指数!$C$518:$AD$574,MATCH([10]設定!$D37,[10]指数!$B$518:$B$574,0),8),[10]設定!$H37))</f>
        <v>-4.9000000000000004</v>
      </c>
      <c r="P22" s="49">
        <f>IF($M22="","",IF([10]設定!$H37="",INDEX([10]指数!$C$518:$AD$574,MATCH([10]設定!$D37,[10]指数!$B$518:$B$574,0),9),[10]設定!$H37))</f>
        <v>103.4</v>
      </c>
      <c r="Q22" s="50">
        <f>IF($M22="","",IF([10]設定!$H37="",INDEX([10]指数!$C$518:$AD$574,MATCH([10]設定!$D37,[10]指数!$B$518:$B$574,0),10),[10]設定!$H37))</f>
        <v>-4.5</v>
      </c>
      <c r="R22" s="49">
        <f>IF($M22="","",IF([10]設定!$H37="",INDEX([10]指数!$C$518:$AD$574,MATCH([10]設定!$D37,[10]指数!$B$518:$B$574,0),11),[10]設定!$H37))</f>
        <v>58.6</v>
      </c>
      <c r="S22" s="51">
        <f>IF($M22="","",IF([10]設定!$H37="",INDEX([10]指数!$C$518:$AD$574,MATCH([10]設定!$D37,[10]指数!$B$518:$B$574,0),12),[10]設定!$H37))</f>
        <v>-16.399999999999999</v>
      </c>
      <c r="T22" s="49">
        <f>IF($M22="","",IF([10]設定!$H37="",INDEX([10]指数!$C$582:$AD$638,MATCH([10]設定!$D37,[10]指数!$B$582:$B$638,0),7),[10]設定!$H37))</f>
        <v>120</v>
      </c>
      <c r="U22" s="50">
        <f>IF($M22="","",IF([10]設定!$H37="",INDEX([10]指数!$C$582:$AD$638,MATCH([10]設定!$D37,[10]指数!$B$582:$B$638,0),8),[10]設定!$H37))</f>
        <v>24.7</v>
      </c>
      <c r="V22" s="49">
        <f>IF($M22="","",IF([10]設定!$H37="",INDEX([10]指数!$C$582:$AD$638,MATCH([10]設定!$D37,[10]指数!$B$582:$B$638,0),9),[10]設定!$H37))</f>
        <v>122.6</v>
      </c>
      <c r="W22" s="50">
        <f>IF($M22="","",IF([10]設定!$H37="",INDEX([10]指数!$C$582:$AD$638,MATCH([10]設定!$D37,[10]指数!$B$582:$B$638,0),10),[10]設定!$H37))</f>
        <v>24.5</v>
      </c>
      <c r="X22" s="49">
        <f>IF($M22="","",IF([10]設定!$H37="",INDEX([10]指数!$C$582:$AD$638,MATCH([10]設定!$D37,[10]指数!$B$582:$B$638,0),11),[10]設定!$H37))</f>
        <v>25.8</v>
      </c>
      <c r="Y22" s="51">
        <f>IF($M22="","",IF([10]設定!$H37="",INDEX([10]指数!$C$582:$AD$638,MATCH([10]設定!$D37,[10]指数!$B$582:$B$638,0),12),[10]設定!$H37))</f>
        <v>166</v>
      </c>
    </row>
    <row r="23" spans="1:25" s="4" customFormat="1" ht="23.25" customHeight="1" x14ac:dyDescent="0.45">
      <c r="A23" s="5"/>
      <c r="B23" s="57" t="str">
        <f>+[11]表１!B24</f>
        <v>サービス業（他に分類されないもの）</v>
      </c>
      <c r="C23" s="58">
        <f>IF($B23="","",IF([10]設定!$H38="",INDEX([10]第１０表!$F$78:$M$134,MATCH([10]設定!$D38,[10]第１０表!$C$78:$C$134,0),1),[10]設定!$H38))</f>
        <v>20.5</v>
      </c>
      <c r="D23" s="59">
        <f>IF($B23="","",IF([10]設定!$H38="",INDEX([10]第１０表!$F$78:$M$134,MATCH([10]設定!$D38,[10]第１０表!$C$78:$C$134,0),2),[10]設定!$H38))</f>
        <v>166.8</v>
      </c>
      <c r="E23" s="59">
        <f>IF($B23="","",IF([10]設定!$H38="",INDEX([10]第１０表!$F$78:$M$134,MATCH([10]設定!$D38,[10]第１０表!$C$78:$C$134,0),3),[10]設定!$H38))</f>
        <v>156.30000000000001</v>
      </c>
      <c r="F23" s="60">
        <f>IF($B23="","",IF([10]設定!$H38="",INDEX([10]第１０表!$F$78:$M$134,MATCH([10]設定!$D38,[10]第１０表!$C$78:$C$134,0),4),[10]設定!$H38))</f>
        <v>10.5</v>
      </c>
      <c r="G23" s="59">
        <f>IF($B23="","",IF([10]設定!$H38="",INDEX([10]第１０表!$F$78:$M$134,MATCH([10]設定!$D38,[10]第１０表!$C$78:$C$134,0),5),[10]設定!$H38))</f>
        <v>16.3</v>
      </c>
      <c r="H23" s="59">
        <f>IF($B23="","",IF([10]設定!$H38="",INDEX([10]第１０表!$F$78:$M$134,MATCH([10]設定!$D38,[10]第１０表!$C$78:$C$134,0),6),[10]設定!$H38))</f>
        <v>88.9</v>
      </c>
      <c r="I23" s="59">
        <f>IF($B23="","",IF([10]設定!$H38="",INDEX([10]第１０表!$F$78:$M$134,MATCH([10]設定!$D38,[10]第１０表!$C$78:$C$134,0),7),[10]設定!$H38))</f>
        <v>87.3</v>
      </c>
      <c r="J23" s="60">
        <f>IF($B23="","",IF([10]設定!$H38="",INDEX([10]第１０表!$F$78:$M$134,MATCH([10]設定!$D38,[10]第１０表!$C$78:$C$134,0),8),[10]設定!$H38))</f>
        <v>1.6</v>
      </c>
      <c r="K23" s="5"/>
      <c r="M23" s="61" t="str">
        <f t="shared" si="0"/>
        <v>サービス業（他に分類されないもの）</v>
      </c>
      <c r="N23" s="62">
        <f>IF($M23="","",IF([10]設定!$H38="",INDEX([10]指数!$C$518:$AD$574,MATCH([10]設定!$D38,[10]指数!$B$518:$B$574,0),7),[10]設定!$H38))</f>
        <v>103.2</v>
      </c>
      <c r="O23" s="63">
        <f>IF($M23="","",IF([10]設定!$H38="",INDEX([10]指数!$C$518:$AD$574,MATCH([10]設定!$D38,[10]指数!$B$518:$B$574,0),8),[10]設定!$H38))</f>
        <v>-0.6</v>
      </c>
      <c r="P23" s="62">
        <f>IF($M23="","",IF([10]設定!$H38="",INDEX([10]指数!$C$518:$AD$574,MATCH([10]設定!$D38,[10]指数!$B$518:$B$574,0),9),[10]設定!$H38))</f>
        <v>104.1</v>
      </c>
      <c r="Q23" s="64">
        <f>IF($M23="","",IF([10]設定!$H38="",INDEX([10]指数!$C$518:$AD$574,MATCH([10]設定!$D38,[10]指数!$B$518:$B$574,0),10),[10]設定!$H38))</f>
        <v>-1.2</v>
      </c>
      <c r="R23" s="62">
        <f>IF($M23="","",IF([10]設定!$H38="",INDEX([10]指数!$C$518:$AD$574,MATCH([10]設定!$D38,[10]指数!$B$518:$B$574,0),11),[10]設定!$H38))</f>
        <v>90.5</v>
      </c>
      <c r="S23" s="65">
        <f>IF($M23="","",IF([10]設定!$H38="",INDEX([10]指数!$C$518:$AD$574,MATCH([10]設定!$D38,[10]指数!$B$518:$B$574,0),12),[10]設定!$H38))</f>
        <v>10.5</v>
      </c>
      <c r="T23" s="62">
        <f>IF($M23="","",IF([10]設定!$H38="",INDEX([10]指数!$C$582:$AD$638,MATCH([10]設定!$D38,[10]指数!$B$582:$B$638,0),7),[10]設定!$H38))</f>
        <v>94.8</v>
      </c>
      <c r="U23" s="63">
        <f>IF($M23="","",IF([10]設定!$H38="",INDEX([10]指数!$C$582:$AD$638,MATCH([10]設定!$D38,[10]指数!$B$582:$B$638,0),8),[10]設定!$H38))</f>
        <v>-4.7</v>
      </c>
      <c r="V23" s="62">
        <f>IF($M23="","",IF([10]設定!$H38="",INDEX([10]指数!$C$582:$AD$638,MATCH([10]設定!$D38,[10]指数!$B$582:$B$638,0),9),[10]設定!$H38))</f>
        <v>96.3</v>
      </c>
      <c r="W23" s="64">
        <f>IF($M23="","",IF([10]設定!$H38="",INDEX([10]指数!$C$582:$AD$638,MATCH([10]設定!$D38,[10]指数!$B$582:$B$638,0),10),[10]設定!$H38))</f>
        <v>-3.9</v>
      </c>
      <c r="X23" s="62">
        <f>IF($M23="","",IF([10]設定!$H38="",INDEX([10]指数!$C$582:$AD$638,MATCH([10]設定!$D38,[10]指数!$B$582:$B$638,0),11),[10]設定!$H38))</f>
        <v>51.6</v>
      </c>
      <c r="Y23" s="65">
        <f>IF($M23="","",IF([10]設定!$H38="",INDEX([10]指数!$C$582:$AD$638,MATCH([10]設定!$D38,[10]指数!$B$582:$B$638,0),12),[10]設定!$H38))</f>
        <v>-33.299999999999997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IF($B30="","",IF([10]設定!$I23="",INDEX([10]第１０表!$F$10:$M$66,MATCH([10]設定!$D23,[10]第１０表!$C$10:$C$66,0),1),[10]設定!$I23))</f>
        <v>20.3</v>
      </c>
      <c r="D30" s="46">
        <f>IF($B30="","",IF([10]設定!$I23="",INDEX([10]第１０表!$F$10:$M$66,MATCH([10]設定!$D23,[10]第１０表!$C$10:$C$66,0),2),[10]設定!$I23))</f>
        <v>169.7</v>
      </c>
      <c r="E30" s="46">
        <f>IF($B30="","",IF([10]設定!$I23="",INDEX([10]第１０表!$F$10:$M$66,MATCH([10]設定!$D23,[10]第１０表!$C$10:$C$66,0),3),[10]設定!$I23))</f>
        <v>156.1</v>
      </c>
      <c r="F30" s="47">
        <f>IF($B30="","",IF([10]設定!$I23="",INDEX([10]第１０表!$F$10:$M$66,MATCH([10]設定!$D23,[10]第１０表!$C$10:$C$66,0),4),[10]設定!$I23))</f>
        <v>13.6</v>
      </c>
      <c r="G30" s="46">
        <f>IF($B30="","",IF([10]設定!$I23="",INDEX([10]第１０表!$F$10:$M$66,MATCH([10]設定!$D23,[10]第１０表!$C$10:$C$66,0),5),[10]設定!$I23))</f>
        <v>16.8</v>
      </c>
      <c r="H30" s="46">
        <f>IF($B30="","",IF([10]設定!$I23="",INDEX([10]第１０表!$F$10:$M$66,MATCH([10]設定!$D23,[10]第１０表!$C$10:$C$66,0),6),[10]設定!$I23))</f>
        <v>94.1</v>
      </c>
      <c r="I30" s="46">
        <f>IF($B30="","",IF([10]設定!$I23="",INDEX([10]第１０表!$F$10:$M$66,MATCH([10]設定!$D23,[10]第１０表!$C$10:$C$66,0),7),[10]設定!$I23))</f>
        <v>92.5</v>
      </c>
      <c r="J30" s="47">
        <f>IF($B30="","",IF([10]設定!$I23="",INDEX([10]第１０表!$F$10:$M$66,MATCH([10]設定!$D23,[10]第１０表!$C$10:$C$66,0),8),[10]設定!$I23))</f>
        <v>1.6</v>
      </c>
      <c r="K30" s="5"/>
      <c r="M30" s="48" t="str">
        <f t="shared" ref="M30:M45" si="2">+M8</f>
        <v>調査産業計</v>
      </c>
      <c r="N30" s="49">
        <f>IF($M30="","",IF([10]設定!$I23="",INDEX([10]指数!$C$198:$AD$254,MATCH([10]設定!$D23,[10]指数!$B$198:$B$254,0),7),[10]設定!$I23))</f>
        <v>104.4</v>
      </c>
      <c r="O30" s="50">
        <f>IF($M30="","",IF([10]設定!$I23="",INDEX([10]指数!$C$198:$AD$254,MATCH([10]設定!$D23,[10]指数!$B$198:$B$254,0),8),[10]設定!$I23))</f>
        <v>-0.9</v>
      </c>
      <c r="P30" s="49">
        <f>IF($M30="","",IF([10]設定!$I23="",INDEX([10]指数!$C$198:$AD$254,MATCH([10]設定!$D23,[10]指数!$B$198:$B$254,0),9),[10]設定!$I23))</f>
        <v>103.1</v>
      </c>
      <c r="Q30" s="50">
        <f>IF($M30="","",IF([10]設定!$I23="",INDEX([10]指数!$C$198:$AD$254,MATCH([10]設定!$D23,[10]指数!$B$198:$B$254,0),10),[10]設定!$I23))</f>
        <v>0.4</v>
      </c>
      <c r="R30" s="49">
        <f>IF($M30="","",IF([10]設定!$I23="",INDEX([10]指数!$C$198:$AD$254,MATCH([10]設定!$D23,[10]指数!$B$198:$B$254,0),11),[10]設定!$I23))</f>
        <v>121.4</v>
      </c>
      <c r="S30" s="51">
        <f>IF($M30="","",IF([10]設定!$I23="",INDEX([10]指数!$C$198:$AD$254,MATCH([10]設定!$D23,[10]指数!$B$198:$B$254,0),12),[10]設定!$I23))</f>
        <v>-14</v>
      </c>
      <c r="T30" s="49">
        <f>IF($M30="","",IF([10]設定!$I23="",INDEX([10]指数!$C$262:$AD$318,MATCH([10]設定!$D23,[10]指数!$B$262:$B$318,0),7),[10]設定!$I23))</f>
        <v>100.5</v>
      </c>
      <c r="U30" s="49">
        <f>IF($M30="","",IF([10]設定!$I23="",INDEX([10]指数!$C$262:$AD$318,MATCH([10]設定!$D23,[10]指数!$B$262:$B$318,0),8),[10]設定!$I23))</f>
        <v>-3.6</v>
      </c>
      <c r="V30" s="49">
        <f>IF($M30="","",IF([10]設定!$I23="",INDEX([10]指数!$C$262:$AD$318,MATCH([10]設定!$D23,[10]指数!$B$262:$B$318,0),9),[10]設定!$I23))</f>
        <v>101.3</v>
      </c>
      <c r="W30" s="49">
        <f>IF($M30="","",IF([10]設定!$I23="",INDEX([10]指数!$C$262:$AD$318,MATCH([10]設定!$D23,[10]指数!$B$262:$B$318,0),10),[10]設定!$I23))</f>
        <v>-2.7</v>
      </c>
      <c r="X30" s="49">
        <f>IF($M30="","",IF([10]設定!$I23="",INDEX([10]指数!$C$262:$AD$318,MATCH([10]設定!$D23,[10]指数!$B$262:$B$318,0),11),[10]設定!$I23))</f>
        <v>72.7</v>
      </c>
      <c r="Y30" s="49">
        <f>IF($M30="","",IF([10]設定!$I23="",INDEX([10]指数!$C$262:$AD$318,MATCH([10]設定!$D23,[10]指数!$B$262:$B$318,0),12),[10]設定!$I23))</f>
        <v>-36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IF($B31="","",IF([10]設定!$I24="",INDEX([10]第１０表!$F$10:$M$66,MATCH([10]設定!$D24,[10]第１０表!$C$10:$C$66,0),1),[10]設定!$I24))</f>
        <v>21.5</v>
      </c>
      <c r="D31" s="46">
        <f>IF($B31="","",IF([10]設定!$I24="",INDEX([10]第１０表!$F$10:$M$66,MATCH([10]設定!$D24,[10]第１０表!$C$10:$C$66,0),2),[10]設定!$I24))</f>
        <v>169.3</v>
      </c>
      <c r="E31" s="46">
        <f>IF($B31="","",IF([10]設定!$I24="",INDEX([10]第１０表!$F$10:$M$66,MATCH([10]設定!$D24,[10]第１０表!$C$10:$C$66,0),3),[10]設定!$I24))</f>
        <v>159.30000000000001</v>
      </c>
      <c r="F31" s="47">
        <f>IF($B31="","",IF([10]設定!$I24="",INDEX([10]第１０表!$F$10:$M$66,MATCH([10]設定!$D24,[10]第１０表!$C$10:$C$66,0),4),[10]設定!$I24))</f>
        <v>10</v>
      </c>
      <c r="G31" s="46">
        <f>IF($B31="","",IF([10]設定!$I24="",INDEX([10]第１０表!$F$10:$M$66,MATCH([10]設定!$D24,[10]第１０表!$C$10:$C$66,0),5),[10]設定!$I24))</f>
        <v>15</v>
      </c>
      <c r="H31" s="46">
        <f>IF($B31="","",IF([10]設定!$I24="",INDEX([10]第１０表!$F$10:$M$66,MATCH([10]設定!$D24,[10]第１０表!$C$10:$C$66,0),6),[10]設定!$I24))</f>
        <v>100.4</v>
      </c>
      <c r="I31" s="46">
        <f>IF($B31="","",IF([10]設定!$I24="",INDEX([10]第１０表!$F$10:$M$66,MATCH([10]設定!$D24,[10]第１０表!$C$10:$C$66,0),7),[10]設定!$I24))</f>
        <v>98.7</v>
      </c>
      <c r="J31" s="47">
        <f>IF($B31="","",IF([10]設定!$I24="",INDEX([10]第１０表!$F$10:$M$66,MATCH([10]設定!$D24,[10]第１０表!$C$10:$C$66,0),8),[10]設定!$I24))</f>
        <v>1.7</v>
      </c>
      <c r="K31" s="5"/>
      <c r="M31" s="48" t="str">
        <f t="shared" si="2"/>
        <v>建設業</v>
      </c>
      <c r="N31" s="49">
        <f>IF($M31="","",IF([10]設定!$I24="",INDEX([10]指数!$C$198:$AD$254,MATCH([10]設定!$D24,[10]指数!$B$198:$B$254,0),7),[10]設定!$I24))</f>
        <v>103.1</v>
      </c>
      <c r="O31" s="50">
        <f>IF($M31="","",IF([10]設定!$I24="",INDEX([10]指数!$C$198:$AD$254,MATCH([10]設定!$D24,[10]指数!$B$198:$B$254,0),8),[10]設定!$I24))</f>
        <v>-2.1</v>
      </c>
      <c r="P31" s="49">
        <f>IF($M31="","",IF([10]設定!$I24="",INDEX([10]指数!$C$198:$AD$254,MATCH([10]設定!$D24,[10]指数!$B$198:$B$254,0),9),[10]設定!$I24))</f>
        <v>106.1</v>
      </c>
      <c r="Q31" s="50">
        <f>IF($M31="","",IF([10]設定!$I24="",INDEX([10]指数!$C$198:$AD$254,MATCH([10]設定!$D24,[10]指数!$B$198:$B$254,0),10),[10]設定!$I24))</f>
        <v>0.6</v>
      </c>
      <c r="R31" s="49">
        <f>IF($M31="","",IF([10]設定!$I24="",INDEX([10]指数!$C$198:$AD$254,MATCH([10]設定!$D24,[10]指数!$B$198:$B$254,0),11),[10]設定!$I24))</f>
        <v>70.900000000000006</v>
      </c>
      <c r="S31" s="51">
        <f>IF($M31="","",IF([10]設定!$I24="",INDEX([10]指数!$C$198:$AD$254,MATCH([10]設定!$D24,[10]指数!$B$198:$B$254,0),12),[10]設定!$I24))</f>
        <v>-31</v>
      </c>
      <c r="T31" s="49">
        <f>IF($M31="","",IF([10]設定!$I24="",INDEX([10]指数!$C$262:$AD$318,MATCH([10]設定!$D24,[10]指数!$B$262:$B$318,0),7),[10]設定!$I24))</f>
        <v>102.3</v>
      </c>
      <c r="U31" s="50">
        <f>IF($M31="","",IF([10]設定!$I24="",INDEX([10]指数!$C$262:$AD$318,MATCH([10]設定!$D24,[10]指数!$B$262:$B$318,0),8),[10]設定!$I24))</f>
        <v>-20.8</v>
      </c>
      <c r="V31" s="49">
        <f>IF($M31="","",IF([10]設定!$I24="",INDEX([10]指数!$C$262:$AD$318,MATCH([10]設定!$D24,[10]指数!$B$262:$B$318,0),9),[10]設定!$I24))</f>
        <v>101.4</v>
      </c>
      <c r="W31" s="50">
        <f>IF($M31="","",IF([10]設定!$I24="",INDEX([10]指数!$C$262:$AD$318,MATCH([10]設定!$D24,[10]指数!$B$262:$B$318,0),10),[10]設定!$I24))</f>
        <v>-19.100000000000001</v>
      </c>
      <c r="X31" s="49">
        <f>IF($M31="","",IF([10]設定!$I24="",INDEX([10]指数!$C$262:$AD$318,MATCH([10]設定!$D24,[10]指数!$B$262:$B$318,0),11),[10]設定!$I24))</f>
        <v>188.9</v>
      </c>
      <c r="Y31" s="51">
        <f>IF($M31="","",IF([10]設定!$I24="",INDEX([10]指数!$C$262:$AD$318,MATCH([10]設定!$D24,[10]指数!$B$262:$B$318,0),12),[10]設定!$I24))</f>
        <v>-63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IF($B32="","",IF([10]設定!$I25="",INDEX([10]第１０表!$F$10:$M$66,MATCH([10]設定!$D25,[10]第１０表!$C$10:$C$66,0),1),[10]設定!$I25))</f>
        <v>20.3</v>
      </c>
      <c r="D32" s="46">
        <f>IF($B32="","",IF([10]設定!$I25="",INDEX([10]第１０表!$F$10:$M$66,MATCH([10]設定!$D25,[10]第１０表!$C$10:$C$66,0),2),[10]設定!$I25))</f>
        <v>169.8</v>
      </c>
      <c r="E32" s="46">
        <f>IF($B32="","",IF([10]設定!$I25="",INDEX([10]第１０表!$F$10:$M$66,MATCH([10]設定!$D25,[10]第１０表!$C$10:$C$66,0),3),[10]設定!$I25))</f>
        <v>156.69999999999999</v>
      </c>
      <c r="F32" s="47">
        <f>IF($B32="","",IF([10]設定!$I25="",INDEX([10]第１０表!$F$10:$M$66,MATCH([10]設定!$D25,[10]第１０表!$C$10:$C$66,0),4),[10]設定!$I25))</f>
        <v>13.1</v>
      </c>
      <c r="G32" s="46">
        <f>IF($B32="","",IF([10]設定!$I25="",INDEX([10]第１０表!$F$10:$M$66,MATCH([10]設定!$D25,[10]第１０表!$C$10:$C$66,0),5),[10]設定!$I25))</f>
        <v>18.7</v>
      </c>
      <c r="H32" s="46">
        <f>IF($B32="","",IF([10]設定!$I25="",INDEX([10]第１０表!$F$10:$M$66,MATCH([10]設定!$D25,[10]第１０表!$C$10:$C$66,0),6),[10]設定!$I25))</f>
        <v>114.5</v>
      </c>
      <c r="I32" s="46">
        <f>IF($B32="","",IF([10]設定!$I25="",INDEX([10]第１０表!$F$10:$M$66,MATCH([10]設定!$D25,[10]第１０表!$C$10:$C$66,0),7),[10]設定!$I25))</f>
        <v>112.4</v>
      </c>
      <c r="J32" s="47">
        <f>IF($B32="","",IF([10]設定!$I25="",INDEX([10]第１０表!$F$10:$M$66,MATCH([10]設定!$D25,[10]第１０表!$C$10:$C$66,0),8),[10]設定!$I25))</f>
        <v>2.1</v>
      </c>
      <c r="K32" s="5"/>
      <c r="M32" s="48" t="str">
        <f t="shared" si="2"/>
        <v>製造業</v>
      </c>
      <c r="N32" s="49">
        <f>IF($M32="","",IF([10]設定!$I25="",INDEX([10]指数!$C$198:$AD$254,MATCH([10]設定!$D25,[10]指数!$B$198:$B$254,0),7),[10]設定!$I25))</f>
        <v>102.6</v>
      </c>
      <c r="O32" s="50">
        <f>IF($M32="","",IF([10]設定!$I25="",INDEX([10]指数!$C$198:$AD$254,MATCH([10]設定!$D25,[10]指数!$B$198:$B$254,0),8),[10]設定!$I25))</f>
        <v>-1.6</v>
      </c>
      <c r="P32" s="49">
        <f>IF($M32="","",IF([10]設定!$I25="",INDEX([10]指数!$C$198:$AD$254,MATCH([10]設定!$D25,[10]指数!$B$198:$B$254,0),9),[10]設定!$I25))</f>
        <v>103</v>
      </c>
      <c r="Q32" s="50">
        <f>IF($M32="","",IF([10]設定!$I25="",INDEX([10]指数!$C$198:$AD$254,MATCH([10]設定!$D25,[10]指数!$B$198:$B$254,0),10),[10]設定!$I25))</f>
        <v>-0.4</v>
      </c>
      <c r="R32" s="49">
        <f>IF($M32="","",IF([10]設定!$I25="",INDEX([10]指数!$C$198:$AD$254,MATCH([10]設定!$D25,[10]指数!$B$198:$B$254,0),11),[10]設定!$I25))</f>
        <v>98.5</v>
      </c>
      <c r="S32" s="51">
        <f>IF($M32="","",IF([10]設定!$I25="",INDEX([10]指数!$C$198:$AD$254,MATCH([10]設定!$D25,[10]指数!$B$198:$B$254,0),12),[10]設定!$I25))</f>
        <v>-13.8</v>
      </c>
      <c r="T32" s="49">
        <f>IF($M32="","",IF([10]設定!$I25="",INDEX([10]指数!$C$262:$AD$318,MATCH([10]設定!$D25,[10]指数!$B$262:$B$318,0),7),[10]設定!$I25))</f>
        <v>98.4</v>
      </c>
      <c r="U32" s="50">
        <f>IF($M32="","",IF([10]設定!$I25="",INDEX([10]指数!$C$262:$AD$318,MATCH([10]設定!$D25,[10]指数!$B$262:$B$318,0),8),[10]設定!$I25))</f>
        <v>-8.6</v>
      </c>
      <c r="V32" s="49">
        <f>IF($M32="","",IF([10]設定!$I25="",INDEX([10]指数!$C$262:$AD$318,MATCH([10]設定!$D25,[10]指数!$B$262:$B$318,0),9),[10]設定!$I25))</f>
        <v>101</v>
      </c>
      <c r="W32" s="50">
        <f>IF($M32="","",IF([10]設定!$I25="",INDEX([10]指数!$C$262:$AD$318,MATCH([10]設定!$D25,[10]指数!$B$262:$B$318,0),10),[10]設定!$I25))</f>
        <v>-5.9</v>
      </c>
      <c r="X32" s="49">
        <f>IF($M32="","",IF([10]設定!$I25="",INDEX([10]指数!$C$262:$AD$318,MATCH([10]設定!$D25,[10]指数!$B$262:$B$318,0),11),[10]設定!$I25))</f>
        <v>40.4</v>
      </c>
      <c r="Y32" s="51">
        <f>IF($M32="","",IF([10]設定!$I25="",INDEX([10]指数!$C$262:$AD$318,MATCH([10]設定!$D25,[10]指数!$B$262:$B$318,0),12),[10]設定!$I25))</f>
        <v>-63.8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IF($B33="","",IF([10]設定!$I26="",INDEX([10]第１０表!$F$10:$M$66,MATCH([10]設定!$D26,[10]第１０表!$C$10:$C$66,0),1),[10]設定!$I26))</f>
        <v>20.100000000000001</v>
      </c>
      <c r="D33" s="46">
        <f>IF($B33="","",IF([10]設定!$I26="",INDEX([10]第１０表!$F$10:$M$66,MATCH([10]設定!$D26,[10]第１０表!$C$10:$C$66,0),2),[10]設定!$I26))</f>
        <v>165.7</v>
      </c>
      <c r="E33" s="46">
        <f>IF($B33="","",IF([10]設定!$I26="",INDEX([10]第１０表!$F$10:$M$66,MATCH([10]設定!$D26,[10]第１０表!$C$10:$C$66,0),3),[10]設定!$I26))</f>
        <v>150.4</v>
      </c>
      <c r="F33" s="47">
        <f>IF($B33="","",IF([10]設定!$I26="",INDEX([10]第１０表!$F$10:$M$66,MATCH([10]設定!$D26,[10]第１０表!$C$10:$C$66,0),4),[10]設定!$I26))</f>
        <v>15.3</v>
      </c>
      <c r="G33" s="46">
        <f>IF($B33="","",IF([10]設定!$I26="",INDEX([10]第１０表!$F$10:$M$66,MATCH([10]設定!$D26,[10]第１０表!$C$10:$C$66,0),5),[10]設定!$I26))</f>
        <v>19.3</v>
      </c>
      <c r="H33" s="46">
        <f>IF($B33="","",IF([10]設定!$I26="",INDEX([10]第１０表!$F$10:$M$66,MATCH([10]設定!$D26,[10]第１０表!$C$10:$C$66,0),6),[10]設定!$I26))</f>
        <v>114.4</v>
      </c>
      <c r="I33" s="46">
        <f>IF($B33="","",IF([10]設定!$I26="",INDEX([10]第１０表!$F$10:$M$66,MATCH([10]設定!$D26,[10]第１０表!$C$10:$C$66,0),7),[10]設定!$I26))</f>
        <v>114.3</v>
      </c>
      <c r="J33" s="47">
        <f>IF($B33="","",IF([10]設定!$I26="",INDEX([10]第１０表!$F$10:$M$66,MATCH([10]設定!$D26,[10]第１０表!$C$10:$C$66,0),8),[10]設定!$I26))</f>
        <v>0.1</v>
      </c>
      <c r="K33" s="5"/>
      <c r="M33" s="54" t="str">
        <f t="shared" si="2"/>
        <v>電気・ガス・熱供給・水道業</v>
      </c>
      <c r="N33" s="49">
        <f>IF($M33="","",IF([10]設定!$I26="",INDEX([10]指数!$C$198:$AD$254,MATCH([10]設定!$D26,[10]指数!$B$198:$B$254,0),7),[10]設定!$I26))</f>
        <v>109.3</v>
      </c>
      <c r="O33" s="50">
        <f>IF($M33="","",IF([10]設定!$I26="",INDEX([10]指数!$C$198:$AD$254,MATCH([10]設定!$D26,[10]指数!$B$198:$B$254,0),8),[10]設定!$I26))</f>
        <v>6.7</v>
      </c>
      <c r="P33" s="49">
        <f>IF($M33="","",IF([10]設定!$I26="",INDEX([10]指数!$C$198:$AD$254,MATCH([10]設定!$D26,[10]指数!$B$198:$B$254,0),9),[10]設定!$I26))</f>
        <v>106.9</v>
      </c>
      <c r="Q33" s="50">
        <f>IF($M33="","",IF([10]設定!$I26="",INDEX([10]指数!$C$198:$AD$254,MATCH([10]設定!$D26,[10]指数!$B$198:$B$254,0),10),[10]設定!$I26))</f>
        <v>1.5</v>
      </c>
      <c r="R33" s="49">
        <f>IF($M33="","",IF([10]設定!$I26="",INDEX([10]指数!$C$198:$AD$254,MATCH([10]設定!$D26,[10]指数!$B$198:$B$254,0),11),[10]設定!$I26))</f>
        <v>140.4</v>
      </c>
      <c r="S33" s="51">
        <f>IF($M33="","",IF([10]設定!$I26="",INDEX([10]指数!$C$198:$AD$254,MATCH([10]設定!$D26,[10]指数!$B$198:$B$254,0),12),[10]設定!$I26))</f>
        <v>115.7</v>
      </c>
      <c r="T33" s="49">
        <f>IF($M33="","",IF([10]設定!$I26="",INDEX([10]指数!$C$262:$AD$318,MATCH([10]設定!$D26,[10]指数!$B$262:$B$318,0),7),[10]設定!$I26))</f>
        <v>102.3</v>
      </c>
      <c r="U33" s="50">
        <f>IF($M33="","",IF([10]設定!$I26="",INDEX([10]指数!$C$262:$AD$318,MATCH([10]設定!$D26,[10]指数!$B$262:$B$318,0),8),[10]設定!$I26))</f>
        <v>-2</v>
      </c>
      <c r="V33" s="49">
        <f>IF($M33="","",IF([10]設定!$I26="",INDEX([10]指数!$C$262:$AD$318,MATCH([10]設定!$D26,[10]指数!$B$262:$B$318,0),9),[10]設定!$I26))</f>
        <v>102.6</v>
      </c>
      <c r="W33" s="50">
        <f>IF($M33="","",IF([10]設定!$I26="",INDEX([10]指数!$C$262:$AD$318,MATCH([10]設定!$D26,[10]指数!$B$262:$B$318,0),10),[10]設定!$I26))</f>
        <v>-1.9</v>
      </c>
      <c r="X33" s="49">
        <f>IF($M33="","",IF([10]設定!$I26="",INDEX([10]指数!$C$262:$AD$318,MATCH([10]設定!$D26,[10]指数!$B$262:$B$318,0),11),[10]設定!$I26))</f>
        <v>25</v>
      </c>
      <c r="Y33" s="51">
        <f>IF($M33="","",IF([10]設定!$I26="",INDEX([10]指数!$C$262:$AD$318,MATCH([10]設定!$D26,[10]指数!$B$262:$B$318,0),12),[10]設定!$I26))</f>
        <v>-50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IF($B34="","",IF([10]設定!$I27="",INDEX([10]第１０表!$F$10:$M$66,MATCH([10]設定!$D27,[10]第１０表!$C$10:$C$66,0),1),[10]設定!$I27))</f>
        <v>20.100000000000001</v>
      </c>
      <c r="D34" s="46">
        <f>IF($B34="","",IF([10]設定!$I27="",INDEX([10]第１０表!$F$10:$M$66,MATCH([10]設定!$D27,[10]第１０表!$C$10:$C$66,0),2),[10]設定!$I27))</f>
        <v>167.1</v>
      </c>
      <c r="E34" s="46">
        <f>IF($B34="","",IF([10]設定!$I27="",INDEX([10]第１０表!$F$10:$M$66,MATCH([10]設定!$D27,[10]第１０表!$C$10:$C$66,0),3),[10]設定!$I27))</f>
        <v>155.19999999999999</v>
      </c>
      <c r="F34" s="47">
        <f>IF($B34="","",IF([10]設定!$I27="",INDEX([10]第１０表!$F$10:$M$66,MATCH([10]設定!$D27,[10]第１０表!$C$10:$C$66,0),4),[10]設定!$I27))</f>
        <v>11.9</v>
      </c>
      <c r="G34" s="46">
        <f>IF($B34="","",IF([10]設定!$I27="",INDEX([10]第１０表!$F$10:$M$66,MATCH([10]設定!$D27,[10]第１０表!$C$10:$C$66,0),5),[10]設定!$I27))</f>
        <v>14.4</v>
      </c>
      <c r="H34" s="46">
        <f>IF($B34="","",IF([10]設定!$I27="",INDEX([10]第１０表!$F$10:$M$66,MATCH([10]設定!$D27,[10]第１０表!$C$10:$C$66,0),6),[10]設定!$I27))</f>
        <v>93.7</v>
      </c>
      <c r="I34" s="46">
        <f>IF($B34="","",IF([10]設定!$I27="",INDEX([10]第１０表!$F$10:$M$66,MATCH([10]設定!$D27,[10]第１０表!$C$10:$C$66,0),7),[10]設定!$I27))</f>
        <v>93</v>
      </c>
      <c r="J34" s="47">
        <f>IF($B34="","",IF([10]設定!$I27="",INDEX([10]第１０表!$F$10:$M$66,MATCH([10]設定!$D27,[10]第１０表!$C$10:$C$66,0),8),[10]設定!$I27))</f>
        <v>0.7</v>
      </c>
      <c r="K34" s="5"/>
      <c r="M34" s="48" t="str">
        <f t="shared" si="2"/>
        <v>情報通信業</v>
      </c>
      <c r="N34" s="49">
        <f>IF($M34="","",IF([10]設定!$I27="",INDEX([10]指数!$C$198:$AD$254,MATCH([10]設定!$D27,[10]指数!$B$198:$B$254,0),7),[10]設定!$I27))</f>
        <v>103.8</v>
      </c>
      <c r="O34" s="50">
        <f>IF($M34="","",IF([10]設定!$I27="",INDEX([10]指数!$C$198:$AD$254,MATCH([10]設定!$D27,[10]指数!$B$198:$B$254,0),8),[10]設定!$I27))</f>
        <v>3.1</v>
      </c>
      <c r="P34" s="49">
        <f>IF($M34="","",IF([10]設定!$I27="",INDEX([10]指数!$C$198:$AD$254,MATCH([10]設定!$D27,[10]指数!$B$198:$B$254,0),9),[10]設定!$I27))</f>
        <v>103.9</v>
      </c>
      <c r="Q34" s="50">
        <f>IF($M34="","",IF([10]設定!$I27="",INDEX([10]指数!$C$198:$AD$254,MATCH([10]設定!$D27,[10]指数!$B$198:$B$254,0),10),[10]設定!$I27))</f>
        <v>2.9</v>
      </c>
      <c r="R34" s="49">
        <f>IF($M34="","",IF([10]設定!$I27="",INDEX([10]指数!$C$198:$AD$254,MATCH([10]設定!$D27,[10]指数!$B$198:$B$254,0),11),[10]設定!$I27))</f>
        <v>102.6</v>
      </c>
      <c r="S34" s="51">
        <f>IF($M34="","",IF([10]設定!$I27="",INDEX([10]指数!$C$198:$AD$254,MATCH([10]設定!$D27,[10]指数!$B$198:$B$254,0),12),[10]設定!$I27))</f>
        <v>5.3</v>
      </c>
      <c r="T34" s="49">
        <f>IF($M34="","",IF([10]設定!$I27="",INDEX([10]指数!$C$262:$AD$318,MATCH([10]設定!$D27,[10]指数!$B$262:$B$318,0),7),[10]設定!$I27))</f>
        <v>102.1</v>
      </c>
      <c r="U34" s="50">
        <f>IF($M34="","",IF([10]設定!$I27="",INDEX([10]指数!$C$262:$AD$318,MATCH([10]設定!$D27,[10]指数!$B$262:$B$318,0),8),[10]設定!$I27))</f>
        <v>14.8</v>
      </c>
      <c r="V34" s="49">
        <f>IF($M34="","",IF([10]設定!$I27="",INDEX([10]指数!$C$262:$AD$318,MATCH([10]設定!$D27,[10]指数!$B$262:$B$318,0),9),[10]設定!$I27))</f>
        <v>102.9</v>
      </c>
      <c r="W34" s="50">
        <f>IF($M34="","",IF([10]設定!$I27="",INDEX([10]指数!$C$262:$AD$318,MATCH([10]設定!$D27,[10]指数!$B$262:$B$318,0),10),[10]設定!$I27))</f>
        <v>22.8</v>
      </c>
      <c r="X34" s="49">
        <f>IF($M34="","",IF([10]設定!$I27="",INDEX([10]指数!$C$262:$AD$318,MATCH([10]設定!$D27,[10]指数!$B$262:$B$318,0),11),[10]設定!$I27))</f>
        <v>50</v>
      </c>
      <c r="Y34" s="51">
        <f>IF($M34="","",IF([10]設定!$I27="",INDEX([10]指数!$C$262:$AD$318,MATCH([10]設定!$D27,[10]指数!$B$262:$B$318,0),12),[10]設定!$I27))</f>
        <v>-87.9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IF($B35="","",IF([10]設定!$I28="",INDEX([10]第１０表!$F$10:$M$66,MATCH([10]設定!$D28,[10]第１０表!$C$10:$C$66,0),1),[10]設定!$I28))</f>
        <v>21.3</v>
      </c>
      <c r="D35" s="46">
        <f>IF($B35="","",IF([10]設定!$I28="",INDEX([10]第１０表!$F$10:$M$66,MATCH([10]設定!$D28,[10]第１０表!$C$10:$C$66,0),2),[10]設定!$I28))</f>
        <v>184.9</v>
      </c>
      <c r="E35" s="46">
        <f>IF($B35="","",IF([10]設定!$I28="",INDEX([10]第１０表!$F$10:$M$66,MATCH([10]設定!$D28,[10]第１０表!$C$10:$C$66,0),3),[10]設定!$I28))</f>
        <v>160.4</v>
      </c>
      <c r="F35" s="47">
        <f>IF($B35="","",IF([10]設定!$I28="",INDEX([10]第１０表!$F$10:$M$66,MATCH([10]設定!$D28,[10]第１０表!$C$10:$C$66,0),4),[10]設定!$I28))</f>
        <v>24.5</v>
      </c>
      <c r="G35" s="46">
        <f>IF($B35="","",IF([10]設定!$I28="",INDEX([10]第１０表!$F$10:$M$66,MATCH([10]設定!$D28,[10]第１０表!$C$10:$C$66,0),5),[10]設定!$I28))</f>
        <v>15.1</v>
      </c>
      <c r="H35" s="46">
        <f>IF($B35="","",IF([10]設定!$I28="",INDEX([10]第１０表!$F$10:$M$66,MATCH([10]設定!$D28,[10]第１０表!$C$10:$C$66,0),6),[10]設定!$I28))</f>
        <v>65.7</v>
      </c>
      <c r="I35" s="46">
        <f>IF($B35="","",IF([10]設定!$I28="",INDEX([10]第１０表!$F$10:$M$66,MATCH([10]設定!$D28,[10]第１０表!$C$10:$C$66,0),7),[10]設定!$I28))</f>
        <v>65.7</v>
      </c>
      <c r="J35" s="47">
        <f>IF($B35="","",IF([10]設定!$I28="",INDEX([10]第１０表!$F$10:$M$66,MATCH([10]設定!$D28,[10]第１０表!$C$10:$C$66,0),8),[10]設定!$I28))</f>
        <v>0</v>
      </c>
      <c r="K35" s="5"/>
      <c r="M35" s="48" t="str">
        <f t="shared" si="2"/>
        <v>運輸業，郵便業</v>
      </c>
      <c r="N35" s="49">
        <f>IF($M35="","",IF([10]設定!$I28="",INDEX([10]指数!$C$198:$AD$254,MATCH([10]設定!$D28,[10]指数!$B$198:$B$254,0),7),[10]設定!$I28))</f>
        <v>96.3</v>
      </c>
      <c r="O35" s="50">
        <f>IF($M35="","",IF([10]設定!$I28="",INDEX([10]指数!$C$198:$AD$254,MATCH([10]設定!$D28,[10]指数!$B$198:$B$254,0),8),[10]設定!$I28))</f>
        <v>-6.7</v>
      </c>
      <c r="P35" s="49">
        <f>IF($M35="","",IF([10]設定!$I28="",INDEX([10]指数!$C$198:$AD$254,MATCH([10]設定!$D28,[10]指数!$B$198:$B$254,0),9),[10]設定!$I28))</f>
        <v>103</v>
      </c>
      <c r="Q35" s="50">
        <f>IF($M35="","",IF([10]設定!$I28="",INDEX([10]指数!$C$198:$AD$254,MATCH([10]設定!$D28,[10]指数!$B$198:$B$254,0),10),[10]設定!$I28))</f>
        <v>-0.7</v>
      </c>
      <c r="R35" s="49">
        <f>IF($M35="","",IF([10]設定!$I28="",INDEX([10]指数!$C$198:$AD$254,MATCH([10]設定!$D28,[10]指数!$B$198:$B$254,0),11),[10]設定!$I28))</f>
        <v>67.5</v>
      </c>
      <c r="S35" s="51">
        <f>IF($M35="","",IF([10]設定!$I28="",INDEX([10]指数!$C$198:$AD$254,MATCH([10]設定!$D28,[10]指数!$B$198:$B$254,0),12),[10]設定!$I28))</f>
        <v>-33</v>
      </c>
      <c r="T35" s="49">
        <f>IF($M35="","",IF([10]設定!$I28="",INDEX([10]指数!$C$262:$AD$318,MATCH([10]設定!$D28,[10]指数!$B$262:$B$318,0),7),[10]設定!$I28))</f>
        <v>66</v>
      </c>
      <c r="U35" s="50">
        <f>IF($M35="","",IF([10]設定!$I28="",INDEX([10]指数!$C$262:$AD$318,MATCH([10]設定!$D28,[10]指数!$B$262:$B$318,0),8),[10]設定!$I28))</f>
        <v>-33.9</v>
      </c>
      <c r="V35" s="49">
        <f>IF($M35="","",IF([10]設定!$I28="",INDEX([10]指数!$C$262:$AD$318,MATCH([10]設定!$D28,[10]指数!$B$262:$B$318,0),9),[10]設定!$I28))</f>
        <v>69.5</v>
      </c>
      <c r="W35" s="50">
        <f>IF($M35="","",IF([10]設定!$I28="",INDEX([10]指数!$C$262:$AD$318,MATCH([10]設定!$D28,[10]指数!$B$262:$B$318,0),10),[10]設定!$I28))</f>
        <v>-32.5</v>
      </c>
      <c r="X35" s="49">
        <f>IF($M35="","",IF([10]設定!$I28="",INDEX([10]指数!$C$262:$AD$318,MATCH([10]設定!$D28,[10]指数!$B$262:$B$318,0),11),[10]設定!$I28))</f>
        <v>0</v>
      </c>
      <c r="Y35" s="51">
        <f>IF($M35="","",IF([10]設定!$I28="",INDEX([10]指数!$C$262:$AD$318,MATCH([10]設定!$D28,[10]指数!$B$262:$B$318,0),12),[10]設定!$I28))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IF($B36="","",IF([10]設定!$I29="",INDEX([10]第１０表!$F$10:$M$66,MATCH([10]設定!$D29,[10]第１０表!$C$10:$C$66,0),1),[10]設定!$I29))</f>
        <v>20.5</v>
      </c>
      <c r="D36" s="46">
        <f>IF($B36="","",IF([10]設定!$I29="",INDEX([10]第１０表!$F$10:$M$66,MATCH([10]設定!$D29,[10]第１０表!$C$10:$C$66,0),2),[10]設定!$I29))</f>
        <v>172.2</v>
      </c>
      <c r="E36" s="46">
        <f>IF($B36="","",IF([10]設定!$I29="",INDEX([10]第１０表!$F$10:$M$66,MATCH([10]設定!$D29,[10]第１０表!$C$10:$C$66,0),3),[10]設定!$I29))</f>
        <v>156.6</v>
      </c>
      <c r="F36" s="47">
        <f>IF($B36="","",IF([10]設定!$I29="",INDEX([10]第１０表!$F$10:$M$66,MATCH([10]設定!$D29,[10]第１０表!$C$10:$C$66,0),4),[10]設定!$I29))</f>
        <v>15.6</v>
      </c>
      <c r="G36" s="46">
        <f>IF($B36="","",IF([10]設定!$I29="",INDEX([10]第１０表!$F$10:$M$66,MATCH([10]設定!$D29,[10]第１０表!$C$10:$C$66,0),5),[10]設定!$I29))</f>
        <v>17.399999999999999</v>
      </c>
      <c r="H36" s="46">
        <f>IF($B36="","",IF([10]設定!$I29="",INDEX([10]第１０表!$F$10:$M$66,MATCH([10]設定!$D29,[10]第１０表!$C$10:$C$66,0),6),[10]設定!$I29))</f>
        <v>101.8</v>
      </c>
      <c r="I36" s="46">
        <f>IF($B36="","",IF([10]設定!$I29="",INDEX([10]第１０表!$F$10:$M$66,MATCH([10]設定!$D29,[10]第１０表!$C$10:$C$66,0),7),[10]設定!$I29))</f>
        <v>99.8</v>
      </c>
      <c r="J36" s="47">
        <f>IF($B36="","",IF([10]設定!$I29="",INDEX([10]第１０表!$F$10:$M$66,MATCH([10]設定!$D29,[10]第１０表!$C$10:$C$66,0),8),[10]設定!$I29))</f>
        <v>2</v>
      </c>
      <c r="K36" s="5"/>
      <c r="M36" s="48" t="str">
        <f t="shared" si="2"/>
        <v>卸売業，小売業</v>
      </c>
      <c r="N36" s="49">
        <f>IF($M36="","",IF([10]設定!$I29="",INDEX([10]指数!$C$198:$AD$254,MATCH([10]設定!$D29,[10]指数!$B$198:$B$254,0),7),[10]設定!$I29))</f>
        <v>102.6</v>
      </c>
      <c r="O36" s="50">
        <f>IF($M36="","",IF([10]設定!$I29="",INDEX([10]指数!$C$198:$AD$254,MATCH([10]設定!$D29,[10]指数!$B$198:$B$254,0),8),[10]設定!$I29))</f>
        <v>2.5</v>
      </c>
      <c r="P36" s="49">
        <f>IF($M36="","",IF([10]設定!$I29="",INDEX([10]指数!$C$198:$AD$254,MATCH([10]設定!$D29,[10]指数!$B$198:$B$254,0),9),[10]設定!$I29))</f>
        <v>98.9</v>
      </c>
      <c r="Q36" s="50">
        <f>IF($M36="","",IF([10]設定!$I29="",INDEX([10]指数!$C$198:$AD$254,MATCH([10]設定!$D29,[10]指数!$B$198:$B$254,0),10),[10]設定!$I29))</f>
        <v>3.5</v>
      </c>
      <c r="R36" s="49">
        <f>IF($M36="","",IF([10]設定!$I29="",INDEX([10]指数!$C$198:$AD$254,MATCH([10]設定!$D29,[10]指数!$B$198:$B$254,0),11),[10]設定!$I29))</f>
        <v>162.5</v>
      </c>
      <c r="S36" s="51">
        <f>IF($M36="","",IF([10]設定!$I29="",INDEX([10]指数!$C$198:$AD$254,MATCH([10]設定!$D29,[10]指数!$B$198:$B$254,0),12),[10]設定!$I29))</f>
        <v>-6</v>
      </c>
      <c r="T36" s="49">
        <f>IF($M36="","",IF([10]設定!$I29="",INDEX([10]指数!$C$262:$AD$318,MATCH([10]設定!$D29,[10]指数!$B$262:$B$318,0),7),[10]設定!$I29))</f>
        <v>97.5</v>
      </c>
      <c r="U36" s="50">
        <f>IF($M36="","",IF([10]設定!$I29="",INDEX([10]指数!$C$262:$AD$318,MATCH([10]設定!$D29,[10]指数!$B$262:$B$318,0),8),[10]設定!$I29))</f>
        <v>4.3</v>
      </c>
      <c r="V36" s="49">
        <f>IF($M36="","",IF([10]設定!$I29="",INDEX([10]指数!$C$262:$AD$318,MATCH([10]設定!$D29,[10]指数!$B$262:$B$318,0),9),[10]設定!$I29))</f>
        <v>97.6</v>
      </c>
      <c r="W36" s="50">
        <f>IF($M36="","",IF([10]設定!$I29="",INDEX([10]指数!$C$262:$AD$318,MATCH([10]設定!$D29,[10]指数!$B$262:$B$318,0),10),[10]設定!$I29))</f>
        <v>4.3</v>
      </c>
      <c r="X36" s="49">
        <f>IF($M36="","",IF([10]設定!$I29="",INDEX([10]指数!$C$262:$AD$318,MATCH([10]設定!$D29,[10]指数!$B$262:$B$318,0),11),[10]設定!$I29))</f>
        <v>100</v>
      </c>
      <c r="Y36" s="51">
        <f>IF($M36="","",IF([10]設定!$I29="",INDEX([10]指数!$C$262:$AD$318,MATCH([10]設定!$D29,[10]指数!$B$262:$B$318,0),12),[10]設定!$I29))</f>
        <v>11.1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IF($B37="","",IF([10]設定!$I30="",INDEX([10]第１０表!$F$10:$M$66,MATCH([10]設定!$D30,[10]第１０表!$C$10:$C$66,0),1),[10]設定!$I30))</f>
        <v>20.7</v>
      </c>
      <c r="D37" s="46">
        <f>IF($B37="","",IF([10]設定!$I30="",INDEX([10]第１０表!$F$10:$M$66,MATCH([10]設定!$D30,[10]第１０表!$C$10:$C$66,0),2),[10]設定!$I30))</f>
        <v>149.9</v>
      </c>
      <c r="E37" s="46">
        <f>IF($B37="","",IF([10]設定!$I30="",INDEX([10]第１０表!$F$10:$M$66,MATCH([10]設定!$D30,[10]第１０表!$C$10:$C$66,0),3),[10]設定!$I30))</f>
        <v>145.4</v>
      </c>
      <c r="F37" s="47">
        <f>IF($B37="","",IF([10]設定!$I30="",INDEX([10]第１０表!$F$10:$M$66,MATCH([10]設定!$D30,[10]第１０表!$C$10:$C$66,0),4),[10]設定!$I30))</f>
        <v>4.5</v>
      </c>
      <c r="G37" s="46">
        <f>IF($B37="","",IF([10]設定!$I30="",INDEX([10]第１０表!$F$10:$M$66,MATCH([10]設定!$D30,[10]第１０表!$C$10:$C$66,0),5),[10]設定!$I30))</f>
        <v>16.7</v>
      </c>
      <c r="H37" s="46">
        <f>IF($B37="","",IF([10]設定!$I30="",INDEX([10]第１０表!$F$10:$M$66,MATCH([10]設定!$D30,[10]第１０表!$C$10:$C$66,0),6),[10]設定!$I30))</f>
        <v>92</v>
      </c>
      <c r="I37" s="46">
        <f>IF($B37="","",IF([10]設定!$I30="",INDEX([10]第１０表!$F$10:$M$66,MATCH([10]設定!$D30,[10]第１０表!$C$10:$C$66,0),7),[10]設定!$I30))</f>
        <v>87.8</v>
      </c>
      <c r="J37" s="47">
        <f>IF($B37="","",IF([10]設定!$I30="",INDEX([10]第１０表!$F$10:$M$66,MATCH([10]設定!$D30,[10]第１０表!$C$10:$C$66,0),8),[10]設定!$I30))</f>
        <v>4.2</v>
      </c>
      <c r="K37" s="5"/>
      <c r="M37" s="48" t="str">
        <f t="shared" si="2"/>
        <v>金融業，保険業</v>
      </c>
      <c r="N37" s="49">
        <f>IF($M37="","",IF([10]設定!$I30="",INDEX([10]指数!$C$198:$AD$254,MATCH([10]設定!$D30,[10]指数!$B$198:$B$254,0),7),[10]設定!$I30))</f>
        <v>107.4</v>
      </c>
      <c r="O37" s="50">
        <f>IF($M37="","",IF([10]設定!$I30="",INDEX([10]指数!$C$198:$AD$254,MATCH([10]設定!$D30,[10]指数!$B$198:$B$254,0),8),[10]設定!$I30))</f>
        <v>-5.8</v>
      </c>
      <c r="P37" s="49">
        <f>IF($M37="","",IF([10]設定!$I30="",INDEX([10]指数!$C$198:$AD$254,MATCH([10]設定!$D30,[10]指数!$B$198:$B$254,0),9),[10]設定!$I30))</f>
        <v>107.4</v>
      </c>
      <c r="Q37" s="50">
        <f>IF($M37="","",IF([10]設定!$I30="",INDEX([10]指数!$C$198:$AD$254,MATCH([10]設定!$D30,[10]指数!$B$198:$B$254,0),10),[10]設定!$I30))</f>
        <v>-5</v>
      </c>
      <c r="R37" s="49">
        <f>IF($M37="","",IF([10]設定!$I30="",INDEX([10]指数!$C$198:$AD$254,MATCH([10]設定!$D30,[10]指数!$B$198:$B$254,0),11),[10]設定!$I30))</f>
        <v>107.1</v>
      </c>
      <c r="S37" s="51">
        <f>IF($M37="","",IF([10]設定!$I30="",INDEX([10]指数!$C$198:$AD$254,MATCH([10]設定!$D30,[10]指数!$B$198:$B$254,0),12),[10]設定!$I30))</f>
        <v>-23.8</v>
      </c>
      <c r="T37" s="49">
        <f>IF($M37="","",IF([10]設定!$I30="",INDEX([10]指数!$C$262:$AD$318,MATCH([10]設定!$D30,[10]指数!$B$262:$B$318,0),7),[10]設定!$I30))</f>
        <v>74.599999999999994</v>
      </c>
      <c r="U37" s="50">
        <f>IF($M37="","",IF([10]設定!$I30="",INDEX([10]指数!$C$262:$AD$318,MATCH([10]設定!$D30,[10]指数!$B$262:$B$318,0),8),[10]設定!$I30))</f>
        <v>-24.9</v>
      </c>
      <c r="V37" s="49">
        <f>IF($M37="","",IF([10]設定!$I30="",INDEX([10]指数!$C$262:$AD$318,MATCH([10]設定!$D30,[10]指数!$B$262:$B$318,0),9),[10]設定!$I30))</f>
        <v>75.8</v>
      </c>
      <c r="W37" s="50">
        <f>IF($M37="","",IF([10]設定!$I30="",INDEX([10]指数!$C$262:$AD$318,MATCH([10]設定!$D30,[10]指数!$B$262:$B$318,0),10),[10]設定!$I30))</f>
        <v>-20</v>
      </c>
      <c r="X37" s="49">
        <f>IF($M37="","",IF([10]設定!$I30="",INDEX([10]指数!$C$262:$AD$318,MATCH([10]設定!$D30,[10]指数!$B$262:$B$318,0),11),[10]設定!$I30))</f>
        <v>50.6</v>
      </c>
      <c r="Y37" s="51">
        <f>IF($M37="","",IF([10]設定!$I30="",INDEX([10]指数!$C$262:$AD$318,MATCH([10]設定!$D30,[10]指数!$B$262:$B$318,0),12),[10]設定!$I30))</f>
        <v>-67.2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IF($B38="","",IF([10]設定!$I31="",INDEX([10]第１０表!$F$10:$M$66,MATCH([10]設定!$D31,[10]第１０表!$C$10:$C$66,0),1),[10]設定!$I31))</f>
        <v>21.2</v>
      </c>
      <c r="D38" s="46">
        <f>IF($B38="","",IF([10]設定!$I31="",INDEX([10]第１０表!$F$10:$M$66,MATCH([10]設定!$D31,[10]第１０表!$C$10:$C$66,0),2),[10]設定!$I31))</f>
        <v>176.4</v>
      </c>
      <c r="E38" s="46">
        <f>IF($B38="","",IF([10]設定!$I31="",INDEX([10]第１０表!$F$10:$M$66,MATCH([10]設定!$D31,[10]第１０表!$C$10:$C$66,0),3),[10]設定!$I31))</f>
        <v>170.2</v>
      </c>
      <c r="F38" s="47">
        <f>IF($B38="","",IF([10]設定!$I31="",INDEX([10]第１０表!$F$10:$M$66,MATCH([10]設定!$D31,[10]第１０表!$C$10:$C$66,0),4),[10]設定!$I31))</f>
        <v>6.2</v>
      </c>
      <c r="G38" s="46">
        <f>IF($B38="","",IF([10]設定!$I31="",INDEX([10]第１０表!$F$10:$M$66,MATCH([10]設定!$D31,[10]第１０表!$C$10:$C$66,0),5),[10]設定!$I31))</f>
        <v>19</v>
      </c>
      <c r="H38" s="46">
        <f>IF($B38="","",IF([10]設定!$I31="",INDEX([10]第１０表!$F$10:$M$66,MATCH([10]設定!$D31,[10]第１０表!$C$10:$C$66,0),6),[10]設定!$I31))</f>
        <v>110.6</v>
      </c>
      <c r="I38" s="46">
        <f>IF($B38="","",IF([10]設定!$I31="",INDEX([10]第１０表!$F$10:$M$66,MATCH([10]設定!$D31,[10]第１０表!$C$10:$C$66,0),7),[10]設定!$I31))</f>
        <v>110.6</v>
      </c>
      <c r="J38" s="47">
        <f>IF($B38="","",IF([10]設定!$I31="",INDEX([10]第１０表!$F$10:$M$66,MATCH([10]設定!$D31,[10]第１０表!$C$10:$C$66,0),8),[10]設定!$I31))</f>
        <v>0</v>
      </c>
      <c r="K38" s="5"/>
      <c r="M38" s="48" t="str">
        <f t="shared" si="2"/>
        <v>不動産業，物品賃貸業</v>
      </c>
      <c r="N38" s="49">
        <f>IF($M38="","",IF([10]設定!$I31="",INDEX([10]指数!$C$198:$AD$254,MATCH([10]設定!$D31,[10]指数!$B$198:$B$254,0),7),[10]設定!$I31))</f>
        <v>107.6</v>
      </c>
      <c r="O38" s="50">
        <f>IF($M38="","",IF([10]設定!$I31="",INDEX([10]指数!$C$198:$AD$254,MATCH([10]設定!$D31,[10]指数!$B$198:$B$254,0),8),[10]設定!$I31))</f>
        <v>-3.2</v>
      </c>
      <c r="P38" s="49">
        <f>IF($M38="","",IF([10]設定!$I31="",INDEX([10]指数!$C$198:$AD$254,MATCH([10]設定!$D31,[10]指数!$B$198:$B$254,0),9),[10]設定!$I31))</f>
        <v>106</v>
      </c>
      <c r="Q38" s="50">
        <f>IF($M38="","",IF([10]設定!$I31="",INDEX([10]指数!$C$198:$AD$254,MATCH([10]設定!$D31,[10]指数!$B$198:$B$254,0),10),[10]設定!$I31))</f>
        <v>-1.4</v>
      </c>
      <c r="R38" s="49">
        <f>IF($M38="","",IF([10]設定!$I31="",INDEX([10]指数!$C$198:$AD$254,MATCH([10]設定!$D31,[10]指数!$B$198:$B$254,0),11),[10]設定!$I31))</f>
        <v>182.4</v>
      </c>
      <c r="S38" s="51">
        <f>IF($M38="","",IF([10]設定!$I31="",INDEX([10]指数!$C$198:$AD$254,MATCH([10]設定!$D31,[10]指数!$B$198:$B$254,0),12),[10]設定!$I31))</f>
        <v>-35.4</v>
      </c>
      <c r="T38" s="49">
        <f>IF($M38="","",IF([10]設定!$I31="",INDEX([10]指数!$C$262:$AD$318,MATCH([10]設定!$D31,[10]指数!$B$262:$B$318,0),7),[10]設定!$I31))</f>
        <v>98.5</v>
      </c>
      <c r="U38" s="50">
        <f>IF($M38="","",IF([10]設定!$I31="",INDEX([10]指数!$C$262:$AD$318,MATCH([10]設定!$D31,[10]指数!$B$262:$B$318,0),8),[10]設定!$I31))</f>
        <v>-7.7</v>
      </c>
      <c r="V38" s="49">
        <f>IF($M38="","",IF([10]設定!$I31="",INDEX([10]指数!$C$262:$AD$318,MATCH([10]設定!$D31,[10]指数!$B$262:$B$318,0),9),[10]設定!$I31))</f>
        <v>101</v>
      </c>
      <c r="W38" s="50">
        <f>IF($M38="","",IF([10]設定!$I31="",INDEX([10]指数!$C$262:$AD$318,MATCH([10]設定!$D31,[10]指数!$B$262:$B$318,0),10),[10]設定!$I31))</f>
        <v>-6.1</v>
      </c>
      <c r="X38" s="49">
        <f>IF($M38="","",IF([10]設定!$I31="",INDEX([10]指数!$C$262:$AD$318,MATCH([10]設定!$D31,[10]指数!$B$262:$B$318,0),11),[10]設定!$I31))</f>
        <v>0</v>
      </c>
      <c r="Y38" s="51">
        <f>IF($M38="","",IF([10]設定!$I31="",INDEX([10]指数!$C$262:$AD$318,MATCH([10]設定!$D31,[10]指数!$B$262:$B$318,0),12),[10]設定!$I31))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IF($B39="","",IF([10]設定!$I32="",INDEX([10]第１０表!$F$10:$M$66,MATCH([10]設定!$D32,[10]第１０表!$C$10:$C$66,0),1),[10]設定!$I32))</f>
        <v>21.2</v>
      </c>
      <c r="D39" s="46">
        <f>IF($B39="","",IF([10]設定!$I32="",INDEX([10]第１０表!$F$10:$M$66,MATCH([10]設定!$D32,[10]第１０表!$C$10:$C$66,0),2),[10]設定!$I32))</f>
        <v>178</v>
      </c>
      <c r="E39" s="46">
        <f>IF($B39="","",IF([10]設定!$I32="",INDEX([10]第１０表!$F$10:$M$66,MATCH([10]設定!$D32,[10]第１０表!$C$10:$C$66,0),3),[10]設定!$I32))</f>
        <v>163.19999999999999</v>
      </c>
      <c r="F39" s="47">
        <f>IF($B39="","",IF([10]設定!$I32="",INDEX([10]第１０表!$F$10:$M$66,MATCH([10]設定!$D32,[10]第１０表!$C$10:$C$66,0),4),[10]設定!$I32))</f>
        <v>14.8</v>
      </c>
      <c r="G39" s="46">
        <f>IF($B39="","",IF([10]設定!$I32="",INDEX([10]第１０表!$F$10:$M$66,MATCH([10]設定!$D32,[10]第１０表!$C$10:$C$66,0),5),[10]設定!$I32))</f>
        <v>13.7</v>
      </c>
      <c r="H39" s="46">
        <f>IF($B39="","",IF([10]設定!$I32="",INDEX([10]第１０表!$F$10:$M$66,MATCH([10]設定!$D32,[10]第１０表!$C$10:$C$66,0),6),[10]設定!$I32))</f>
        <v>93.5</v>
      </c>
      <c r="I39" s="46">
        <f>IF($B39="","",IF([10]設定!$I32="",INDEX([10]第１０表!$F$10:$M$66,MATCH([10]設定!$D32,[10]第１０表!$C$10:$C$66,0),7),[10]設定!$I32))</f>
        <v>93.5</v>
      </c>
      <c r="J39" s="47">
        <f>IF($B39="","",IF([10]設定!$I32="",INDEX([10]第１０表!$F$10:$M$66,MATCH([10]設定!$D32,[10]第１０表!$C$10:$C$66,0),8),[10]設定!$I32))</f>
        <v>0</v>
      </c>
      <c r="K39" s="5"/>
      <c r="M39" s="56" t="str">
        <f t="shared" si="2"/>
        <v>学術研究，専門・技術サービス業</v>
      </c>
      <c r="N39" s="49">
        <f>IF($M39="","",IF([10]設定!$I32="",INDEX([10]指数!$C$198:$AD$254,MATCH([10]設定!$D32,[10]指数!$B$198:$B$254,0),7),[10]設定!$I32))</f>
        <v>112.2</v>
      </c>
      <c r="O39" s="50">
        <f>IF($M39="","",IF([10]設定!$I32="",INDEX([10]指数!$C$198:$AD$254,MATCH([10]設定!$D32,[10]指数!$B$198:$B$254,0),8),[10]設定!$I32))</f>
        <v>3.5</v>
      </c>
      <c r="P39" s="49">
        <f>IF($M39="","",IF([10]設定!$I32="",INDEX([10]指数!$C$198:$AD$254,MATCH([10]設定!$D32,[10]指数!$B$198:$B$254,0),9),[10]設定!$I32))</f>
        <v>112.9</v>
      </c>
      <c r="Q39" s="50">
        <f>IF($M39="","",IF([10]設定!$I32="",INDEX([10]指数!$C$198:$AD$254,MATCH([10]設定!$D32,[10]指数!$B$198:$B$254,0),10),[10]設定!$I32))</f>
        <v>1.6</v>
      </c>
      <c r="R39" s="49">
        <f>IF($M39="","",IF([10]設定!$I32="",INDEX([10]指数!$C$198:$AD$254,MATCH([10]設定!$D32,[10]指数!$B$198:$B$254,0),11),[10]設定!$I32))</f>
        <v>104.2</v>
      </c>
      <c r="S39" s="51">
        <f>IF($M39="","",IF([10]設定!$I32="",INDEX([10]指数!$C$198:$AD$254,MATCH([10]設定!$D32,[10]指数!$B$198:$B$254,0),12),[10]設定!$I32))</f>
        <v>29.8</v>
      </c>
      <c r="T39" s="49">
        <f>IF($M39="","",IF([10]設定!$I32="",INDEX([10]指数!$C$262:$AD$318,MATCH([10]設定!$D32,[10]指数!$B$262:$B$318,0),7),[10]設定!$I32))</f>
        <v>74.599999999999994</v>
      </c>
      <c r="U39" s="50">
        <f>IF($M39="","",IF([10]設定!$I32="",INDEX([10]指数!$C$262:$AD$318,MATCH([10]設定!$D32,[10]指数!$B$262:$B$318,0),8),[10]設定!$I32))</f>
        <v>-33.4</v>
      </c>
      <c r="V39" s="49">
        <f>IF($M39="","",IF([10]設定!$I32="",INDEX([10]指数!$C$262:$AD$318,MATCH([10]設定!$D32,[10]指数!$B$262:$B$318,0),9),[10]設定!$I32))</f>
        <v>78.900000000000006</v>
      </c>
      <c r="W39" s="50">
        <f>IF($M39="","",IF([10]設定!$I32="",INDEX([10]指数!$C$262:$AD$318,MATCH([10]設定!$D32,[10]指数!$B$262:$B$318,0),10),[10]設定!$I32))</f>
        <v>-29.2</v>
      </c>
      <c r="X39" s="49">
        <f>IF($M39="","",IF([10]設定!$I32="",INDEX([10]指数!$C$262:$AD$318,MATCH([10]設定!$D32,[10]指数!$B$262:$B$318,0),11),[10]設定!$I32))</f>
        <v>0</v>
      </c>
      <c r="Y39" s="51">
        <f>IF($M39="","",IF([10]設定!$I32="",INDEX([10]指数!$C$262:$AD$318,MATCH([10]設定!$D32,[10]指数!$B$262:$B$318,0),12),[10]設定!$I32))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IF($B40="","",IF([10]設定!$I33="",INDEX([10]第１０表!$F$10:$M$66,MATCH([10]設定!$D33,[10]第１０表!$C$10:$C$66,0),1),[10]設定!$I33))</f>
        <v>17.7</v>
      </c>
      <c r="D40" s="46">
        <f>IF($B40="","",IF([10]設定!$I33="",INDEX([10]第１０表!$F$10:$M$66,MATCH([10]設定!$D33,[10]第１０表!$C$10:$C$66,0),2),[10]設定!$I33))</f>
        <v>168.4</v>
      </c>
      <c r="E40" s="46">
        <f>IF($B40="","",IF([10]設定!$I33="",INDEX([10]第１０表!$F$10:$M$66,MATCH([10]設定!$D33,[10]第１０表!$C$10:$C$66,0),3),[10]設定!$I33))</f>
        <v>151.4</v>
      </c>
      <c r="F40" s="47">
        <f>IF($B40="","",IF([10]設定!$I33="",INDEX([10]第１０表!$F$10:$M$66,MATCH([10]設定!$D33,[10]第１０表!$C$10:$C$66,0),4),[10]設定!$I33))</f>
        <v>17</v>
      </c>
      <c r="G40" s="46">
        <f>IF($B40="","",IF([10]設定!$I33="",INDEX([10]第１０表!$F$10:$M$66,MATCH([10]設定!$D33,[10]第１０表!$C$10:$C$66,0),5),[10]設定!$I33))</f>
        <v>13.9</v>
      </c>
      <c r="H40" s="46">
        <f>IF($B40="","",IF([10]設定!$I33="",INDEX([10]第１０表!$F$10:$M$66,MATCH([10]設定!$D33,[10]第１０表!$C$10:$C$66,0),6),[10]設定!$I33))</f>
        <v>75.2</v>
      </c>
      <c r="I40" s="46">
        <f>IF($B40="","",IF([10]設定!$I33="",INDEX([10]第１０表!$F$10:$M$66,MATCH([10]設定!$D33,[10]第１０表!$C$10:$C$66,0),7),[10]設定!$I33))</f>
        <v>73.3</v>
      </c>
      <c r="J40" s="47">
        <f>IF($B40="","",IF([10]設定!$I33="",INDEX([10]第１０表!$F$10:$M$66,MATCH([10]設定!$D33,[10]第１０表!$C$10:$C$66,0),8),[10]設定!$I33))</f>
        <v>1.9</v>
      </c>
      <c r="K40" s="5"/>
      <c r="M40" s="48" t="str">
        <f t="shared" si="2"/>
        <v>宿泊業，飲食サービス業</v>
      </c>
      <c r="N40" s="49">
        <f>IF($M40="","",IF([10]設定!$I33="",INDEX([10]指数!$C$198:$AD$254,MATCH([10]設定!$D33,[10]指数!$B$198:$B$254,0),7),[10]設定!$I33))</f>
        <v>108.1</v>
      </c>
      <c r="O40" s="50">
        <f>IF($M40="","",IF([10]設定!$I33="",INDEX([10]指数!$C$198:$AD$254,MATCH([10]設定!$D33,[10]指数!$B$198:$B$254,0),8),[10]設定!$I33))</f>
        <v>-4.4000000000000004</v>
      </c>
      <c r="P40" s="49">
        <f>IF($M40="","",IF([10]設定!$I33="",INDEX([10]指数!$C$198:$AD$254,MATCH([10]設定!$D33,[10]指数!$B$198:$B$254,0),9),[10]設定!$I33))</f>
        <v>104</v>
      </c>
      <c r="Q40" s="50">
        <f>IF($M40="","",IF([10]設定!$I33="",INDEX([10]指数!$C$198:$AD$254,MATCH([10]設定!$D33,[10]指数!$B$198:$B$254,0),10),[10]設定!$I33))</f>
        <v>-4.2</v>
      </c>
      <c r="R40" s="49">
        <f>IF($M40="","",IF([10]設定!$I33="",INDEX([10]指数!$C$198:$AD$254,MATCH([10]設定!$D33,[10]指数!$B$198:$B$254,0),11),[10]設定!$I33))</f>
        <v>166.7</v>
      </c>
      <c r="S40" s="51">
        <f>IF($M40="","",IF([10]設定!$I33="",INDEX([10]指数!$C$198:$AD$254,MATCH([10]設定!$D33,[10]指数!$B$198:$B$254,0),12),[10]設定!$I33))</f>
        <v>-6.1</v>
      </c>
      <c r="T40" s="49">
        <f>IF($M40="","",IF([10]設定!$I33="",INDEX([10]指数!$C$262:$AD$318,MATCH([10]設定!$D33,[10]指数!$B$262:$B$318,0),7),[10]設定!$I33))</f>
        <v>97.4</v>
      </c>
      <c r="U40" s="50">
        <f>IF($M40="","",IF([10]設定!$I33="",INDEX([10]指数!$C$262:$AD$318,MATCH([10]設定!$D33,[10]指数!$B$262:$B$318,0),8),[10]設定!$I33))</f>
        <v>-7.1</v>
      </c>
      <c r="V40" s="49">
        <f>IF($M40="","",IF([10]設定!$I33="",INDEX([10]指数!$C$262:$AD$318,MATCH([10]設定!$D33,[10]指数!$B$262:$B$318,0),9),[10]設定!$I33))</f>
        <v>96.6</v>
      </c>
      <c r="W40" s="50">
        <f>IF($M40="","",IF([10]設定!$I33="",INDEX([10]指数!$C$262:$AD$318,MATCH([10]設定!$D33,[10]指数!$B$262:$B$318,0),10),[10]設定!$I33))</f>
        <v>-6.5</v>
      </c>
      <c r="X40" s="49">
        <f>IF($M40="","",IF([10]設定!$I33="",INDEX([10]指数!$C$262:$AD$318,MATCH([10]設定!$D33,[10]指数!$B$262:$B$318,0),11),[10]設定!$I33))</f>
        <v>146.19999999999999</v>
      </c>
      <c r="Y40" s="51">
        <f>IF($M40="","",IF([10]設定!$I33="",INDEX([10]指数!$C$262:$AD$318,MATCH([10]設定!$D33,[10]指数!$B$262:$B$318,0),12),[10]設定!$I33))</f>
        <v>-26.9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IF($B41="","",IF([10]設定!$I34="",INDEX([10]第１０表!$F$10:$M$66,MATCH([10]設定!$D34,[10]第１０表!$C$10:$C$66,0),1),[10]設定!$I34))</f>
        <v>19.899999999999999</v>
      </c>
      <c r="D41" s="46">
        <f>IF($B41="","",IF([10]設定!$I34="",INDEX([10]第１０表!$F$10:$M$66,MATCH([10]設定!$D34,[10]第１０表!$C$10:$C$66,0),2),[10]設定!$I34))</f>
        <v>170.2</v>
      </c>
      <c r="E41" s="46">
        <f>IF($B41="","",IF([10]設定!$I34="",INDEX([10]第１０表!$F$10:$M$66,MATCH([10]設定!$D34,[10]第１０表!$C$10:$C$66,0),3),[10]設定!$I34))</f>
        <v>158.19999999999999</v>
      </c>
      <c r="F41" s="47">
        <f>IF($B41="","",IF([10]設定!$I34="",INDEX([10]第１０表!$F$10:$M$66,MATCH([10]設定!$D34,[10]第１０表!$C$10:$C$66,0),4),[10]設定!$I34))</f>
        <v>12</v>
      </c>
      <c r="G41" s="46">
        <f>IF($B41="","",IF([10]設定!$I34="",INDEX([10]第１０表!$F$10:$M$66,MATCH([10]設定!$D34,[10]第１０表!$C$10:$C$66,0),5),[10]設定!$I34))</f>
        <v>11</v>
      </c>
      <c r="H41" s="46">
        <f>IF($B41="","",IF([10]設定!$I34="",INDEX([10]第１０表!$F$10:$M$66,MATCH([10]設定!$D34,[10]第１０表!$C$10:$C$66,0),6),[10]設定!$I34))</f>
        <v>64.599999999999994</v>
      </c>
      <c r="I41" s="46">
        <f>IF($B41="","",IF([10]設定!$I34="",INDEX([10]第１０表!$F$10:$M$66,MATCH([10]設定!$D34,[10]第１０表!$C$10:$C$66,0),7),[10]設定!$I34))</f>
        <v>61.3</v>
      </c>
      <c r="J41" s="47">
        <f>IF($B41="","",IF([10]設定!$I34="",INDEX([10]第１０表!$F$10:$M$66,MATCH([10]設定!$D34,[10]第１０表!$C$10:$C$66,0),8),[10]設定!$I34))</f>
        <v>3.3</v>
      </c>
      <c r="K41" s="5"/>
      <c r="M41" s="54" t="str">
        <f t="shared" si="2"/>
        <v>生活関連サービス業，娯楽業</v>
      </c>
      <c r="N41" s="49">
        <f>IF($M41="","",IF([10]設定!$I34="",INDEX([10]指数!$C$198:$AD$254,MATCH([10]設定!$D34,[10]指数!$B$198:$B$254,0),7),[10]設定!$I34))</f>
        <v>96.9</v>
      </c>
      <c r="O41" s="50">
        <f>IF($M41="","",IF([10]設定!$I34="",INDEX([10]指数!$C$198:$AD$254,MATCH([10]設定!$D34,[10]指数!$B$198:$B$254,0),8),[10]設定!$I34))</f>
        <v>18</v>
      </c>
      <c r="P41" s="49">
        <f>IF($M41="","",IF([10]設定!$I34="",INDEX([10]指数!$C$198:$AD$254,MATCH([10]設定!$D34,[10]指数!$B$198:$B$254,0),9),[10]設定!$I34))</f>
        <v>98.4</v>
      </c>
      <c r="Q41" s="50">
        <f>IF($M41="","",IF([10]設定!$I34="",INDEX([10]指数!$C$198:$AD$254,MATCH([10]設定!$D34,[10]指数!$B$198:$B$254,0),10),[10]設定!$I34))</f>
        <v>13.8</v>
      </c>
      <c r="R41" s="49">
        <f>IF($M41="","",IF([10]設定!$I34="",INDEX([10]指数!$C$198:$AD$254,MATCH([10]設定!$D34,[10]指数!$B$198:$B$254,0),11),[10]設定!$I34))</f>
        <v>80.5</v>
      </c>
      <c r="S41" s="51">
        <f>IF($M41="","",IF([10]設定!$I34="",INDEX([10]指数!$C$198:$AD$254,MATCH([10]設定!$D34,[10]指数!$B$198:$B$254,0),12),[10]設定!$I34))</f>
        <v>130.69999999999999</v>
      </c>
      <c r="T41" s="49">
        <f>IF($M41="","",IF([10]設定!$I34="",INDEX([10]指数!$C$262:$AD$318,MATCH([10]設定!$D34,[10]指数!$B$262:$B$318,0),7),[10]設定!$I34))</f>
        <v>95.8</v>
      </c>
      <c r="U41" s="50">
        <f>IF($M41="","",IF([10]設定!$I34="",INDEX([10]指数!$C$262:$AD$318,MATCH([10]設定!$D34,[10]指数!$B$262:$B$318,0),8),[10]設定!$I34))</f>
        <v>5.5</v>
      </c>
      <c r="V41" s="49">
        <f>IF($M41="","",IF([10]設定!$I34="",INDEX([10]指数!$C$262:$AD$318,MATCH([10]設定!$D34,[10]指数!$B$262:$B$318,0),9),[10]設定!$I34))</f>
        <v>91.2</v>
      </c>
      <c r="W41" s="50">
        <f>IF($M41="","",IF([10]設定!$I34="",INDEX([10]指数!$C$262:$AD$318,MATCH([10]設定!$D34,[10]指数!$B$262:$B$318,0),10),[10]設定!$I34))</f>
        <v>2.5</v>
      </c>
      <c r="X41" s="49">
        <f>IF($M41="","",IF([10]設定!$I34="",INDEX([10]指数!$C$262:$AD$318,MATCH([10]設定!$D34,[10]指数!$B$262:$B$318,0),11),[10]設定!$I34))</f>
        <v>1100</v>
      </c>
      <c r="Y41" s="51">
        <f>IF($M41="","",IF([10]設定!$I34="",INDEX([10]指数!$C$262:$AD$318,MATCH([10]設定!$D34,[10]指数!$B$262:$B$318,0),12),[10]設定!$I34))</f>
        <v>135.69999999999999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IF($B42="","",IF([10]設定!$I35="",INDEX([10]第１０表!$F$10:$M$66,MATCH([10]設定!$D35,[10]第１０表!$C$10:$C$66,0),1),[10]設定!$I35))</f>
        <v>20.6</v>
      </c>
      <c r="D42" s="46">
        <f>IF($B42="","",IF([10]設定!$I35="",INDEX([10]第１０表!$F$10:$M$66,MATCH([10]設定!$D35,[10]第１０表!$C$10:$C$66,0),2),[10]設定!$I35))</f>
        <v>197</v>
      </c>
      <c r="E42" s="46">
        <f>IF($B42="","",IF([10]設定!$I35="",INDEX([10]第１０表!$F$10:$M$66,MATCH([10]設定!$D35,[10]第１０表!$C$10:$C$66,0),3),[10]設定!$I35))</f>
        <v>158.19999999999999</v>
      </c>
      <c r="F42" s="47">
        <f>IF($B42="","",IF([10]設定!$I35="",INDEX([10]第１０表!$F$10:$M$66,MATCH([10]設定!$D35,[10]第１０表!$C$10:$C$66,0),4),[10]設定!$I35))</f>
        <v>38.799999999999997</v>
      </c>
      <c r="G42" s="46">
        <f>IF($B42="","",IF([10]設定!$I35="",INDEX([10]第１０表!$F$10:$M$66,MATCH([10]設定!$D35,[10]第１０表!$C$10:$C$66,0),5),[10]設定!$I35))</f>
        <v>18.5</v>
      </c>
      <c r="H42" s="46">
        <f>IF($B42="","",IF([10]設定!$I35="",INDEX([10]第１０表!$F$10:$M$66,MATCH([10]設定!$D35,[10]第１０表!$C$10:$C$66,0),6),[10]設定!$I35))</f>
        <v>101.6</v>
      </c>
      <c r="I42" s="46">
        <f>IF($B42="","",IF([10]設定!$I35="",INDEX([10]第１０表!$F$10:$M$66,MATCH([10]設定!$D35,[10]第１０表!$C$10:$C$66,0),7),[10]設定!$I35))</f>
        <v>101.3</v>
      </c>
      <c r="J42" s="47">
        <f>IF($B42="","",IF([10]設定!$I35="",INDEX([10]第１０表!$F$10:$M$66,MATCH([10]設定!$D35,[10]第１０表!$C$10:$C$66,0),8),[10]設定!$I35))</f>
        <v>0.3</v>
      </c>
      <c r="K42" s="5"/>
      <c r="M42" s="48" t="str">
        <f t="shared" si="2"/>
        <v>教育，学習支援業</v>
      </c>
      <c r="N42" s="49">
        <f>IF($M42="","",IF([10]設定!$I35="",INDEX([10]指数!$C$198:$AD$254,MATCH([10]設定!$D35,[10]指数!$B$198:$B$254,0),7),[10]設定!$I35))</f>
        <v>125.6</v>
      </c>
      <c r="O42" s="50">
        <f>IF($M42="","",IF([10]設定!$I35="",INDEX([10]指数!$C$198:$AD$254,MATCH([10]設定!$D35,[10]指数!$B$198:$B$254,0),8),[10]設定!$I35))</f>
        <v>-1.4</v>
      </c>
      <c r="P42" s="49">
        <f>IF($M42="","",IF([10]設定!$I35="",INDEX([10]指数!$C$198:$AD$254,MATCH([10]設定!$D35,[10]指数!$B$198:$B$254,0),9),[10]設定!$I35))</f>
        <v>107.8</v>
      </c>
      <c r="Q42" s="50">
        <f>IF($M42="","",IF([10]設定!$I35="",INDEX([10]指数!$C$198:$AD$254,MATCH([10]設定!$D35,[10]指数!$B$198:$B$254,0),10),[10]設定!$I35))</f>
        <v>1.7</v>
      </c>
      <c r="R42" s="49">
        <f>IF($M42="","",IF([10]設定!$I35="",INDEX([10]指数!$C$198:$AD$254,MATCH([10]設定!$D35,[10]指数!$B$198:$B$254,0),11),[10]設定!$I35))</f>
        <v>384.2</v>
      </c>
      <c r="S42" s="51">
        <f>IF($M42="","",IF([10]設定!$I35="",INDEX([10]指数!$C$198:$AD$254,MATCH([10]設定!$D35,[10]指数!$B$198:$B$254,0),12),[10]設定!$I35))</f>
        <v>-12.2</v>
      </c>
      <c r="T42" s="49">
        <f>IF($M42="","",IF([10]設定!$I35="",INDEX([10]指数!$C$262:$AD$318,MATCH([10]設定!$D35,[10]指数!$B$262:$B$318,0),7),[10]設定!$I35))</f>
        <v>215.3</v>
      </c>
      <c r="U42" s="50">
        <f>IF($M42="","",IF([10]設定!$I35="",INDEX([10]指数!$C$262:$AD$318,MATCH([10]設定!$D35,[10]指数!$B$262:$B$318,0),8),[10]設定!$I35))</f>
        <v>-4.8</v>
      </c>
      <c r="V42" s="49">
        <f>IF($M42="","",IF([10]設定!$I35="",INDEX([10]指数!$C$262:$AD$318,MATCH([10]設定!$D35,[10]指数!$B$262:$B$318,0),9),[10]設定!$I35))</f>
        <v>217.4</v>
      </c>
      <c r="W42" s="50">
        <f>IF($M42="","",IF([10]設定!$I35="",INDEX([10]指数!$C$262:$AD$318,MATCH([10]設定!$D35,[10]指数!$B$262:$B$318,0),10),[10]設定!$I35))</f>
        <v>-3.2</v>
      </c>
      <c r="X42" s="49">
        <f>IF($M42="","",IF([10]設定!$I35="",INDEX([10]指数!$C$262:$AD$318,MATCH([10]設定!$D35,[10]指数!$B$262:$B$318,0),11),[10]設定!$I35))</f>
        <v>60</v>
      </c>
      <c r="Y42" s="51">
        <f>IF($M42="","",IF([10]設定!$I35="",INDEX([10]指数!$C$262:$AD$318,MATCH([10]設定!$D35,[10]指数!$B$262:$B$318,0),12),[10]設定!$I35))</f>
        <v>-85.7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IF($B43="","",IF([10]設定!$I36="",INDEX([10]第１０表!$F$10:$M$66,MATCH([10]設定!$D36,[10]第１０表!$C$10:$C$66,0),1),[10]設定!$I36))</f>
        <v>20.100000000000001</v>
      </c>
      <c r="D43" s="46">
        <f>IF($B43="","",IF([10]設定!$I36="",INDEX([10]第１０表!$F$10:$M$66,MATCH([10]設定!$D36,[10]第１０表!$C$10:$C$66,0),2),[10]設定!$I36))</f>
        <v>158.5</v>
      </c>
      <c r="E43" s="46">
        <f>IF($B43="","",IF([10]設定!$I36="",INDEX([10]第１０表!$F$10:$M$66,MATCH([10]設定!$D36,[10]第１０表!$C$10:$C$66,0),3),[10]設定!$I36))</f>
        <v>153.80000000000001</v>
      </c>
      <c r="F43" s="47">
        <f>IF($B43="","",IF([10]設定!$I36="",INDEX([10]第１０表!$F$10:$M$66,MATCH([10]設定!$D36,[10]第１０表!$C$10:$C$66,0),4),[10]設定!$I36))</f>
        <v>4.7</v>
      </c>
      <c r="G43" s="46">
        <f>IF($B43="","",IF([10]設定!$I36="",INDEX([10]第１０表!$F$10:$M$66,MATCH([10]設定!$D36,[10]第１０表!$C$10:$C$66,0),5),[10]設定!$I36))</f>
        <v>17.600000000000001</v>
      </c>
      <c r="H43" s="46">
        <f>IF($B43="","",IF([10]設定!$I36="",INDEX([10]第１０表!$F$10:$M$66,MATCH([10]設定!$D36,[10]第１０表!$C$10:$C$66,0),6),[10]設定!$I36))</f>
        <v>96.9</v>
      </c>
      <c r="I43" s="46">
        <f>IF($B43="","",IF([10]設定!$I36="",INDEX([10]第１０表!$F$10:$M$66,MATCH([10]設定!$D36,[10]第１０表!$C$10:$C$66,0),7),[10]設定!$I36))</f>
        <v>95.7</v>
      </c>
      <c r="J43" s="47">
        <f>IF($B43="","",IF([10]設定!$I36="",INDEX([10]第１０表!$F$10:$M$66,MATCH([10]設定!$D36,[10]第１０表!$C$10:$C$66,0),8),[10]設定!$I36))</f>
        <v>1.2</v>
      </c>
      <c r="K43" s="5"/>
      <c r="M43" s="48" t="str">
        <f t="shared" si="2"/>
        <v>医療，福祉</v>
      </c>
      <c r="N43" s="49">
        <f>IF($M43="","",IF([10]設定!$I36="",INDEX([10]指数!$C$198:$AD$254,MATCH([10]設定!$D36,[10]指数!$B$198:$B$254,0),7),[10]設定!$I36))</f>
        <v>101</v>
      </c>
      <c r="O43" s="50">
        <f>IF($M43="","",IF([10]設定!$I36="",INDEX([10]指数!$C$198:$AD$254,MATCH([10]設定!$D36,[10]指数!$B$198:$B$254,0),8),[10]設定!$I36))</f>
        <v>-0.5</v>
      </c>
      <c r="P43" s="49">
        <f>IF($M43="","",IF([10]設定!$I36="",INDEX([10]指数!$C$198:$AD$254,MATCH([10]設定!$D36,[10]指数!$B$198:$B$254,0),9),[10]設定!$I36))</f>
        <v>101.5</v>
      </c>
      <c r="Q43" s="50">
        <f>IF($M43="","",IF([10]設定!$I36="",INDEX([10]指数!$C$198:$AD$254,MATCH([10]設定!$D36,[10]指数!$B$198:$B$254,0),10),[10]設定!$I36))</f>
        <v>0.4</v>
      </c>
      <c r="R43" s="49">
        <f>IF($M43="","",IF([10]設定!$I36="",INDEX([10]指数!$C$198:$AD$254,MATCH([10]設定!$D36,[10]指数!$B$198:$B$254,0),11),[10]設定!$I36))</f>
        <v>87</v>
      </c>
      <c r="S43" s="51">
        <f>IF($M43="","",IF([10]設定!$I36="",INDEX([10]指数!$C$198:$AD$254,MATCH([10]設定!$D36,[10]指数!$B$198:$B$254,0),12),[10]設定!$I36))</f>
        <v>-21.7</v>
      </c>
      <c r="T43" s="49">
        <f>IF($M43="","",IF([10]設定!$I36="",INDEX([10]指数!$C$262:$AD$318,MATCH([10]設定!$D36,[10]指数!$B$262:$B$318,0),7),[10]設定!$I36))</f>
        <v>96.2</v>
      </c>
      <c r="U43" s="50">
        <f>IF($M43="","",IF([10]設定!$I36="",INDEX([10]指数!$C$262:$AD$318,MATCH([10]設定!$D36,[10]指数!$B$262:$B$318,0),8),[10]設定!$I36))</f>
        <v>-1.5</v>
      </c>
      <c r="V43" s="49">
        <f>IF($M43="","",IF([10]設定!$I36="",INDEX([10]指数!$C$262:$AD$318,MATCH([10]設定!$D36,[10]指数!$B$262:$B$318,0),9),[10]設定!$I36))</f>
        <v>96</v>
      </c>
      <c r="W43" s="50">
        <f>IF($M43="","",IF([10]設定!$I36="",INDEX([10]指数!$C$262:$AD$318,MATCH([10]設定!$D36,[10]指数!$B$262:$B$318,0),10),[10]設定!$I36))</f>
        <v>-0.7</v>
      </c>
      <c r="X43" s="49">
        <f>IF($M43="","",IF([10]設定!$I36="",INDEX([10]指数!$C$262:$AD$318,MATCH([10]設定!$D36,[10]指数!$B$262:$B$318,0),11),[10]設定!$I36))</f>
        <v>120</v>
      </c>
      <c r="Y43" s="51">
        <f>IF($M43="","",IF([10]設定!$I36="",INDEX([10]指数!$C$262:$AD$318,MATCH([10]設定!$D36,[10]指数!$B$262:$B$318,0),12),[10]設定!$I36))</f>
        <v>-40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IF($B44="","",IF([10]設定!$I37="",INDEX([10]第１０表!$F$10:$M$66,MATCH([10]設定!$D37,[10]第１０表!$C$10:$C$66,0),1),[10]設定!$I37))</f>
        <v>20</v>
      </c>
      <c r="D44" s="46">
        <f>IF($B44="","",IF([10]設定!$I37="",INDEX([10]第１０表!$F$10:$M$66,MATCH([10]設定!$D37,[10]第１０表!$C$10:$C$66,0),2),[10]設定!$I37))</f>
        <v>163.6</v>
      </c>
      <c r="E44" s="46">
        <f>IF($B44="","",IF([10]設定!$I37="",INDEX([10]第１０表!$F$10:$M$66,MATCH([10]設定!$D37,[10]第１０表!$C$10:$C$66,0),3),[10]設定!$I37))</f>
        <v>157.1</v>
      </c>
      <c r="F44" s="47">
        <f>IF($B44="","",IF([10]設定!$I37="",INDEX([10]第１０表!$F$10:$M$66,MATCH([10]設定!$D37,[10]第１０表!$C$10:$C$66,0),4),[10]設定!$I37))</f>
        <v>6.5</v>
      </c>
      <c r="G44" s="46">
        <f>IF($B44="","",IF([10]設定!$I37="",INDEX([10]第１０表!$F$10:$M$66,MATCH([10]設定!$D37,[10]第１０表!$C$10:$C$66,0),5),[10]設定!$I37))</f>
        <v>18.2</v>
      </c>
      <c r="H44" s="46">
        <f>IF($B44="","",IF([10]設定!$I37="",INDEX([10]第１０表!$F$10:$M$66,MATCH([10]設定!$D37,[10]第１０表!$C$10:$C$66,0),6),[10]設定!$I37))</f>
        <v>97.9</v>
      </c>
      <c r="I44" s="46">
        <f>IF($B44="","",IF([10]設定!$I37="",INDEX([10]第１０表!$F$10:$M$66,MATCH([10]設定!$D37,[10]第１０表!$C$10:$C$66,0),7),[10]設定!$I37))</f>
        <v>97.8</v>
      </c>
      <c r="J44" s="47">
        <f>IF($B44="","",IF([10]設定!$I37="",INDEX([10]第１０表!$F$10:$M$66,MATCH([10]設定!$D37,[10]第１０表!$C$10:$C$66,0),8),[10]設定!$I37))</f>
        <v>0.1</v>
      </c>
      <c r="K44" s="5"/>
      <c r="M44" s="48" t="str">
        <f t="shared" si="2"/>
        <v>複合サービス事業</v>
      </c>
      <c r="N44" s="49">
        <f>IF($M44="","",IF([10]設定!$I37="",INDEX([10]指数!$C$198:$AD$254,MATCH([10]設定!$D37,[10]指数!$B$198:$B$254,0),7),[10]設定!$I37))</f>
        <v>101.9</v>
      </c>
      <c r="O44" s="50">
        <f>IF($M44="","",IF([10]設定!$I37="",INDEX([10]指数!$C$198:$AD$254,MATCH([10]設定!$D37,[10]指数!$B$198:$B$254,0),8),[10]設定!$I37))</f>
        <v>-4.9000000000000004</v>
      </c>
      <c r="P44" s="49">
        <f>IF($M44="","",IF([10]設定!$I37="",INDEX([10]指数!$C$198:$AD$254,MATCH([10]設定!$D37,[10]指数!$B$198:$B$254,0),9),[10]設定!$I37))</f>
        <v>103.9</v>
      </c>
      <c r="Q44" s="50">
        <f>IF($M44="","",IF([10]設定!$I37="",INDEX([10]指数!$C$198:$AD$254,MATCH([10]設定!$D37,[10]指数!$B$198:$B$254,0),10),[10]設定!$I37))</f>
        <v>-4.3</v>
      </c>
      <c r="R44" s="49">
        <f>IF($M44="","",IF([10]設定!$I37="",INDEX([10]指数!$C$198:$AD$254,MATCH([10]設定!$D37,[10]指数!$B$198:$B$254,0),11),[10]設定!$I37))</f>
        <v>68.400000000000006</v>
      </c>
      <c r="S44" s="51">
        <f>IF($M44="","",IF([10]設定!$I37="",INDEX([10]指数!$C$198:$AD$254,MATCH([10]設定!$D37,[10]指数!$B$198:$B$254,0),12),[10]設定!$I37))</f>
        <v>-18.8</v>
      </c>
      <c r="T44" s="49">
        <f>IF($M44="","",IF([10]設定!$I37="",INDEX([10]指数!$C$262:$AD$318,MATCH([10]設定!$D37,[10]指数!$B$262:$B$318,0),7),[10]設定!$I37))</f>
        <v>85.1</v>
      </c>
      <c r="U44" s="50">
        <f>IF($M44="","",IF([10]設定!$I37="",INDEX([10]指数!$C$262:$AD$318,MATCH([10]設定!$D37,[10]指数!$B$262:$B$318,0),8),[10]設定!$I37))</f>
        <v>-16.399999999999999</v>
      </c>
      <c r="V44" s="49">
        <f>IF($M44="","",IF([10]設定!$I37="",INDEX([10]指数!$C$262:$AD$318,MATCH([10]設定!$D37,[10]指数!$B$262:$B$318,0),9),[10]設定!$I37))</f>
        <v>88.6</v>
      </c>
      <c r="W44" s="50">
        <f>IF($M44="","",IF([10]設定!$I37="",INDEX([10]指数!$C$262:$AD$318,MATCH([10]設定!$D37,[10]指数!$B$262:$B$318,0),10),[10]設定!$I37))</f>
        <v>-15.8</v>
      </c>
      <c r="X44" s="49">
        <f>IF($M44="","",IF([10]設定!$I37="",INDEX([10]指数!$C$262:$AD$318,MATCH([10]設定!$D37,[10]指数!$B$262:$B$318,0),11),[10]設定!$I37))</f>
        <v>2.1</v>
      </c>
      <c r="Y44" s="51">
        <f>IF($M44="","",IF([10]設定!$I37="",INDEX([10]指数!$C$262:$AD$318,MATCH([10]設定!$D37,[10]指数!$B$262:$B$318,0),12),[10]設定!$I37))</f>
        <v>-91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IF($B45="","",IF([10]設定!$I38="",INDEX([10]第１０表!$F$10:$M$66,MATCH([10]設定!$D38,[10]第１０表!$C$10:$C$66,0),1),[10]設定!$I38))</f>
        <v>20.2</v>
      </c>
      <c r="D45" s="59">
        <f>IF($B45="","",IF([10]設定!$I38="",INDEX([10]第１０表!$F$10:$M$66,MATCH([10]設定!$D38,[10]第１０表!$C$10:$C$66,0),2),[10]設定!$I38))</f>
        <v>168.6</v>
      </c>
      <c r="E45" s="59">
        <f>IF($B45="","",IF([10]設定!$I38="",INDEX([10]第１０表!$F$10:$M$66,MATCH([10]設定!$D38,[10]第１０表!$C$10:$C$66,0),3),[10]設定!$I38))</f>
        <v>156.6</v>
      </c>
      <c r="F45" s="60">
        <f>IF($B45="","",IF([10]設定!$I38="",INDEX([10]第１０表!$F$10:$M$66,MATCH([10]設定!$D38,[10]第１０表!$C$10:$C$66,0),4),[10]設定!$I38))</f>
        <v>12</v>
      </c>
      <c r="G45" s="59">
        <f>IF($B45="","",IF([10]設定!$I38="",INDEX([10]第１０表!$F$10:$M$66,MATCH([10]設定!$D38,[10]第１０表!$C$10:$C$66,0),5),[10]設定!$I38))</f>
        <v>16.600000000000001</v>
      </c>
      <c r="H45" s="59">
        <f>IF($B45="","",IF([10]設定!$I38="",INDEX([10]第１０表!$F$10:$M$66,MATCH([10]設定!$D38,[10]第１０表!$C$10:$C$66,0),6),[10]設定!$I38))</f>
        <v>85.6</v>
      </c>
      <c r="I45" s="59">
        <f>IF($B45="","",IF([10]設定!$I38="",INDEX([10]第１０表!$F$10:$M$66,MATCH([10]設定!$D38,[10]第１０表!$C$10:$C$66,0),7),[10]設定!$I38))</f>
        <v>83.7</v>
      </c>
      <c r="J45" s="60">
        <f>IF($B45="","",IF([10]設定!$I38="",INDEX([10]第１０表!$F$10:$M$66,MATCH([10]設定!$D38,[10]第１０表!$C$10:$C$66,0),8),[10]設定!$I38))</f>
        <v>1.9</v>
      </c>
      <c r="K45" s="5"/>
      <c r="M45" s="61" t="str">
        <f t="shared" si="2"/>
        <v>サービス業（他に分類されないもの）</v>
      </c>
      <c r="N45" s="62">
        <f>IF($M45="","",IF([10]設定!$I38="",INDEX([10]指数!$C$198:$AD$254,MATCH([10]設定!$D38,[10]指数!$B$198:$B$254,0),7),[10]設定!$I38))</f>
        <v>106.2</v>
      </c>
      <c r="O45" s="63">
        <f>IF($M45="","",IF([10]設定!$I38="",INDEX([10]指数!$C$198:$AD$254,MATCH([10]設定!$D38,[10]指数!$B$198:$B$254,0),8),[10]設定!$I38))</f>
        <v>0.5</v>
      </c>
      <c r="P45" s="62">
        <f>IF($M45="","",IF([10]設定!$I38="",INDEX([10]指数!$C$198:$AD$254,MATCH([10]設定!$D38,[10]指数!$B$198:$B$254,0),9),[10]設定!$I38))</f>
        <v>105.5</v>
      </c>
      <c r="Q45" s="64">
        <f>IF($M45="","",IF([10]設定!$I38="",INDEX([10]指数!$C$198:$AD$254,MATCH([10]設定!$D38,[10]指数!$B$198:$B$254,0),10),[10]設定!$I38))</f>
        <v>-0.2</v>
      </c>
      <c r="R45" s="62">
        <f>IF($M45="","",IF([10]設定!$I38="",INDEX([10]指数!$C$198:$AD$254,MATCH([10]設定!$D38,[10]指数!$B$198:$B$254,0),11),[10]設定!$I38))</f>
        <v>116.5</v>
      </c>
      <c r="S45" s="65">
        <f>IF($M45="","",IF([10]設定!$I38="",INDEX([10]指数!$C$198:$AD$254,MATCH([10]設定!$D38,[10]指数!$B$198:$B$254,0),12),[10]設定!$I38))</f>
        <v>11.1</v>
      </c>
      <c r="T45" s="62">
        <f>IF($M45="","",IF([10]設定!$I38="",INDEX([10]指数!$C$262:$AD$318,MATCH([10]設定!$D38,[10]指数!$B$262:$B$318,0),7),[10]設定!$I38))</f>
        <v>94.7</v>
      </c>
      <c r="U45" s="63">
        <f>IF($M45="","",IF([10]設定!$I38="",INDEX([10]指数!$C$262:$AD$318,MATCH([10]設定!$D38,[10]指数!$B$262:$B$318,0),8),[10]設定!$I38))</f>
        <v>-8.9</v>
      </c>
      <c r="V45" s="62">
        <f>IF($M45="","",IF([10]設定!$I38="",INDEX([10]指数!$C$262:$AD$318,MATCH([10]設定!$D38,[10]指数!$B$262:$B$318,0),9),[10]設定!$I38))</f>
        <v>95.8</v>
      </c>
      <c r="W45" s="64">
        <f>IF($M45="","",IF([10]設定!$I38="",INDEX([10]指数!$C$262:$AD$318,MATCH([10]設定!$D38,[10]指数!$B$262:$B$318,0),10),[10]設定!$I38))</f>
        <v>-8.1</v>
      </c>
      <c r="X45" s="62">
        <f>IF($M45="","",IF([10]設定!$I38="",INDEX([10]指数!$C$262:$AD$318,MATCH([10]設定!$D38,[10]指数!$B$262:$B$318,0),11),[10]設定!$I38))</f>
        <v>61.3</v>
      </c>
      <c r="Y45" s="65">
        <f>IF($M45="","",IF([10]設定!$I38="",INDEX([10]指数!$C$262:$AD$318,MATCH([10]設定!$D38,[10]指数!$B$262:$B$318,0),12),[10]設定!$I38))</f>
        <v>-32.1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8CE2-F0EF-4079-BEAC-B5623CFFEC4E}">
  <sheetPr codeName="Sheet7">
    <pageSetUpPr autoPageBreaks="0"/>
  </sheetPr>
  <dimension ref="A1:Y47"/>
  <sheetViews>
    <sheetView showGridLines="0" view="pageBreakPreview" topLeftCell="A17" zoomScale="60" zoomScaleNormal="80" workbookViewId="0">
      <selection activeCell="M24" sqref="M24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就業形態別にみた労働時間（"&amp;[12]設定!D8&amp;DBCS([12]設定!E8)&amp;"年"&amp;DBCS([12]設定!F8)&amp;"月）"</f>
        <v>表４　就業形態別にみた労働時間（令和５年７月）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+[13]表１!B9</f>
        <v>調査産業計</v>
      </c>
      <c r="C8" s="46">
        <f>IF($B8="","",IF([12]設定!$H23="",INDEX([12]第１０表!$F$78:$M$134,MATCH([12]設定!$D23,[12]第１０表!$C$78:$C$134,0),1),[12]設定!$H23))</f>
        <v>20</v>
      </c>
      <c r="D8" s="46">
        <f>IF($B8="","",IF([12]設定!$H23="",INDEX([12]第１０表!$F$78:$M$134,MATCH([12]設定!$D23,[12]第１０表!$C$78:$C$134,0),2),[12]設定!$H23))</f>
        <v>166.7</v>
      </c>
      <c r="E8" s="46">
        <f>IF($B8="","",IF([12]設定!$H23="",INDEX([12]第１０表!$F$78:$M$134,MATCH([12]設定!$D23,[12]第１０表!$C$78:$C$134,0),3),[12]設定!$H23))</f>
        <v>153.6</v>
      </c>
      <c r="F8" s="47">
        <f>IF($B8="","",IF([12]設定!$H23="",INDEX([12]第１０表!$F$78:$M$134,MATCH([12]設定!$D23,[12]第１０表!$C$78:$C$134,0),4),[12]設定!$H23))</f>
        <v>13.1</v>
      </c>
      <c r="G8" s="46">
        <f>IF($B8="","",IF([12]設定!$H23="",INDEX([12]第１０表!$F$78:$M$134,MATCH([12]設定!$D23,[12]第１０表!$C$78:$C$134,0),5),[12]設定!$H23))</f>
        <v>15.2</v>
      </c>
      <c r="H8" s="46">
        <f>IF($B8="","",IF([12]設定!$H23="",INDEX([12]第１０表!$F$78:$M$134,MATCH([12]設定!$D23,[12]第１０表!$C$78:$C$134,0),6),[12]設定!$H23))</f>
        <v>85.8</v>
      </c>
      <c r="I8" s="46">
        <f>IF($B8="","",IF([12]設定!$H23="",INDEX([12]第１０表!$F$78:$M$134,MATCH([12]設定!$D23,[12]第１０表!$C$78:$C$134,0),7),[12]設定!$H23))</f>
        <v>83.9</v>
      </c>
      <c r="J8" s="47">
        <f>IF($B8="","",IF([12]設定!$H23="",INDEX([12]第１０表!$F$78:$M$134,MATCH([12]設定!$D23,[12]第１０表!$C$78:$C$134,0),8),[12]設定!$H23))</f>
        <v>1.9</v>
      </c>
      <c r="K8" s="5"/>
      <c r="M8" s="48" t="str">
        <f>+B8</f>
        <v>調査産業計</v>
      </c>
      <c r="N8" s="49">
        <f>IF($M8="","",IF([12]設定!$H23="",INDEX([12]指数!$C$518:$AD$574,MATCH([12]設定!$D23,[12]指数!$B$518:$B$574,0),7),[12]設定!$H23))</f>
        <v>101.2</v>
      </c>
      <c r="O8" s="50">
        <f>IF($M8="","",IF([12]設定!$H23="",INDEX([12]指数!$C$518:$AD$574,MATCH([12]設定!$D23,[12]指数!$B$518:$B$574,0),8),[12]設定!$H23))</f>
        <v>1.3</v>
      </c>
      <c r="P8" s="49">
        <f>IF($M8="","",IF([12]設定!$H23="",INDEX([12]指数!$C$518:$AD$574,MATCH([12]設定!$D23,[12]指数!$B$518:$B$574,0),9),[12]設定!$H23))</f>
        <v>99.9</v>
      </c>
      <c r="Q8" s="50">
        <f>IF($M8="","",IF([12]設定!$H23="",INDEX([12]指数!$C$518:$AD$574,MATCH([12]設定!$D23,[12]指数!$B$518:$B$574,0),10),[12]設定!$H23))</f>
        <v>0.4</v>
      </c>
      <c r="R8" s="49">
        <f>IF($M8="","",IF([12]設定!$H23="",INDEX([12]指数!$C$518:$AD$574,MATCH([12]設定!$D23,[12]指数!$B$518:$B$574,0),11),[12]設定!$H23))</f>
        <v>118</v>
      </c>
      <c r="S8" s="51">
        <f>IF($M8="","",IF([12]設定!$H23="",INDEX([12]指数!$C$518:$AD$574,MATCH([12]設定!$D23,[12]指数!$B$518:$B$574,0),12),[12]設定!$H23))</f>
        <v>12</v>
      </c>
      <c r="T8" s="49">
        <f>IF($M8="","",IF([12]設定!$H23="",INDEX([12]指数!$C$582:$AD$638,MATCH([12]設定!$D23,[12]指数!$B$582:$B$638,0),7),[12]設定!$H23))</f>
        <v>97.5</v>
      </c>
      <c r="U8" s="49">
        <f>IF($M8="","",IF([12]設定!$H23="",INDEX([12]指数!$C$582:$AD$638,MATCH([12]設定!$D23,[12]指数!$B$582:$B$638,0),8),[12]設定!$H23))</f>
        <v>-8</v>
      </c>
      <c r="V8" s="49">
        <f>IF($M8="","",IF([12]設定!$H23="",INDEX([12]指数!$C$582:$AD$638,MATCH([12]設定!$D23,[12]指数!$B$582:$B$638,0),9),[12]設定!$H23))</f>
        <v>97.2</v>
      </c>
      <c r="W8" s="49">
        <f>IF($M8="","",IF([12]設定!$H23="",INDEX([12]指数!$C$582:$AD$638,MATCH([12]設定!$D23,[12]指数!$B$582:$B$638,0),10),[12]設定!$H23))</f>
        <v>-7.4</v>
      </c>
      <c r="X8" s="49">
        <f>IF($M8="","",IF([12]設定!$H23="",INDEX([12]指数!$C$582:$AD$638,MATCH([12]設定!$D23,[12]指数!$B$582:$B$638,0),11),[12]設定!$H23))</f>
        <v>111.8</v>
      </c>
      <c r="Y8" s="49">
        <f>IF($M8="","",IF([12]設定!$H23="",INDEX([12]指数!$C$582:$AD$638,MATCH([12]設定!$D23,[12]指数!$B$582:$B$638,0),12),[12]設定!$H23))</f>
        <v>-29.6</v>
      </c>
    </row>
    <row r="9" spans="1:25" s="4" customFormat="1" ht="23.25" customHeight="1" x14ac:dyDescent="0.45">
      <c r="A9" s="5"/>
      <c r="B9" s="52" t="str">
        <f>+[13]表１!B10</f>
        <v>建設業</v>
      </c>
      <c r="C9" s="46">
        <f>IF($B9="","",IF([12]設定!$H24="",INDEX([12]第１０表!$F$78:$M$134,MATCH([12]設定!$D24,[12]第１０表!$C$78:$C$134,0),1),[12]設定!$H24))</f>
        <v>21.4</v>
      </c>
      <c r="D9" s="46">
        <f>IF($B9="","",IF([12]設定!$H24="",INDEX([12]第１０表!$F$78:$M$134,MATCH([12]設定!$D24,[12]第１０表!$C$78:$C$134,0),2),[12]設定!$H24))</f>
        <v>163.80000000000001</v>
      </c>
      <c r="E9" s="46">
        <f>IF($B9="","",IF([12]設定!$H24="",INDEX([12]第１０表!$F$78:$M$134,MATCH([12]設定!$D24,[12]第１０表!$C$78:$C$134,0),3),[12]設定!$H24))</f>
        <v>156.6</v>
      </c>
      <c r="F9" s="47">
        <f>IF($B9="","",IF([12]設定!$H24="",INDEX([12]第１０表!$F$78:$M$134,MATCH([12]設定!$D24,[12]第１０表!$C$78:$C$134,0),4),[12]設定!$H24))</f>
        <v>7.2</v>
      </c>
      <c r="G9" s="46">
        <f>IF($B9="","",IF([12]設定!$H24="",INDEX([12]第１０表!$F$78:$M$134,MATCH([12]設定!$D24,[12]第１０表!$C$78:$C$134,0),5),[12]設定!$H24))</f>
        <v>16.7</v>
      </c>
      <c r="H9" s="46">
        <f>IF($B9="","",IF([12]設定!$H24="",INDEX([12]第１０表!$F$78:$M$134,MATCH([12]設定!$D24,[12]第１０表!$C$78:$C$134,0),6),[12]設定!$H24))</f>
        <v>99.2</v>
      </c>
      <c r="I9" s="46">
        <f>IF($B9="","",IF([12]設定!$H24="",INDEX([12]第１０表!$F$78:$M$134,MATCH([12]設定!$D24,[12]第１０表!$C$78:$C$134,0),7),[12]設定!$H24))</f>
        <v>97.7</v>
      </c>
      <c r="J9" s="47">
        <f>IF($B9="","",IF([12]設定!$H24="",INDEX([12]第１０表!$F$78:$M$134,MATCH([12]設定!$D24,[12]第１０表!$C$78:$C$134,0),8),[12]設定!$H24))</f>
        <v>1.5</v>
      </c>
      <c r="K9" s="5"/>
      <c r="M9" s="48" t="str">
        <f t="shared" ref="M9:M23" si="0">+B9</f>
        <v>建設業</v>
      </c>
      <c r="N9" s="49">
        <f>IF($M9="","",IF([12]設定!$H24="",INDEX([12]指数!$C$518:$AD$574,MATCH([12]設定!$D24,[12]指数!$B$518:$B$574,0),7),[12]設定!$H24))</f>
        <v>98.6</v>
      </c>
      <c r="O9" s="50">
        <f>IF($M9="","",IF([12]設定!$H24="",INDEX([12]指数!$C$518:$AD$574,MATCH([12]設定!$D24,[12]指数!$B$518:$B$574,0),8),[12]設定!$H24))</f>
        <v>-0.4</v>
      </c>
      <c r="P9" s="49">
        <f>IF($M9="","",IF([12]設定!$H24="",INDEX([12]指数!$C$518:$AD$574,MATCH([12]設定!$D24,[12]指数!$B$518:$B$574,0),9),[12]設定!$H24))</f>
        <v>99.6</v>
      </c>
      <c r="Q9" s="50">
        <f>IF($M9="","",IF([12]設定!$H24="",INDEX([12]指数!$C$518:$AD$574,MATCH([12]設定!$D24,[12]指数!$B$518:$B$574,0),10),[12]設定!$H24))</f>
        <v>0.9</v>
      </c>
      <c r="R9" s="49">
        <f>IF($M9="","",IF([12]設定!$H24="",INDEX([12]指数!$C$518:$AD$574,MATCH([12]設定!$D24,[12]指数!$B$518:$B$574,0),11),[12]設定!$H24))</f>
        <v>80.900000000000006</v>
      </c>
      <c r="S9" s="51">
        <f>IF($M9="","",IF([12]設定!$H24="",INDEX([12]指数!$C$518:$AD$574,MATCH([12]設定!$D24,[12]指数!$B$518:$B$574,0),12),[12]設定!$H24))</f>
        <v>-22.6</v>
      </c>
      <c r="T9" s="49">
        <f>IF($M9="","",IF([12]設定!$H24="",INDEX([12]指数!$C$582:$AD$638,MATCH([12]設定!$D24,[12]指数!$B$582:$B$638,0),7),[12]設定!$H24))</f>
        <v>121.3</v>
      </c>
      <c r="U9" s="50">
        <f>IF($M9="","",IF([12]設定!$H24="",INDEX([12]指数!$C$582:$AD$638,MATCH([12]設定!$D24,[12]指数!$B$582:$B$638,0),8),[12]設定!$H24))</f>
        <v>-1.9</v>
      </c>
      <c r="V9" s="49">
        <f>IF($M9="","",IF([12]設定!$H24="",INDEX([12]指数!$C$582:$AD$638,MATCH([12]設定!$D24,[12]指数!$B$582:$B$638,0),9),[12]設定!$H24))</f>
        <v>119.9</v>
      </c>
      <c r="W9" s="50">
        <f>IF($M9="","",IF([12]設定!$H24="",INDEX([12]指数!$C$582:$AD$638,MATCH([12]設定!$D24,[12]指数!$B$582:$B$638,0),10),[12]設定!$H24))</f>
        <v>-2.1</v>
      </c>
      <c r="X9" s="49">
        <f>IF($M9="","",IF([12]設定!$H24="",INDEX([12]指数!$C$582:$AD$638,MATCH([12]設定!$D24,[12]指数!$B$582:$B$638,0),11),[12]設定!$H24))</f>
        <v>500</v>
      </c>
      <c r="Y9" s="51">
        <f>IF($M9="","",IF([12]設定!$H24="",INDEX([12]指数!$C$582:$AD$638,MATCH([12]設定!$D24,[12]指数!$B$582:$B$638,0),12),[12]設定!$H24))</f>
        <v>7.1</v>
      </c>
    </row>
    <row r="10" spans="1:25" s="4" customFormat="1" ht="23.25" customHeight="1" x14ac:dyDescent="0.45">
      <c r="A10" s="5"/>
      <c r="B10" s="52" t="str">
        <f>+[13]表１!B11</f>
        <v>製造業</v>
      </c>
      <c r="C10" s="46">
        <f>IF($B10="","",IF([12]設定!$H25="",INDEX([12]第１０表!$F$78:$M$134,MATCH([12]設定!$D25,[12]第１０表!$C$78:$C$134,0),1),[12]設定!$H25))</f>
        <v>20</v>
      </c>
      <c r="D10" s="46">
        <f>IF($B10="","",IF([12]設定!$H25="",INDEX([12]第１０表!$F$78:$M$134,MATCH([12]設定!$D25,[12]第１０表!$C$78:$C$134,0),2),[12]設定!$H25))</f>
        <v>168</v>
      </c>
      <c r="E10" s="46">
        <f>IF($B10="","",IF([12]設定!$H25="",INDEX([12]第１０表!$F$78:$M$134,MATCH([12]設定!$D25,[12]第１０表!$C$78:$C$134,0),3),[12]設定!$H25))</f>
        <v>153.5</v>
      </c>
      <c r="F10" s="47">
        <f>IF($B10="","",IF([12]設定!$H25="",INDEX([12]第１０表!$F$78:$M$134,MATCH([12]設定!$D25,[12]第１０表!$C$78:$C$134,0),4),[12]設定!$H25))</f>
        <v>14.5</v>
      </c>
      <c r="G10" s="46">
        <f>IF($B10="","",IF([12]設定!$H25="",INDEX([12]第１０表!$F$78:$M$134,MATCH([12]設定!$D25,[12]第１０表!$C$78:$C$134,0),5),[12]設定!$H25))</f>
        <v>16.600000000000001</v>
      </c>
      <c r="H10" s="46">
        <f>IF($B10="","",IF([12]設定!$H25="",INDEX([12]第１０表!$F$78:$M$134,MATCH([12]設定!$D25,[12]第１０表!$C$78:$C$134,0),6),[12]設定!$H25))</f>
        <v>104.8</v>
      </c>
      <c r="I10" s="46">
        <f>IF($B10="","",IF([12]設定!$H25="",INDEX([12]第１０表!$F$78:$M$134,MATCH([12]設定!$D25,[12]第１０表!$C$78:$C$134,0),7),[12]設定!$H25))</f>
        <v>103.1</v>
      </c>
      <c r="J10" s="47">
        <f>IF($B10="","",IF([12]設定!$H25="",INDEX([12]第１０表!$F$78:$M$134,MATCH([12]設定!$D25,[12]第１０表!$C$78:$C$134,0),8),[12]設定!$H25))</f>
        <v>1.7</v>
      </c>
      <c r="K10" s="5"/>
      <c r="M10" s="48" t="str">
        <f t="shared" si="0"/>
        <v>製造業</v>
      </c>
      <c r="N10" s="49">
        <f>IF($M10="","",IF([12]設定!$H25="",INDEX([12]指数!$C$518:$AD$574,MATCH([12]設定!$D25,[12]指数!$B$518:$B$574,0),7),[12]設定!$H25))</f>
        <v>101.7</v>
      </c>
      <c r="O10" s="50">
        <f>IF($M10="","",IF([12]設定!$H25="",INDEX([12]指数!$C$518:$AD$574,MATCH([12]設定!$D25,[12]指数!$B$518:$B$574,0),8),[12]設定!$H25))</f>
        <v>-0.2</v>
      </c>
      <c r="P10" s="49">
        <f>IF($M10="","",IF([12]設定!$H25="",INDEX([12]指数!$C$518:$AD$574,MATCH([12]設定!$D25,[12]指数!$B$518:$B$574,0),9),[12]設定!$H25))</f>
        <v>100.4</v>
      </c>
      <c r="Q10" s="50">
        <f>IF($M10="","",IF([12]設定!$H25="",INDEX([12]指数!$C$518:$AD$574,MATCH([12]設定!$D25,[12]指数!$B$518:$B$574,0),10),[12]設定!$H25))</f>
        <v>-0.6</v>
      </c>
      <c r="R10" s="49">
        <f>IF($M10="","",IF([12]設定!$H25="",INDEX([12]指数!$C$518:$AD$574,MATCH([12]設定!$D25,[12]指数!$B$518:$B$574,0),11),[12]設定!$H25))</f>
        <v>117.9</v>
      </c>
      <c r="S10" s="51">
        <f>IF($M10="","",IF([12]設定!$H25="",INDEX([12]指数!$C$518:$AD$574,MATCH([12]設定!$D25,[12]指数!$B$518:$B$574,0),12),[12]設定!$H25))</f>
        <v>5.0999999999999996</v>
      </c>
      <c r="T10" s="49">
        <f>IF($M10="","",IF([12]設定!$H25="",INDEX([12]指数!$C$582:$AD$638,MATCH([12]設定!$D25,[12]指数!$B$582:$B$638,0),7),[12]設定!$H25))</f>
        <v>99</v>
      </c>
      <c r="U10" s="50">
        <f>IF($M10="","",IF([12]設定!$H25="",INDEX([12]指数!$C$582:$AD$638,MATCH([12]設定!$D25,[12]指数!$B$582:$B$638,0),8),[12]設定!$H25))</f>
        <v>-10.199999999999999</v>
      </c>
      <c r="V10" s="49">
        <f>IF($M10="","",IF([12]設定!$H25="",INDEX([12]指数!$C$582:$AD$638,MATCH([12]設定!$D25,[12]指数!$B$582:$B$638,0),9),[12]設定!$H25))</f>
        <v>100.5</v>
      </c>
      <c r="W10" s="50">
        <f>IF($M10="","",IF([12]設定!$H25="",INDEX([12]指数!$C$582:$AD$638,MATCH([12]設定!$D25,[12]指数!$B$582:$B$638,0),10),[12]設定!$H25))</f>
        <v>-8.6</v>
      </c>
      <c r="X10" s="49">
        <f>IF($M10="","",IF([12]設定!$H25="",INDEX([12]指数!$C$582:$AD$638,MATCH([12]設定!$D25,[12]指数!$B$582:$B$638,0),11),[12]設定!$H25))</f>
        <v>50</v>
      </c>
      <c r="Y10" s="51">
        <f>IF($M10="","",IF([12]設定!$H25="",INDEX([12]指数!$C$582:$AD$638,MATCH([12]設定!$D25,[12]指数!$B$582:$B$638,0),12),[12]設定!$H25))</f>
        <v>-57.5</v>
      </c>
    </row>
    <row r="11" spans="1:25" s="4" customFormat="1" ht="23.25" customHeight="1" x14ac:dyDescent="0.45">
      <c r="A11" s="5"/>
      <c r="B11" s="53" t="str">
        <f>+[13]表１!B12</f>
        <v>電気・ガス・熱供給・水道業</v>
      </c>
      <c r="C11" s="46">
        <f>IF($B11="","",IF([12]設定!$H26="",INDEX([12]第１０表!$F$78:$M$134,MATCH([12]設定!$D26,[12]第１０表!$C$78:$C$134,0),1),[12]設定!$H26))</f>
        <v>18.5</v>
      </c>
      <c r="D11" s="46">
        <f>IF($B11="","",IF([12]設定!$H26="",INDEX([12]第１０表!$F$78:$M$134,MATCH([12]設定!$D26,[12]第１０表!$C$78:$C$134,0),2),[12]設定!$H26))</f>
        <v>152.19999999999999</v>
      </c>
      <c r="E11" s="46">
        <f>IF($B11="","",IF([12]設定!$H26="",INDEX([12]第１０表!$F$78:$M$134,MATCH([12]設定!$D26,[12]第１０表!$C$78:$C$134,0),3),[12]設定!$H26))</f>
        <v>136</v>
      </c>
      <c r="F11" s="47">
        <f>IF($B11="","",IF([12]設定!$H26="",INDEX([12]第１０表!$F$78:$M$134,MATCH([12]設定!$D26,[12]第１０表!$C$78:$C$134,0),4),[12]設定!$H26))</f>
        <v>16.2</v>
      </c>
      <c r="G11" s="46">
        <f>IF($B11="","",IF([12]設定!$H26="",INDEX([12]第１０表!$F$78:$M$134,MATCH([12]設定!$D26,[12]第１０表!$C$78:$C$134,0),5),[12]設定!$H26))</f>
        <v>17.5</v>
      </c>
      <c r="H11" s="46">
        <f>IF($B11="","",IF([12]設定!$H26="",INDEX([12]第１０表!$F$78:$M$134,MATCH([12]設定!$D26,[12]第１０表!$C$78:$C$134,0),6),[12]設定!$H26))</f>
        <v>104.9</v>
      </c>
      <c r="I11" s="46">
        <f>IF($B11="","",IF([12]設定!$H26="",INDEX([12]第１０表!$F$78:$M$134,MATCH([12]設定!$D26,[12]第１０表!$C$78:$C$134,0),7),[12]設定!$H26))</f>
        <v>104.8</v>
      </c>
      <c r="J11" s="47">
        <f>IF($B11="","",IF([12]設定!$H26="",INDEX([12]第１０表!$F$78:$M$134,MATCH([12]設定!$D26,[12]第１０表!$C$78:$C$134,0),8),[12]設定!$H26))</f>
        <v>0.1</v>
      </c>
      <c r="K11" s="5"/>
      <c r="M11" s="54" t="str">
        <f t="shared" si="0"/>
        <v>電気・ガス・熱供給・水道業</v>
      </c>
      <c r="N11" s="49">
        <f>IF($M11="","",IF([12]設定!$H26="",INDEX([12]指数!$C$518:$AD$574,MATCH([12]設定!$D26,[12]指数!$B$518:$B$574,0),7),[12]設定!$H26))</f>
        <v>100.4</v>
      </c>
      <c r="O11" s="50">
        <f>IF($M11="","",IF([12]設定!$H26="",INDEX([12]指数!$C$518:$AD$574,MATCH([12]設定!$D26,[12]指数!$B$518:$B$574,0),8),[12]設定!$H26))</f>
        <v>3.5</v>
      </c>
      <c r="P11" s="49">
        <f>IF($M11="","",IF([12]設定!$H26="",INDEX([12]指数!$C$518:$AD$574,MATCH([12]設定!$D26,[12]指数!$B$518:$B$574,0),9),[12]設定!$H26))</f>
        <v>96.7</v>
      </c>
      <c r="Q11" s="50">
        <f>IF($M11="","",IF([12]設定!$H26="",INDEX([12]指数!$C$518:$AD$574,MATCH([12]設定!$D26,[12]指数!$B$518:$B$574,0),10),[12]設定!$H26))</f>
        <v>0.7</v>
      </c>
      <c r="R11" s="49">
        <f>IF($M11="","",IF([12]設定!$H26="",INDEX([12]指数!$C$518:$AD$574,MATCH([12]設定!$D26,[12]指数!$B$518:$B$574,0),11),[12]設定!$H26))</f>
        <v>148.6</v>
      </c>
      <c r="S11" s="51">
        <f>IF($M11="","",IF([12]設定!$H26="",INDEX([12]指数!$C$518:$AD$574,MATCH([12]設定!$D26,[12]指数!$B$518:$B$574,0),12),[12]設定!$H26))</f>
        <v>36.1</v>
      </c>
      <c r="T11" s="49">
        <f>IF($M11="","",IF([12]設定!$H26="",INDEX([12]指数!$C$582:$AD$638,MATCH([12]設定!$D26,[12]指数!$B$582:$B$638,0),7),[12]設定!$H26))</f>
        <v>93.8</v>
      </c>
      <c r="U11" s="50">
        <f>IF($M11="","",IF([12]設定!$H26="",INDEX([12]指数!$C$582:$AD$638,MATCH([12]設定!$D26,[12]指数!$B$582:$B$638,0),8),[12]設定!$H26))</f>
        <v>-2.2999999999999998</v>
      </c>
      <c r="V11" s="49">
        <f>IF($M11="","",IF([12]設定!$H26="",INDEX([12]指数!$C$582:$AD$638,MATCH([12]設定!$D26,[12]指数!$B$582:$B$638,0),9),[12]設定!$H26))</f>
        <v>94.1</v>
      </c>
      <c r="W11" s="50">
        <f>IF($M11="","",IF([12]設定!$H26="",INDEX([12]指数!$C$582:$AD$638,MATCH([12]設定!$D26,[12]指数!$B$582:$B$638,0),10),[12]設定!$H26))</f>
        <v>-1.9</v>
      </c>
      <c r="X11" s="49">
        <f>IF($M11="","",IF([12]設定!$H26="",INDEX([12]指数!$C$582:$AD$638,MATCH([12]設定!$D26,[12]指数!$B$582:$B$638,0),11),[12]設定!$H26))</f>
        <v>25</v>
      </c>
      <c r="Y11" s="51">
        <f>IF($M11="","",IF([12]設定!$H26="",INDEX([12]指数!$C$582:$AD$638,MATCH([12]設定!$D26,[12]指数!$B$582:$B$638,0),12),[12]設定!$H26))</f>
        <v>-80</v>
      </c>
    </row>
    <row r="12" spans="1:25" s="4" customFormat="1" ht="23.25" customHeight="1" x14ac:dyDescent="0.45">
      <c r="A12" s="5"/>
      <c r="B12" s="52" t="str">
        <f>+[13]表１!B13</f>
        <v>情報通信業</v>
      </c>
      <c r="C12" s="46">
        <f>IF($B12="","",IF([12]設定!$H27="",INDEX([12]第１０表!$F$78:$M$134,MATCH([12]設定!$D27,[12]第１０表!$C$78:$C$134,0),1),[12]設定!$H27))</f>
        <v>19</v>
      </c>
      <c r="D12" s="46">
        <f>IF($B12="","",IF([12]設定!$H27="",INDEX([12]第１０表!$F$78:$M$134,MATCH([12]設定!$D27,[12]第１０表!$C$78:$C$134,0),2),[12]設定!$H27))</f>
        <v>157.19999999999999</v>
      </c>
      <c r="E12" s="46">
        <f>IF($B12="","",IF([12]設定!$H27="",INDEX([12]第１０表!$F$78:$M$134,MATCH([12]設定!$D27,[12]第１０表!$C$78:$C$134,0),3),[12]設定!$H27))</f>
        <v>147</v>
      </c>
      <c r="F12" s="47">
        <f>IF($B12="","",IF([12]設定!$H27="",INDEX([12]第１０表!$F$78:$M$134,MATCH([12]設定!$D27,[12]第１０表!$C$78:$C$134,0),4),[12]設定!$H27))</f>
        <v>10.199999999999999</v>
      </c>
      <c r="G12" s="46">
        <f>IF($B12="","",IF([12]設定!$H27="",INDEX([12]第１０表!$F$78:$M$134,MATCH([12]設定!$D27,[12]第１０表!$C$78:$C$134,0),5),[12]設定!$H27))</f>
        <v>15.8</v>
      </c>
      <c r="H12" s="46">
        <f>IF($B12="","",IF([12]設定!$H27="",INDEX([12]第１０表!$F$78:$M$134,MATCH([12]設定!$D27,[12]第１０表!$C$78:$C$134,0),6),[12]設定!$H27))</f>
        <v>98.4</v>
      </c>
      <c r="I12" s="46">
        <f>IF($B12="","",IF([12]設定!$H27="",INDEX([12]第１０表!$F$78:$M$134,MATCH([12]設定!$D27,[12]第１０表!$C$78:$C$134,0),7),[12]設定!$H27))</f>
        <v>98.2</v>
      </c>
      <c r="J12" s="47">
        <f>IF($B12="","",IF([12]設定!$H27="",INDEX([12]第１０表!$F$78:$M$134,MATCH([12]設定!$D27,[12]第１０表!$C$78:$C$134,0),8),[12]設定!$H27))</f>
        <v>0.2</v>
      </c>
      <c r="K12" s="5"/>
      <c r="M12" s="48" t="str">
        <f t="shared" si="0"/>
        <v>情報通信業</v>
      </c>
      <c r="N12" s="49">
        <f>IF($M12="","",IF([12]設定!$H27="",INDEX([12]指数!$C$518:$AD$574,MATCH([12]設定!$D27,[12]指数!$B$518:$B$574,0),7),[12]設定!$H27))</f>
        <v>100.5</v>
      </c>
      <c r="O12" s="50">
        <f>IF($M12="","",IF([12]設定!$H27="",INDEX([12]指数!$C$518:$AD$574,MATCH([12]設定!$D27,[12]指数!$B$518:$B$574,0),8),[12]設定!$H27))</f>
        <v>1.8</v>
      </c>
      <c r="P12" s="49">
        <f>IF($M12="","",IF([12]設定!$H27="",INDEX([12]指数!$C$518:$AD$574,MATCH([12]設定!$D27,[12]指数!$B$518:$B$574,0),9),[12]設定!$H27))</f>
        <v>102.7</v>
      </c>
      <c r="Q12" s="50">
        <f>IF($M12="","",IF([12]設定!$H27="",INDEX([12]指数!$C$518:$AD$574,MATCH([12]設定!$D27,[12]指数!$B$518:$B$574,0),10),[12]設定!$H27))</f>
        <v>1.8</v>
      </c>
      <c r="R12" s="49">
        <f>IF($M12="","",IF([12]設定!$H27="",INDEX([12]指数!$C$518:$AD$574,MATCH([12]設定!$D27,[12]指数!$B$518:$B$574,0),11),[12]設定!$H27))</f>
        <v>77.3</v>
      </c>
      <c r="S12" s="51">
        <f>IF($M12="","",IF([12]設定!$H27="",INDEX([12]指数!$C$518:$AD$574,MATCH([12]設定!$D27,[12]指数!$B$518:$B$574,0),12),[12]設定!$H27))</f>
        <v>4.2</v>
      </c>
      <c r="T12" s="49">
        <f>IF($M12="","",IF([12]設定!$H27="",INDEX([12]指数!$C$582:$AD$638,MATCH([12]設定!$D27,[12]指数!$B$582:$B$638,0),7),[12]設定!$H27))</f>
        <v>104</v>
      </c>
      <c r="U12" s="50">
        <f>IF($M12="","",IF([12]設定!$H27="",INDEX([12]指数!$C$582:$AD$638,MATCH([12]設定!$D27,[12]指数!$B$582:$B$638,0),8),[12]設定!$H27))</f>
        <v>15.3</v>
      </c>
      <c r="V12" s="49">
        <f>IF($M12="","",IF([12]設定!$H27="",INDEX([12]指数!$C$582:$AD$638,MATCH([12]設定!$D27,[12]指数!$B$582:$B$638,0),9),[12]設定!$H27))</f>
        <v>105.3</v>
      </c>
      <c r="W12" s="50">
        <f>IF($M12="","",IF([12]設定!$H27="",INDEX([12]指数!$C$582:$AD$638,MATCH([12]設定!$D27,[12]指数!$B$582:$B$638,0),10),[12]設定!$H27))</f>
        <v>26.6</v>
      </c>
      <c r="X12" s="49">
        <f>IF($M12="","",IF([12]設定!$H27="",INDEX([12]指数!$C$582:$AD$638,MATCH([12]設定!$D27,[12]指数!$B$582:$B$638,0),11),[12]設定!$H27))</f>
        <v>15.4</v>
      </c>
      <c r="Y12" s="51">
        <f>IF($M12="","",IF([12]設定!$H27="",INDEX([12]指数!$C$582:$AD$638,MATCH([12]設定!$D27,[12]指数!$B$582:$B$638,0),12),[12]設定!$H27))</f>
        <v>-97.4</v>
      </c>
    </row>
    <row r="13" spans="1:25" s="4" customFormat="1" ht="23.25" customHeight="1" x14ac:dyDescent="0.45">
      <c r="A13" s="5"/>
      <c r="B13" s="52" t="str">
        <f>+[13]表１!B14</f>
        <v>運輸業，郵便業</v>
      </c>
      <c r="C13" s="46">
        <f>IF($B13="","",IF([12]設定!$H28="",INDEX([12]第１０表!$F$78:$M$134,MATCH([12]設定!$D28,[12]第１０表!$C$78:$C$134,0),1),[12]設定!$H28))</f>
        <v>21.1</v>
      </c>
      <c r="D13" s="46">
        <f>IF($B13="","",IF([12]設定!$H28="",INDEX([12]第１０表!$F$78:$M$134,MATCH([12]設定!$D28,[12]第１０表!$C$78:$C$134,0),2),[12]設定!$H28))</f>
        <v>191.3</v>
      </c>
      <c r="E13" s="46">
        <f>IF($B13="","",IF([12]設定!$H28="",INDEX([12]第１０表!$F$78:$M$134,MATCH([12]設定!$D28,[12]第１０表!$C$78:$C$134,0),3),[12]設定!$H28))</f>
        <v>157.69999999999999</v>
      </c>
      <c r="F13" s="47">
        <f>IF($B13="","",IF([12]設定!$H28="",INDEX([12]第１０表!$F$78:$M$134,MATCH([12]設定!$D28,[12]第１０表!$C$78:$C$134,0),4),[12]設定!$H28))</f>
        <v>33.6</v>
      </c>
      <c r="G13" s="46">
        <f>IF($B13="","",IF([12]設定!$H28="",INDEX([12]第１０表!$F$78:$M$134,MATCH([12]設定!$D28,[12]第１０表!$C$78:$C$134,0),5),[12]設定!$H28))</f>
        <v>14.1</v>
      </c>
      <c r="H13" s="46">
        <f>IF($B13="","",IF([12]設定!$H28="",INDEX([12]第１０表!$F$78:$M$134,MATCH([12]設定!$D28,[12]第１０表!$C$78:$C$134,0),6),[12]設定!$H28))</f>
        <v>65.5</v>
      </c>
      <c r="I13" s="46">
        <f>IF($B13="","",IF([12]設定!$H28="",INDEX([12]第１０表!$F$78:$M$134,MATCH([12]設定!$D28,[12]第１０表!$C$78:$C$134,0),7),[12]設定!$H28))</f>
        <v>65.5</v>
      </c>
      <c r="J13" s="47">
        <f>IF($B13="","",IF([12]設定!$H28="",INDEX([12]第１０表!$F$78:$M$134,MATCH([12]設定!$D28,[12]第１０表!$C$78:$C$134,0),8),[12]設定!$H28))</f>
        <v>0</v>
      </c>
      <c r="K13" s="5"/>
      <c r="M13" s="48" t="str">
        <f t="shared" si="0"/>
        <v>運輸業，郵便業</v>
      </c>
      <c r="N13" s="49">
        <f>IF($M13="","",IF([12]設定!$H28="",INDEX([12]指数!$C$518:$AD$574,MATCH([12]設定!$D28,[12]指数!$B$518:$B$574,0),7),[12]設定!$H28))</f>
        <v>94.7</v>
      </c>
      <c r="O13" s="50">
        <f>IF($M13="","",IF([12]設定!$H28="",INDEX([12]指数!$C$518:$AD$574,MATCH([12]設定!$D28,[12]指数!$B$518:$B$574,0),8),[12]設定!$H28))</f>
        <v>1.5</v>
      </c>
      <c r="P13" s="49">
        <f>IF($M13="","",IF([12]設定!$H28="",INDEX([12]指数!$C$518:$AD$574,MATCH([12]設定!$D28,[12]指数!$B$518:$B$574,0),9),[12]設定!$H28))</f>
        <v>98.1</v>
      </c>
      <c r="Q13" s="50">
        <f>IF($M13="","",IF([12]設定!$H28="",INDEX([12]指数!$C$518:$AD$574,MATCH([12]設定!$D28,[12]指数!$B$518:$B$574,0),10),[12]設定!$H28))</f>
        <v>0.3</v>
      </c>
      <c r="R13" s="49">
        <f>IF($M13="","",IF([12]設定!$H28="",INDEX([12]指数!$C$518:$AD$574,MATCH([12]設定!$D28,[12]指数!$B$518:$B$574,0),11),[12]設定!$H28))</f>
        <v>81.8</v>
      </c>
      <c r="S13" s="51">
        <f>IF($M13="","",IF([12]設定!$H28="",INDEX([12]指数!$C$518:$AD$574,MATCH([12]設定!$D28,[12]指数!$B$518:$B$574,0),12),[12]設定!$H28))</f>
        <v>7.8</v>
      </c>
      <c r="T13" s="49">
        <f>IF($M13="","",IF([12]設定!$H28="",INDEX([12]指数!$C$582:$AD$638,MATCH([12]設定!$D28,[12]指数!$B$582:$B$638,0),7),[12]設定!$H28))</f>
        <v>67.7</v>
      </c>
      <c r="U13" s="50">
        <f>IF($M13="","",IF([12]設定!$H28="",INDEX([12]指数!$C$582:$AD$638,MATCH([12]設定!$D28,[12]指数!$B$582:$B$638,0),8),[12]設定!$H28))</f>
        <v>-25.1</v>
      </c>
      <c r="V13" s="49">
        <f>IF($M13="","",IF([12]設定!$H28="",INDEX([12]指数!$C$582:$AD$638,MATCH([12]設定!$D28,[12]指数!$B$582:$B$638,0),9),[12]設定!$H28))</f>
        <v>71.099999999999994</v>
      </c>
      <c r="W13" s="50">
        <f>IF($M13="","",IF([12]設定!$H28="",INDEX([12]指数!$C$582:$AD$638,MATCH([12]設定!$D28,[12]指数!$B$582:$B$638,0),10),[12]設定!$H28))</f>
        <v>-23.1</v>
      </c>
      <c r="X13" s="49">
        <f>IF($M13="","",IF([12]設定!$H28="",INDEX([12]指数!$C$582:$AD$638,MATCH([12]設定!$D28,[12]指数!$B$582:$B$638,0),11),[12]設定!$H28))</f>
        <v>0</v>
      </c>
      <c r="Y13" s="51">
        <f>IF($M13="","",IF([12]設定!$H28="",INDEX([12]指数!$C$582:$AD$638,MATCH([12]設定!$D28,[12]指数!$B$582:$B$638,0),12),[12]設定!$H28))</f>
        <v>-100</v>
      </c>
    </row>
    <row r="14" spans="1:25" s="4" customFormat="1" ht="23.25" customHeight="1" x14ac:dyDescent="0.45">
      <c r="A14" s="5"/>
      <c r="B14" s="52" t="str">
        <f>+[13]表１!B15</f>
        <v>卸売業，小売業</v>
      </c>
      <c r="C14" s="46">
        <f>IF($B14="","",IF([12]設定!$H29="",INDEX([12]第１０表!$F$78:$M$134,MATCH([12]設定!$D29,[12]第１０表!$C$78:$C$134,0),1),[12]設定!$H29))</f>
        <v>21</v>
      </c>
      <c r="D14" s="46">
        <f>IF($B14="","",IF([12]設定!$H29="",INDEX([12]第１０表!$F$78:$M$134,MATCH([12]設定!$D29,[12]第１０表!$C$78:$C$134,0),2),[12]設定!$H29))</f>
        <v>177.5</v>
      </c>
      <c r="E14" s="46">
        <f>IF($B14="","",IF([12]設定!$H29="",INDEX([12]第１０表!$F$78:$M$134,MATCH([12]設定!$D29,[12]第１０表!$C$78:$C$134,0),3),[12]設定!$H29))</f>
        <v>163.30000000000001</v>
      </c>
      <c r="F14" s="47">
        <f>IF($B14="","",IF([12]設定!$H29="",INDEX([12]第１０表!$F$78:$M$134,MATCH([12]設定!$D29,[12]第１０表!$C$78:$C$134,0),4),[12]設定!$H29))</f>
        <v>14.2</v>
      </c>
      <c r="G14" s="46">
        <f>IF($B14="","",IF([12]設定!$H29="",INDEX([12]第１０表!$F$78:$M$134,MATCH([12]設定!$D29,[12]第１０表!$C$78:$C$134,0),5),[12]設定!$H29))</f>
        <v>15.5</v>
      </c>
      <c r="H14" s="46">
        <f>IF($B14="","",IF([12]設定!$H29="",INDEX([12]第１０表!$F$78:$M$134,MATCH([12]設定!$D29,[12]第１０表!$C$78:$C$134,0),6),[12]設定!$H29))</f>
        <v>92.2</v>
      </c>
      <c r="I14" s="46">
        <f>IF($B14="","",IF([12]設定!$H29="",INDEX([12]第１０表!$F$78:$M$134,MATCH([12]設定!$D29,[12]第１０表!$C$78:$C$134,0),7),[12]設定!$H29))</f>
        <v>89.5</v>
      </c>
      <c r="J14" s="47">
        <f>IF($B14="","",IF([12]設定!$H29="",INDEX([12]第１０表!$F$78:$M$134,MATCH([12]設定!$D29,[12]第１０表!$C$78:$C$134,0),8),[12]設定!$H29))</f>
        <v>2.7</v>
      </c>
      <c r="K14" s="5"/>
      <c r="M14" s="48" t="str">
        <f t="shared" si="0"/>
        <v>卸売業，小売業</v>
      </c>
      <c r="N14" s="49">
        <f>IF($M14="","",IF([12]設定!$H29="",INDEX([12]指数!$C$518:$AD$574,MATCH([12]設定!$D29,[12]指数!$B$518:$B$574,0),7),[12]設定!$H29))</f>
        <v>102.7</v>
      </c>
      <c r="O14" s="50">
        <f>IF($M14="","",IF([12]設定!$H29="",INDEX([12]指数!$C$518:$AD$574,MATCH([12]設定!$D29,[12]指数!$B$518:$B$574,0),8),[12]設定!$H29))</f>
        <v>4.9000000000000004</v>
      </c>
      <c r="P14" s="49">
        <f>IF($M14="","",IF([12]設定!$H29="",INDEX([12]指数!$C$518:$AD$574,MATCH([12]設定!$D29,[12]指数!$B$518:$B$574,0),9),[12]設定!$H29))</f>
        <v>100.9</v>
      </c>
      <c r="Q14" s="50">
        <f>IF($M14="","",IF([12]設定!$H29="",INDEX([12]指数!$C$518:$AD$574,MATCH([12]設定!$D29,[12]指数!$B$518:$B$574,0),10),[12]設定!$H29))</f>
        <v>2.4</v>
      </c>
      <c r="R14" s="49">
        <f>IF($M14="","",IF([12]設定!$H29="",INDEX([12]指数!$C$518:$AD$574,MATCH([12]設定!$D29,[12]指数!$B$518:$B$574,0),11),[12]設定!$H29))</f>
        <v>129.1</v>
      </c>
      <c r="S14" s="51">
        <f>IF($M14="","",IF([12]設定!$H29="",INDEX([12]指数!$C$518:$AD$574,MATCH([12]設定!$D29,[12]指数!$B$518:$B$574,0),12),[12]設定!$H29))</f>
        <v>43.4</v>
      </c>
      <c r="T14" s="49">
        <f>IF($M14="","",IF([12]設定!$H29="",INDEX([12]指数!$C$582:$AD$638,MATCH([12]設定!$D29,[12]指数!$B$582:$B$638,0),7),[12]設定!$H29))</f>
        <v>93.6</v>
      </c>
      <c r="U14" s="50">
        <f>IF($M14="","",IF([12]設定!$H29="",INDEX([12]指数!$C$582:$AD$638,MATCH([12]設定!$D29,[12]指数!$B$582:$B$638,0),8),[12]設定!$H29))</f>
        <v>-7.1</v>
      </c>
      <c r="V14" s="49">
        <f>IF($M14="","",IF([12]設定!$H29="",INDEX([12]指数!$C$582:$AD$638,MATCH([12]設定!$D29,[12]指数!$B$582:$B$638,0),9),[12]設定!$H29))</f>
        <v>92.3</v>
      </c>
      <c r="W14" s="50">
        <f>IF($M14="","",IF([12]設定!$H29="",INDEX([12]指数!$C$582:$AD$638,MATCH([12]設定!$D29,[12]指数!$B$582:$B$638,0),10),[12]設定!$H29))</f>
        <v>-7</v>
      </c>
      <c r="X14" s="49">
        <f>IF($M14="","",IF([12]設定!$H29="",INDEX([12]指数!$C$582:$AD$638,MATCH([12]設定!$D29,[12]指数!$B$582:$B$638,0),11),[12]設定!$H29))</f>
        <v>180</v>
      </c>
      <c r="Y14" s="51">
        <f>IF($M14="","",IF([12]設定!$H29="",INDEX([12]指数!$C$582:$AD$638,MATCH([12]設定!$D29,[12]指数!$B$582:$B$638,0),12),[12]設定!$H29))</f>
        <v>-12.9</v>
      </c>
    </row>
    <row r="15" spans="1:25" s="4" customFormat="1" ht="23.25" customHeight="1" x14ac:dyDescent="0.45">
      <c r="A15" s="5"/>
      <c r="B15" s="52" t="str">
        <f>+[13]表１!B16</f>
        <v>金融業，保険業</v>
      </c>
      <c r="C15" s="46">
        <f>IF($B15="","",IF([12]設定!$H30="",INDEX([12]第１０表!$F$78:$M$134,MATCH([12]設定!$D30,[12]第１０表!$C$78:$C$134,0),1),[12]設定!$H30))</f>
        <v>18.399999999999999</v>
      </c>
      <c r="D15" s="46">
        <f>IF($B15="","",IF([12]設定!$H30="",INDEX([12]第１０表!$F$78:$M$134,MATCH([12]設定!$D30,[12]第１０表!$C$78:$C$134,0),2),[12]設定!$H30))</f>
        <v>145.9</v>
      </c>
      <c r="E15" s="46">
        <f>IF($B15="","",IF([12]設定!$H30="",INDEX([12]第１０表!$F$78:$M$134,MATCH([12]設定!$D30,[12]第１０表!$C$78:$C$134,0),3),[12]設定!$H30))</f>
        <v>139.5</v>
      </c>
      <c r="F15" s="47">
        <f>IF($B15="","",IF([12]設定!$H30="",INDEX([12]第１０表!$F$78:$M$134,MATCH([12]設定!$D30,[12]第１０表!$C$78:$C$134,0),4),[12]設定!$H30))</f>
        <v>6.4</v>
      </c>
      <c r="G15" s="46">
        <f>IF($B15="","",IF([12]設定!$H30="",INDEX([12]第１０表!$F$78:$M$134,MATCH([12]設定!$D30,[12]第１０表!$C$78:$C$134,0),5),[12]設定!$H30))</f>
        <v>16.899999999999999</v>
      </c>
      <c r="H15" s="46">
        <f>IF($B15="","",IF([12]設定!$H30="",INDEX([12]第１０表!$F$78:$M$134,MATCH([12]設定!$D30,[12]第１０表!$C$78:$C$134,0),6),[12]設定!$H30))</f>
        <v>109.4</v>
      </c>
      <c r="I15" s="46">
        <f>IF($B15="","",IF([12]設定!$H30="",INDEX([12]第１０表!$F$78:$M$134,MATCH([12]設定!$D30,[12]第１０表!$C$78:$C$134,0),7),[12]設定!$H30))</f>
        <v>109</v>
      </c>
      <c r="J15" s="47">
        <f>IF($B15="","",IF([12]設定!$H30="",INDEX([12]第１０表!$F$78:$M$134,MATCH([12]設定!$D30,[12]第１０表!$C$78:$C$134,0),8),[12]設定!$H30))</f>
        <v>0.4</v>
      </c>
      <c r="K15" s="5"/>
      <c r="M15" s="48" t="str">
        <f t="shared" si="0"/>
        <v>金融業，保険業</v>
      </c>
      <c r="N15" s="49">
        <f>IF($M15="","",IF([12]設定!$H30="",INDEX([12]指数!$C$518:$AD$574,MATCH([12]設定!$D30,[12]指数!$B$518:$B$574,0),7),[12]設定!$H30))</f>
        <v>97.7</v>
      </c>
      <c r="O15" s="50">
        <f>IF($M15="","",IF([12]設定!$H30="",INDEX([12]指数!$C$518:$AD$574,MATCH([12]設定!$D30,[12]指数!$B$518:$B$574,0),8),[12]設定!$H30))</f>
        <v>-4.9000000000000004</v>
      </c>
      <c r="P15" s="49">
        <f>IF($M15="","",IF([12]設定!$H30="",INDEX([12]指数!$C$518:$AD$574,MATCH([12]設定!$D30,[12]指数!$B$518:$B$574,0),9),[12]設定!$H30))</f>
        <v>97</v>
      </c>
      <c r="Q15" s="50">
        <f>IF($M15="","",IF([12]設定!$H30="",INDEX([12]指数!$C$518:$AD$574,MATCH([12]設定!$D30,[12]指数!$B$518:$B$574,0),10),[12]設定!$H30))</f>
        <v>-5.6</v>
      </c>
      <c r="R15" s="49">
        <f>IF($M15="","",IF([12]設定!$H30="",INDEX([12]指数!$C$518:$AD$574,MATCH([12]設定!$D30,[12]指数!$B$518:$B$574,0),11),[12]設定!$H30))</f>
        <v>116.4</v>
      </c>
      <c r="S15" s="51">
        <f>IF($M15="","",IF([12]設定!$H30="",INDEX([12]指数!$C$518:$AD$574,MATCH([12]設定!$D30,[12]指数!$B$518:$B$574,0),12),[12]設定!$H30))</f>
        <v>14.3</v>
      </c>
      <c r="T15" s="49">
        <f>IF($M15="","",IF([12]設定!$H30="",INDEX([12]指数!$C$582:$AD$638,MATCH([12]設定!$D30,[12]指数!$B$582:$B$638,0),7),[12]設定!$H30))</f>
        <v>98.6</v>
      </c>
      <c r="U15" s="50">
        <f>IF($M15="","",IF([12]設定!$H30="",INDEX([12]指数!$C$582:$AD$638,MATCH([12]設定!$D30,[12]指数!$B$582:$B$638,0),8),[12]設定!$H30))</f>
        <v>25.1</v>
      </c>
      <c r="V15" s="49">
        <f>IF($M15="","",IF([12]設定!$H30="",INDEX([12]指数!$C$582:$AD$638,MATCH([12]設定!$D30,[12]指数!$B$582:$B$638,0),9),[12]設定!$H30))</f>
        <v>99.8</v>
      </c>
      <c r="W15" s="50">
        <f>IF($M15="","",IF([12]設定!$H30="",INDEX([12]指数!$C$582:$AD$638,MATCH([12]設定!$D30,[12]指数!$B$582:$B$638,0),10),[12]設定!$H30))</f>
        <v>27.9</v>
      </c>
      <c r="X15" s="49">
        <f>IF($M15="","",IF([12]設定!$H30="",INDEX([12]指数!$C$582:$AD$638,MATCH([12]設定!$D30,[12]指数!$B$582:$B$638,0),11),[12]設定!$H30))</f>
        <v>18.2</v>
      </c>
      <c r="Y15" s="51">
        <f>IF($M15="","",IF([12]設定!$H30="",INDEX([12]指数!$C$582:$AD$638,MATCH([12]設定!$D30,[12]指数!$B$582:$B$638,0),12),[12]設定!$H30))</f>
        <v>-82.6</v>
      </c>
    </row>
    <row r="16" spans="1:25" s="4" customFormat="1" ht="23.25" customHeight="1" x14ac:dyDescent="0.45">
      <c r="A16" s="5"/>
      <c r="B16" s="52" t="str">
        <f>+[13]表１!B17</f>
        <v>不動産業，物品賃貸業</v>
      </c>
      <c r="C16" s="46">
        <f>IF($B16="","",IF([12]設定!$H31="",INDEX([12]第１０表!$F$78:$M$134,MATCH([12]設定!$D31,[12]第１０表!$C$78:$C$134,0),1),[12]設定!$H31))</f>
        <v>22</v>
      </c>
      <c r="D16" s="46">
        <f>IF($B16="","",IF([12]設定!$H31="",INDEX([12]第１０表!$F$78:$M$134,MATCH([12]設定!$D31,[12]第１０表!$C$78:$C$134,0),2),[12]設定!$H31))</f>
        <v>178.7</v>
      </c>
      <c r="E16" s="46">
        <f>IF($B16="","",IF([12]設定!$H31="",INDEX([12]第１０表!$F$78:$M$134,MATCH([12]設定!$D31,[12]第１０表!$C$78:$C$134,0),3),[12]設定!$H31))</f>
        <v>172.4</v>
      </c>
      <c r="F16" s="47">
        <f>IF($B16="","",IF([12]設定!$H31="",INDEX([12]第１０表!$F$78:$M$134,MATCH([12]設定!$D31,[12]第１０表!$C$78:$C$134,0),4),[12]設定!$H31))</f>
        <v>6.3</v>
      </c>
      <c r="G16" s="46">
        <f>IF($B16="","",IF([12]設定!$H31="",INDEX([12]第１０表!$F$78:$M$134,MATCH([12]設定!$D31,[12]第１０表!$C$78:$C$134,0),5),[12]設定!$H31))</f>
        <v>14.2</v>
      </c>
      <c r="H16" s="46">
        <f>IF($B16="","",IF([12]設定!$H31="",INDEX([12]第１０表!$F$78:$M$134,MATCH([12]設定!$D31,[12]第１０表!$C$78:$C$134,0),6),[12]設定!$H31))</f>
        <v>80.8</v>
      </c>
      <c r="I16" s="46">
        <f>IF($B16="","",IF([12]設定!$H31="",INDEX([12]第１０表!$F$78:$M$134,MATCH([12]設定!$D31,[12]第１０表!$C$78:$C$134,0),7),[12]設定!$H31))</f>
        <v>80.5</v>
      </c>
      <c r="J16" s="47">
        <f>IF($B16="","",IF([12]設定!$H31="",INDEX([12]第１０表!$F$78:$M$134,MATCH([12]設定!$D31,[12]第１０表!$C$78:$C$134,0),8),[12]設定!$H31))</f>
        <v>0.3</v>
      </c>
      <c r="K16" s="5"/>
      <c r="M16" s="48" t="str">
        <f t="shared" si="0"/>
        <v>不動産業，物品賃貸業</v>
      </c>
      <c r="N16" s="49">
        <f>IF($M16="","",IF([12]設定!$H31="",INDEX([12]指数!$C$518:$AD$574,MATCH([12]設定!$D31,[12]指数!$B$518:$B$574,0),7),[12]設定!$H31))</f>
        <v>109</v>
      </c>
      <c r="O16" s="50">
        <f>IF($M16="","",IF([12]設定!$H31="",INDEX([12]指数!$C$518:$AD$574,MATCH([12]設定!$D31,[12]指数!$B$518:$B$574,0),8),[12]設定!$H31))</f>
        <v>6.3</v>
      </c>
      <c r="P16" s="49">
        <f>IF($M16="","",IF([12]設定!$H31="",INDEX([12]指数!$C$518:$AD$574,MATCH([12]設定!$D31,[12]指数!$B$518:$B$574,0),9),[12]設定!$H31))</f>
        <v>111.3</v>
      </c>
      <c r="Q16" s="50">
        <f>IF($M16="","",IF([12]設定!$H31="",INDEX([12]指数!$C$518:$AD$574,MATCH([12]設定!$D31,[12]指数!$B$518:$B$574,0),10),[12]設定!$H31))</f>
        <v>9.9</v>
      </c>
      <c r="R16" s="49">
        <f>IF($M16="","",IF([12]設定!$H31="",INDEX([12]指数!$C$518:$AD$574,MATCH([12]設定!$D31,[12]指数!$B$518:$B$574,0),11),[12]設定!$H31))</f>
        <v>70</v>
      </c>
      <c r="S16" s="51">
        <f>IF($M16="","",IF([12]設定!$H31="",INDEX([12]指数!$C$518:$AD$574,MATCH([12]設定!$D31,[12]指数!$B$518:$B$574,0),12),[12]設定!$H31))</f>
        <v>-43.2</v>
      </c>
      <c r="T16" s="49">
        <f>IF($M16="","",IF([12]設定!$H31="",INDEX([12]指数!$C$582:$AD$638,MATCH([12]設定!$D31,[12]指数!$B$582:$B$638,0),7),[12]設定!$H31))</f>
        <v>99.9</v>
      </c>
      <c r="U16" s="50">
        <f>IF($M16="","",IF([12]設定!$H31="",INDEX([12]指数!$C$582:$AD$638,MATCH([12]設定!$D31,[12]指数!$B$582:$B$638,0),8),[12]設定!$H31))</f>
        <v>-22.5</v>
      </c>
      <c r="V16" s="49">
        <f>IF($M16="","",IF([12]設定!$H31="",INDEX([12]指数!$C$582:$AD$638,MATCH([12]設定!$D31,[12]指数!$B$582:$B$638,0),9),[12]設定!$H31))</f>
        <v>101.1</v>
      </c>
      <c r="W16" s="50">
        <f>IF($M16="","",IF([12]設定!$H31="",INDEX([12]指数!$C$582:$AD$638,MATCH([12]設定!$D31,[12]指数!$B$582:$B$638,0),10),[12]設定!$H31))</f>
        <v>-18.399999999999999</v>
      </c>
      <c r="X16" s="49">
        <f>IF($M16="","",IF([12]設定!$H31="",INDEX([12]指数!$C$582:$AD$638,MATCH([12]設定!$D31,[12]指数!$B$582:$B$638,0),11),[12]設定!$H31))</f>
        <v>23.1</v>
      </c>
      <c r="Y16" s="51">
        <f>IF($M16="","",IF([12]設定!$H31="",INDEX([12]指数!$C$582:$AD$638,MATCH([12]設定!$D31,[12]指数!$B$582:$B$638,0),12),[12]設定!$H31))</f>
        <v>-94.7</v>
      </c>
    </row>
    <row r="17" spans="1:25" s="4" customFormat="1" ht="23.25" customHeight="1" x14ac:dyDescent="0.45">
      <c r="A17" s="5"/>
      <c r="B17" s="55" t="str">
        <f>+[13]表１!B18</f>
        <v>学術研究，専門・技術サービス業</v>
      </c>
      <c r="C17" s="46">
        <f>IF($B17="","",IF([12]設定!$H32="",INDEX([12]第１０表!$F$78:$M$134,MATCH([12]設定!$D32,[12]第１０表!$C$78:$C$134,0),1),[12]設定!$H32))</f>
        <v>19.600000000000001</v>
      </c>
      <c r="D17" s="46">
        <f>IF($B17="","",IF([12]設定!$H32="",INDEX([12]第１０表!$F$78:$M$134,MATCH([12]設定!$D32,[12]第１０表!$C$78:$C$134,0),2),[12]設定!$H32))</f>
        <v>164.5</v>
      </c>
      <c r="E17" s="46">
        <f>IF($B17="","",IF([12]設定!$H32="",INDEX([12]第１０表!$F$78:$M$134,MATCH([12]設定!$D32,[12]第１０表!$C$78:$C$134,0),3),[12]設定!$H32))</f>
        <v>156.9</v>
      </c>
      <c r="F17" s="47">
        <f>IF($B17="","",IF([12]設定!$H32="",INDEX([12]第１０表!$F$78:$M$134,MATCH([12]設定!$D32,[12]第１０表!$C$78:$C$134,0),4),[12]設定!$H32))</f>
        <v>7.6</v>
      </c>
      <c r="G17" s="46">
        <f>IF($B17="","",IF([12]設定!$H32="",INDEX([12]第１０表!$F$78:$M$134,MATCH([12]設定!$D32,[12]第１０表!$C$78:$C$134,0),5),[12]設定!$H32))</f>
        <v>18.399999999999999</v>
      </c>
      <c r="H17" s="46">
        <f>IF($B17="","",IF([12]設定!$H32="",INDEX([12]第１０表!$F$78:$M$134,MATCH([12]設定!$D32,[12]第１０表!$C$78:$C$134,0),6),[12]設定!$H32))</f>
        <v>102</v>
      </c>
      <c r="I17" s="46">
        <f>IF($B17="","",IF([12]設定!$H32="",INDEX([12]第１０表!$F$78:$M$134,MATCH([12]設定!$D32,[12]第１０表!$C$78:$C$134,0),7),[12]設定!$H32))</f>
        <v>98.8</v>
      </c>
      <c r="J17" s="47">
        <f>IF($B17="","",IF([12]設定!$H32="",INDEX([12]第１０表!$F$78:$M$134,MATCH([12]設定!$D32,[12]第１０表!$C$78:$C$134,0),8),[12]設定!$H32))</f>
        <v>3.2</v>
      </c>
      <c r="K17" s="5"/>
      <c r="M17" s="56" t="str">
        <f t="shared" si="0"/>
        <v>学術研究，専門・技術サービス業</v>
      </c>
      <c r="N17" s="49">
        <f>IF($M17="","",IF([12]設定!$H32="",INDEX([12]指数!$C$518:$AD$574,MATCH([12]設定!$D32,[12]指数!$B$518:$B$574,0),7),[12]設定!$H32))</f>
        <v>101.4</v>
      </c>
      <c r="O17" s="50">
        <f>IF($M17="","",IF([12]設定!$H32="",INDEX([12]指数!$C$518:$AD$574,MATCH([12]設定!$D32,[12]指数!$B$518:$B$574,0),8),[12]設定!$H32))</f>
        <v>8.3000000000000007</v>
      </c>
      <c r="P17" s="49">
        <f>IF($M17="","",IF([12]設定!$H32="",INDEX([12]指数!$C$518:$AD$574,MATCH([12]設定!$D32,[12]指数!$B$518:$B$574,0),9),[12]設定!$H32))</f>
        <v>102.8</v>
      </c>
      <c r="Q17" s="50">
        <f>IF($M17="","",IF([12]設定!$H32="",INDEX([12]指数!$C$518:$AD$574,MATCH([12]設定!$D32,[12]指数!$B$518:$B$574,0),10),[12]設定!$H32))</f>
        <v>7.3</v>
      </c>
      <c r="R17" s="49">
        <f>IF($M17="","",IF([12]設定!$H32="",INDEX([12]指数!$C$518:$AD$574,MATCH([12]設定!$D32,[12]指数!$B$518:$B$574,0),11),[12]設定!$H32))</f>
        <v>79.2</v>
      </c>
      <c r="S17" s="51">
        <f>IF($M17="","",IF([12]設定!$H32="",INDEX([12]指数!$C$518:$AD$574,MATCH([12]設定!$D32,[12]指数!$B$518:$B$574,0),12),[12]設定!$H32))</f>
        <v>35.799999999999997</v>
      </c>
      <c r="T17" s="49">
        <f>IF($M17="","",IF([12]設定!$H32="",INDEX([12]指数!$C$582:$AD$638,MATCH([12]設定!$D32,[12]指数!$B$582:$B$638,0),7),[12]設定!$H32))</f>
        <v>88.8</v>
      </c>
      <c r="U17" s="50">
        <f>IF($M17="","",IF([12]設定!$H32="",INDEX([12]指数!$C$582:$AD$638,MATCH([12]設定!$D32,[12]指数!$B$582:$B$638,0),8),[12]設定!$H32))</f>
        <v>2.8</v>
      </c>
      <c r="V17" s="49">
        <f>IF($M17="","",IF([12]設定!$H32="",INDEX([12]指数!$C$582:$AD$638,MATCH([12]設定!$D32,[12]指数!$B$582:$B$638,0),9),[12]設定!$H32))</f>
        <v>87.9</v>
      </c>
      <c r="W17" s="50">
        <f>IF($M17="","",IF([12]設定!$H32="",INDEX([12]指数!$C$582:$AD$638,MATCH([12]設定!$D32,[12]指数!$B$582:$B$638,0),10),[12]設定!$H32))</f>
        <v>3.2</v>
      </c>
      <c r="X17" s="49">
        <f>IF($M17="","",IF([12]設定!$H32="",INDEX([12]指数!$C$582:$AD$638,MATCH([12]設定!$D32,[12]指数!$B$582:$B$638,0),11),[12]設定!$H32))</f>
        <v>128</v>
      </c>
      <c r="Y17" s="51">
        <f>IF($M17="","",IF([12]設定!$H32="",INDEX([12]指数!$C$582:$AD$638,MATCH([12]設定!$D32,[12]指数!$B$582:$B$638,0),12),[12]設定!$H32))</f>
        <v>-8.6</v>
      </c>
    </row>
    <row r="18" spans="1:25" s="4" customFormat="1" ht="23.25" customHeight="1" x14ac:dyDescent="0.45">
      <c r="A18" s="5"/>
      <c r="B18" s="52" t="str">
        <f>+[13]表１!B19</f>
        <v>宿泊業，飲食サービス業</v>
      </c>
      <c r="C18" s="46">
        <f>IF($B18="","",IF([12]設定!$H33="",INDEX([12]第１０表!$F$78:$M$134,MATCH([12]設定!$D33,[12]第１０表!$C$78:$C$134,0),1),[12]設定!$H33))</f>
        <v>19.600000000000001</v>
      </c>
      <c r="D18" s="46">
        <f>IF($B18="","",IF([12]設定!$H33="",INDEX([12]第１０表!$F$78:$M$134,MATCH([12]設定!$D33,[12]第１０表!$C$78:$C$134,0),2),[12]設定!$H33))</f>
        <v>162.80000000000001</v>
      </c>
      <c r="E18" s="46">
        <f>IF($B18="","",IF([12]設定!$H33="",INDEX([12]第１０表!$F$78:$M$134,MATCH([12]設定!$D33,[12]第１０表!$C$78:$C$134,0),3),[12]設定!$H33))</f>
        <v>147.9</v>
      </c>
      <c r="F18" s="47">
        <f>IF($B18="","",IF([12]設定!$H33="",INDEX([12]第１０表!$F$78:$M$134,MATCH([12]設定!$D33,[12]第１０表!$C$78:$C$134,0),4),[12]設定!$H33))</f>
        <v>14.9</v>
      </c>
      <c r="G18" s="46">
        <f>IF($B18="","",IF([12]設定!$H33="",INDEX([12]第１０表!$F$78:$M$134,MATCH([12]設定!$D33,[12]第１０表!$C$78:$C$134,0),5),[12]設定!$H33))</f>
        <v>14</v>
      </c>
      <c r="H18" s="46">
        <f>IF($B18="","",IF([12]設定!$H33="",INDEX([12]第１０表!$F$78:$M$134,MATCH([12]設定!$D33,[12]第１０表!$C$78:$C$134,0),6),[12]設定!$H33))</f>
        <v>69.400000000000006</v>
      </c>
      <c r="I18" s="46">
        <f>IF($B18="","",IF([12]設定!$H33="",INDEX([12]第１０表!$F$78:$M$134,MATCH([12]設定!$D33,[12]第１０表!$C$78:$C$134,0),7),[12]設定!$H33))</f>
        <v>67.599999999999994</v>
      </c>
      <c r="J18" s="47">
        <f>IF($B18="","",IF([12]設定!$H33="",INDEX([12]第１０表!$F$78:$M$134,MATCH([12]設定!$D33,[12]第１０表!$C$78:$C$134,0),8),[12]設定!$H33))</f>
        <v>1.8</v>
      </c>
      <c r="K18" s="5"/>
      <c r="M18" s="48" t="str">
        <f t="shared" si="0"/>
        <v>宿泊業，飲食サービス業</v>
      </c>
      <c r="N18" s="49">
        <f>IF($M18="","",IF([12]設定!$H33="",INDEX([12]指数!$C$518:$AD$574,MATCH([12]設定!$D33,[12]指数!$B$518:$B$574,0),7),[12]設定!$H33))</f>
        <v>99.7</v>
      </c>
      <c r="O18" s="50">
        <f>IF($M18="","",IF([12]設定!$H33="",INDEX([12]指数!$C$518:$AD$574,MATCH([12]設定!$D33,[12]指数!$B$518:$B$574,0),8),[12]設定!$H33))</f>
        <v>-4.8</v>
      </c>
      <c r="P18" s="49">
        <f>IF($M18="","",IF([12]設定!$H33="",INDEX([12]指数!$C$518:$AD$574,MATCH([12]設定!$D33,[12]指数!$B$518:$B$574,0),9),[12]設定!$H33))</f>
        <v>97</v>
      </c>
      <c r="Q18" s="50">
        <f>IF($M18="","",IF([12]設定!$H33="",INDEX([12]指数!$C$518:$AD$574,MATCH([12]設定!$D33,[12]指数!$B$518:$B$574,0),10),[12]設定!$H33))</f>
        <v>-9.5</v>
      </c>
      <c r="R18" s="49">
        <f>IF($M18="","",IF([12]設定!$H33="",INDEX([12]指数!$C$518:$AD$574,MATCH([12]設定!$D33,[12]指数!$B$518:$B$574,0),11),[12]設定!$H33))</f>
        <v>138</v>
      </c>
      <c r="S18" s="51">
        <f>IF($M18="","",IF([12]設定!$H33="",INDEX([12]指数!$C$518:$AD$574,MATCH([12]設定!$D33,[12]指数!$B$518:$B$574,0),12),[12]設定!$H33))</f>
        <v>98.8</v>
      </c>
      <c r="T18" s="49">
        <f>IF($M18="","",IF([12]設定!$H33="",INDEX([12]指数!$C$582:$AD$638,MATCH([12]設定!$D33,[12]指数!$B$582:$B$638,0),7),[12]設定!$H33))</f>
        <v>101.2</v>
      </c>
      <c r="U18" s="50">
        <f>IF($M18="","",IF([12]設定!$H33="",INDEX([12]指数!$C$582:$AD$638,MATCH([12]設定!$D33,[12]指数!$B$582:$B$638,0),8),[12]設定!$H33))</f>
        <v>-15.7</v>
      </c>
      <c r="V18" s="49">
        <f>IF($M18="","",IF([12]設定!$H33="",INDEX([12]指数!$C$582:$AD$638,MATCH([12]設定!$D33,[12]指数!$B$582:$B$638,0),9),[12]設定!$H33))</f>
        <v>100.6</v>
      </c>
      <c r="W18" s="50">
        <f>IF($M18="","",IF([12]設定!$H33="",INDEX([12]指数!$C$582:$AD$638,MATCH([12]設定!$D33,[12]指数!$B$582:$B$638,0),10),[12]設定!$H33))</f>
        <v>-13.6</v>
      </c>
      <c r="X18" s="49">
        <f>IF($M18="","",IF([12]設定!$H33="",INDEX([12]指数!$C$582:$AD$638,MATCH([12]設定!$D33,[12]指数!$B$582:$B$638,0),11),[12]設定!$H33))</f>
        <v>128.6</v>
      </c>
      <c r="Y18" s="51">
        <f>IF($M18="","",IF([12]設定!$H33="",INDEX([12]指数!$C$582:$AD$638,MATCH([12]設定!$D33,[12]指数!$B$582:$B$638,0),12),[12]設定!$H33))</f>
        <v>-57.1</v>
      </c>
    </row>
    <row r="19" spans="1:25" s="4" customFormat="1" ht="23.25" customHeight="1" x14ac:dyDescent="0.45">
      <c r="A19" s="5"/>
      <c r="B19" s="54" t="str">
        <f>+[13]表１!B20</f>
        <v>生活関連サービス業，娯楽業</v>
      </c>
      <c r="C19" s="46">
        <f>IF($B19="","",IF([12]設定!$H34="",INDEX([12]第１０表!$F$78:$M$134,MATCH([12]設定!$D34,[12]第１０表!$C$78:$C$134,0),1),[12]設定!$H34))</f>
        <v>19</v>
      </c>
      <c r="D19" s="46">
        <f>IF($B19="","",IF([12]設定!$H34="",INDEX([12]第１０表!$F$78:$M$134,MATCH([12]設定!$D34,[12]第１０表!$C$78:$C$134,0),2),[12]設定!$H34))</f>
        <v>170.6</v>
      </c>
      <c r="E19" s="46">
        <f>IF($B19="","",IF([12]設定!$H34="",INDEX([12]第１０表!$F$78:$M$134,MATCH([12]設定!$D34,[12]第１０表!$C$78:$C$134,0),3),[12]設定!$H34))</f>
        <v>156.19999999999999</v>
      </c>
      <c r="F19" s="47">
        <f>IF($B19="","",IF([12]設定!$H34="",INDEX([12]第１０表!$F$78:$M$134,MATCH([12]設定!$D34,[12]第１０表!$C$78:$C$134,0),4),[12]設定!$H34))</f>
        <v>14.4</v>
      </c>
      <c r="G19" s="46">
        <f>IF($B19="","",IF([12]設定!$H34="",INDEX([12]第１０表!$F$78:$M$134,MATCH([12]設定!$D34,[12]第１０表!$C$78:$C$134,0),5),[12]設定!$H34))</f>
        <v>11.8</v>
      </c>
      <c r="H19" s="46">
        <f>IF($B19="","",IF([12]設定!$H34="",INDEX([12]第１０表!$F$78:$M$134,MATCH([12]設定!$D34,[12]第１０表!$C$78:$C$134,0),6),[12]設定!$H34))</f>
        <v>67.099999999999994</v>
      </c>
      <c r="I19" s="46">
        <f>IF($B19="","",IF([12]設定!$H34="",INDEX([12]第１０表!$F$78:$M$134,MATCH([12]設定!$D34,[12]第１０表!$C$78:$C$134,0),7),[12]設定!$H34))</f>
        <v>64.3</v>
      </c>
      <c r="J19" s="47">
        <f>IF($B19="","",IF([12]設定!$H34="",INDEX([12]第１０表!$F$78:$M$134,MATCH([12]設定!$D34,[12]第１０表!$C$78:$C$134,0),8),[12]設定!$H34))</f>
        <v>2.8</v>
      </c>
      <c r="K19" s="5"/>
      <c r="M19" s="54" t="str">
        <f t="shared" si="0"/>
        <v>生活関連サービス業，娯楽業</v>
      </c>
      <c r="N19" s="49">
        <f>IF($M19="","",IF([12]設定!$H34="",INDEX([12]指数!$C$518:$AD$574,MATCH([12]設定!$D34,[12]指数!$B$518:$B$574,0),7),[12]設定!$H34))</f>
        <v>100.4</v>
      </c>
      <c r="O19" s="50">
        <f>IF($M19="","",IF([12]設定!$H34="",INDEX([12]指数!$C$518:$AD$574,MATCH([12]設定!$D34,[12]指数!$B$518:$B$574,0),8),[12]設定!$H34))</f>
        <v>-2.7</v>
      </c>
      <c r="P19" s="49">
        <f>IF($M19="","",IF([12]設定!$H34="",INDEX([12]指数!$C$518:$AD$574,MATCH([12]設定!$D34,[12]指数!$B$518:$B$574,0),9),[12]設定!$H34))</f>
        <v>101.3</v>
      </c>
      <c r="Q19" s="50">
        <f>IF($M19="","",IF([12]設定!$H34="",INDEX([12]指数!$C$518:$AD$574,MATCH([12]設定!$D34,[12]指数!$B$518:$B$574,0),10),[12]設定!$H34))</f>
        <v>-3.4</v>
      </c>
      <c r="R19" s="49">
        <f>IF($M19="","",IF([12]設定!$H34="",INDEX([12]指数!$C$518:$AD$574,MATCH([12]設定!$D34,[12]指数!$B$518:$B$574,0),11),[12]設定!$H34))</f>
        <v>91.1</v>
      </c>
      <c r="S19" s="51">
        <f>IF($M19="","",IF([12]設定!$H34="",INDEX([12]指数!$C$518:$AD$574,MATCH([12]設定!$D34,[12]指数!$B$518:$B$574,0),12),[12]設定!$H34))</f>
        <v>5.0999999999999996</v>
      </c>
      <c r="T19" s="49">
        <f>IF($M19="","",IF([12]設定!$H34="",INDEX([12]指数!$C$582:$AD$638,MATCH([12]設定!$D34,[12]指数!$B$582:$B$638,0),7),[12]設定!$H34))</f>
        <v>85.5</v>
      </c>
      <c r="U19" s="50">
        <f>IF($M19="","",IF([12]設定!$H34="",INDEX([12]指数!$C$582:$AD$638,MATCH([12]設定!$D34,[12]指数!$B$582:$B$638,0),8),[12]設定!$H34))</f>
        <v>-18.899999999999999</v>
      </c>
      <c r="V19" s="49">
        <f>IF($M19="","",IF([12]設定!$H34="",INDEX([12]指数!$C$582:$AD$638,MATCH([12]設定!$D34,[12]指数!$B$582:$B$638,0),9),[12]設定!$H34))</f>
        <v>82.8</v>
      </c>
      <c r="W19" s="50">
        <f>IF($M19="","",IF([12]設定!$H34="",INDEX([12]指数!$C$582:$AD$638,MATCH([12]設定!$D34,[12]指数!$B$582:$B$638,0),10),[12]設定!$H34))</f>
        <v>-20</v>
      </c>
      <c r="X19" s="49">
        <f>IF($M19="","",IF([12]設定!$H34="",INDEX([12]指数!$C$582:$AD$638,MATCH([12]設定!$D34,[12]指数!$B$582:$B$638,0),11),[12]設定!$H34))</f>
        <v>350</v>
      </c>
      <c r="Y19" s="51">
        <f>IF($M19="","",IF([12]設定!$H34="",INDEX([12]指数!$C$582:$AD$638,MATCH([12]設定!$D34,[12]指数!$B$582:$B$638,0),12),[12]設定!$H34))</f>
        <v>21.7</v>
      </c>
    </row>
    <row r="20" spans="1:25" s="4" customFormat="1" ht="23.25" customHeight="1" x14ac:dyDescent="0.45">
      <c r="A20" s="5"/>
      <c r="B20" s="52" t="str">
        <f>+[13]表１!B21</f>
        <v>教育，学習支援業</v>
      </c>
      <c r="C20" s="46">
        <f>IF($B20="","",IF([12]設定!$H35="",INDEX([12]第１０表!$F$78:$M$134,MATCH([12]設定!$D35,[12]第１０表!$C$78:$C$134,0),1),[12]設定!$H35))</f>
        <v>18.600000000000001</v>
      </c>
      <c r="D20" s="46">
        <f>IF($B20="","",IF([12]設定!$H35="",INDEX([12]第１０表!$F$78:$M$134,MATCH([12]設定!$D35,[12]第１０表!$C$78:$C$134,0),2),[12]設定!$H35))</f>
        <v>169</v>
      </c>
      <c r="E20" s="46">
        <f>IF($B20="","",IF([12]設定!$H35="",INDEX([12]第１０表!$F$78:$M$134,MATCH([12]設定!$D35,[12]第１０表!$C$78:$C$134,0),3),[12]設定!$H35))</f>
        <v>141.5</v>
      </c>
      <c r="F20" s="47">
        <f>IF($B20="","",IF([12]設定!$H35="",INDEX([12]第１０表!$F$78:$M$134,MATCH([12]設定!$D35,[12]第１０表!$C$78:$C$134,0),4),[12]設定!$H35))</f>
        <v>27.5</v>
      </c>
      <c r="G20" s="46">
        <f>IF($B20="","",IF([12]設定!$H35="",INDEX([12]第１０表!$F$78:$M$134,MATCH([12]設定!$D35,[12]第１０表!$C$78:$C$134,0),5),[12]設定!$H35))</f>
        <v>12.6</v>
      </c>
      <c r="H20" s="46">
        <f>IF($B20="","",IF([12]設定!$H35="",INDEX([12]第１０表!$F$78:$M$134,MATCH([12]設定!$D35,[12]第１０表!$C$78:$C$134,0),6),[12]設定!$H35))</f>
        <v>62.1</v>
      </c>
      <c r="I20" s="46">
        <f>IF($B20="","",IF([12]設定!$H35="",INDEX([12]第１０表!$F$78:$M$134,MATCH([12]設定!$D35,[12]第１０表!$C$78:$C$134,0),7),[12]設定!$H35))</f>
        <v>61.9</v>
      </c>
      <c r="J20" s="47">
        <f>IF($B20="","",IF([12]設定!$H35="",INDEX([12]第１０表!$F$78:$M$134,MATCH([12]設定!$D35,[12]第１０表!$C$78:$C$134,0),8),[12]設定!$H35))</f>
        <v>0.2</v>
      </c>
      <c r="K20" s="5"/>
      <c r="M20" s="48" t="str">
        <f t="shared" si="0"/>
        <v>教育，学習支援業</v>
      </c>
      <c r="N20" s="49">
        <f>IF($M20="","",IF([12]設定!$H35="",INDEX([12]指数!$C$518:$AD$574,MATCH([12]設定!$D35,[12]指数!$B$518:$B$574,0),7),[12]設定!$H35))</f>
        <v>107.4</v>
      </c>
      <c r="O20" s="50">
        <f>IF($M20="","",IF([12]設定!$H35="",INDEX([12]指数!$C$518:$AD$574,MATCH([12]設定!$D35,[12]指数!$B$518:$B$574,0),8),[12]設定!$H35))</f>
        <v>0.9</v>
      </c>
      <c r="P20" s="49">
        <f>IF($M20="","",IF([12]設定!$H35="",INDEX([12]指数!$C$518:$AD$574,MATCH([12]設定!$D35,[12]指数!$B$518:$B$574,0),9),[12]設定!$H35))</f>
        <v>95.2</v>
      </c>
      <c r="Q20" s="50">
        <f>IF($M20="","",IF([12]設定!$H35="",INDEX([12]指数!$C$518:$AD$574,MATCH([12]設定!$D35,[12]指数!$B$518:$B$574,0),10),[12]設定!$H35))</f>
        <v>-0.6</v>
      </c>
      <c r="R20" s="49">
        <f>IF($M20="","",IF([12]設定!$H35="",INDEX([12]指数!$C$518:$AD$574,MATCH([12]設定!$D35,[12]指数!$B$518:$B$574,0),11),[12]設定!$H35))</f>
        <v>312.5</v>
      </c>
      <c r="S20" s="51">
        <f>IF($M20="","",IF([12]設定!$H35="",INDEX([12]指数!$C$518:$AD$574,MATCH([12]設定!$D35,[12]指数!$B$518:$B$574,0),12),[12]設定!$H35))</f>
        <v>9.6</v>
      </c>
      <c r="T20" s="49">
        <f>IF($M20="","",IF([12]設定!$H35="",INDEX([12]指数!$C$582:$AD$638,MATCH([12]設定!$D35,[12]指数!$B$582:$B$638,0),7),[12]設定!$H35))</f>
        <v>118.7</v>
      </c>
      <c r="U20" s="50">
        <f>IF($M20="","",IF([12]設定!$H35="",INDEX([12]指数!$C$582:$AD$638,MATCH([12]設定!$D35,[12]指数!$B$582:$B$638,0),8),[12]設定!$H35))</f>
        <v>-10.6</v>
      </c>
      <c r="V20" s="49">
        <f>IF($M20="","",IF([12]設定!$H35="",INDEX([12]指数!$C$582:$AD$638,MATCH([12]設定!$D35,[12]指数!$B$582:$B$638,0),9),[12]設定!$H35))</f>
        <v>119</v>
      </c>
      <c r="W20" s="50">
        <f>IF($M20="","",IF([12]設定!$H35="",INDEX([12]指数!$C$582:$AD$638,MATCH([12]設定!$D35,[12]指数!$B$582:$B$638,0),10),[12]設定!$H35))</f>
        <v>-10.6</v>
      </c>
      <c r="X20" s="49">
        <f>IF($M20="","",IF([12]設定!$H35="",INDEX([12]指数!$C$582:$AD$638,MATCH([12]設定!$D35,[12]指数!$B$582:$B$638,0),11),[12]設定!$H35))</f>
        <v>50</v>
      </c>
      <c r="Y20" s="51">
        <f>IF($M20="","",IF([12]設定!$H35="",INDEX([12]指数!$C$582:$AD$638,MATCH([12]設定!$D35,[12]指数!$B$582:$B$638,0),12),[12]設定!$H35))</f>
        <v>0</v>
      </c>
    </row>
    <row r="21" spans="1:25" s="4" customFormat="1" ht="23.25" customHeight="1" x14ac:dyDescent="0.45">
      <c r="A21" s="5"/>
      <c r="B21" s="52" t="str">
        <f>+[13]表１!B22</f>
        <v>医療，福祉</v>
      </c>
      <c r="C21" s="46">
        <f>IF($B21="","",IF([12]設定!$H36="",INDEX([12]第１０表!$F$78:$M$134,MATCH([12]設定!$D36,[12]第１０表!$C$78:$C$134,0),1),[12]設定!$H36))</f>
        <v>19.8</v>
      </c>
      <c r="D21" s="46">
        <f>IF($B21="","",IF([12]設定!$H36="",INDEX([12]第１０表!$F$78:$M$134,MATCH([12]設定!$D36,[12]第１０表!$C$78:$C$134,0),2),[12]設定!$H36))</f>
        <v>159.69999999999999</v>
      </c>
      <c r="E21" s="46">
        <f>IF($B21="","",IF([12]設定!$H36="",INDEX([12]第１０表!$F$78:$M$134,MATCH([12]設定!$D36,[12]第１０表!$C$78:$C$134,0),3),[12]設定!$H36))</f>
        <v>153.80000000000001</v>
      </c>
      <c r="F21" s="47">
        <f>IF($B21="","",IF([12]設定!$H36="",INDEX([12]第１０表!$F$78:$M$134,MATCH([12]設定!$D36,[12]第１０表!$C$78:$C$134,0),4),[12]設定!$H36))</f>
        <v>5.9</v>
      </c>
      <c r="G21" s="46">
        <f>IF($B21="","",IF([12]設定!$H36="",INDEX([12]第１０表!$F$78:$M$134,MATCH([12]設定!$D36,[12]第１０表!$C$78:$C$134,0),5),[12]設定!$H36))</f>
        <v>16.399999999999999</v>
      </c>
      <c r="H21" s="46">
        <f>IF($B21="","",IF([12]設定!$H36="",INDEX([12]第１０表!$F$78:$M$134,MATCH([12]設定!$D36,[12]第１０表!$C$78:$C$134,0),6),[12]設定!$H36))</f>
        <v>91.7</v>
      </c>
      <c r="I21" s="46">
        <f>IF($B21="","",IF([12]設定!$H36="",INDEX([12]第１０表!$F$78:$M$134,MATCH([12]設定!$D36,[12]第１０表!$C$78:$C$134,0),7),[12]設定!$H36))</f>
        <v>90.5</v>
      </c>
      <c r="J21" s="47">
        <f>IF($B21="","",IF([12]設定!$H36="",INDEX([12]第１０表!$F$78:$M$134,MATCH([12]設定!$D36,[12]第１０表!$C$78:$C$134,0),8),[12]設定!$H36))</f>
        <v>1.2</v>
      </c>
      <c r="K21" s="5"/>
      <c r="M21" s="48" t="str">
        <f t="shared" si="0"/>
        <v>医療，福祉</v>
      </c>
      <c r="N21" s="49">
        <f>IF($M21="","",IF([12]設定!$H36="",INDEX([12]指数!$C$518:$AD$574,MATCH([12]設定!$D36,[12]指数!$B$518:$B$574,0),7),[12]設定!$H36))</f>
        <v>101.7</v>
      </c>
      <c r="O21" s="50">
        <f>IF($M21="","",IF([12]設定!$H36="",INDEX([12]指数!$C$518:$AD$574,MATCH([12]設定!$D36,[12]指数!$B$518:$B$574,0),8),[12]設定!$H36))</f>
        <v>1.9</v>
      </c>
      <c r="P21" s="49">
        <f>IF($M21="","",IF([12]設定!$H36="",INDEX([12]指数!$C$518:$AD$574,MATCH([12]設定!$D36,[12]指数!$B$518:$B$574,0),9),[12]設定!$H36))</f>
        <v>101.3</v>
      </c>
      <c r="Q21" s="50">
        <f>IF($M21="","",IF([12]設定!$H36="",INDEX([12]指数!$C$518:$AD$574,MATCH([12]設定!$D36,[12]指数!$B$518:$B$574,0),10),[12]設定!$H36))</f>
        <v>1.2</v>
      </c>
      <c r="R21" s="49">
        <f>IF($M21="","",IF([12]設定!$H36="",INDEX([12]指数!$C$518:$AD$574,MATCH([12]設定!$D36,[12]指数!$B$518:$B$574,0),11),[12]設定!$H36))</f>
        <v>115.7</v>
      </c>
      <c r="S21" s="51">
        <f>IF($M21="","",IF([12]設定!$H36="",INDEX([12]指数!$C$518:$AD$574,MATCH([12]設定!$D36,[12]指数!$B$518:$B$574,0),12),[12]設定!$H36))</f>
        <v>25.5</v>
      </c>
      <c r="T21" s="49">
        <f>IF($M21="","",IF([12]設定!$H36="",INDEX([12]指数!$C$582:$AD$638,MATCH([12]設定!$D36,[12]指数!$B$582:$B$638,0),7),[12]設定!$H36))</f>
        <v>102.8</v>
      </c>
      <c r="U21" s="50">
        <f>IF($M21="","",IF([12]設定!$H36="",INDEX([12]指数!$C$582:$AD$638,MATCH([12]設定!$D36,[12]指数!$B$582:$B$638,0),8),[12]設定!$H36))</f>
        <v>0</v>
      </c>
      <c r="V21" s="49">
        <f>IF($M21="","",IF([12]設定!$H36="",INDEX([12]指数!$C$582:$AD$638,MATCH([12]設定!$D36,[12]指数!$B$582:$B$638,0),9),[12]設定!$H36))</f>
        <v>102.8</v>
      </c>
      <c r="W21" s="50">
        <f>IF($M21="","",IF([12]設定!$H36="",INDEX([12]指数!$C$582:$AD$638,MATCH([12]設定!$D36,[12]指数!$B$582:$B$638,0),10),[12]設定!$H36))</f>
        <v>-0.2</v>
      </c>
      <c r="X21" s="49">
        <f>IF($M21="","",IF([12]設定!$H36="",INDEX([12]指数!$C$582:$AD$638,MATCH([12]設定!$D36,[12]指数!$B$582:$B$638,0),11),[12]設定!$H36))</f>
        <v>92.3</v>
      </c>
      <c r="Y21" s="51">
        <f>IF($M21="","",IF([12]設定!$H36="",INDEX([12]指数!$C$582:$AD$638,MATCH([12]設定!$D36,[12]指数!$B$582:$B$638,0),12),[12]設定!$H36))</f>
        <v>9.1</v>
      </c>
    </row>
    <row r="22" spans="1:25" s="4" customFormat="1" ht="23.25" customHeight="1" x14ac:dyDescent="0.45">
      <c r="A22" s="5"/>
      <c r="B22" s="52" t="str">
        <f>+[13]表１!B23</f>
        <v>複合サービス事業</v>
      </c>
      <c r="C22" s="46">
        <f>IF($B22="","",IF([12]設定!$H37="",INDEX([12]第１０表!$F$78:$M$134,MATCH([12]設定!$D37,[12]第１０表!$C$78:$C$134,0),1),[12]設定!$H37))</f>
        <v>19.100000000000001</v>
      </c>
      <c r="D22" s="46">
        <f>IF($B22="","",IF([12]設定!$H37="",INDEX([12]第１０表!$F$78:$M$134,MATCH([12]設定!$D37,[12]第１０表!$C$78:$C$134,0),2),[12]設定!$H37))</f>
        <v>155.69999999999999</v>
      </c>
      <c r="E22" s="46">
        <f>IF($B22="","",IF([12]設定!$H37="",INDEX([12]第１０表!$F$78:$M$134,MATCH([12]設定!$D37,[12]第１０表!$C$78:$C$134,0),3),[12]設定!$H37))</f>
        <v>150.80000000000001</v>
      </c>
      <c r="F22" s="47">
        <f>IF($B22="","",IF([12]設定!$H37="",INDEX([12]第１０表!$F$78:$M$134,MATCH([12]設定!$D37,[12]第１０表!$C$78:$C$134,0),4),[12]設定!$H37))</f>
        <v>4.9000000000000004</v>
      </c>
      <c r="G22" s="46">
        <f>IF($B22="","",IF([12]設定!$H37="",INDEX([12]第１０表!$F$78:$M$134,MATCH([12]設定!$D37,[12]第１０表!$C$78:$C$134,0),5),[12]設定!$H37))</f>
        <v>19</v>
      </c>
      <c r="H22" s="46">
        <f>IF($B22="","",IF([12]設定!$H37="",INDEX([12]第１０表!$F$78:$M$134,MATCH([12]設定!$D37,[12]第１０表!$C$78:$C$134,0),6),[12]設定!$H37))</f>
        <v>117.8</v>
      </c>
      <c r="I22" s="46">
        <f>IF($B22="","",IF([12]設定!$H37="",INDEX([12]第１０表!$F$78:$M$134,MATCH([12]設定!$D37,[12]第１０表!$C$78:$C$134,0),7),[12]設定!$H37))</f>
        <v>117.5</v>
      </c>
      <c r="J22" s="47">
        <f>IF($B22="","",IF([12]設定!$H37="",INDEX([12]第１０表!$F$78:$M$134,MATCH([12]設定!$D37,[12]第１０表!$C$78:$C$134,0),8),[12]設定!$H37))</f>
        <v>0.3</v>
      </c>
      <c r="K22" s="5"/>
      <c r="M22" s="48" t="str">
        <f t="shared" si="0"/>
        <v>複合サービス事業</v>
      </c>
      <c r="N22" s="49">
        <f>IF($M22="","",IF([12]設定!$H37="",INDEX([12]指数!$C$518:$AD$574,MATCH([12]設定!$D37,[12]指数!$B$518:$B$574,0),7),[12]設定!$H37))</f>
        <v>98.2</v>
      </c>
      <c r="O22" s="50">
        <f>IF($M22="","",IF([12]設定!$H37="",INDEX([12]指数!$C$518:$AD$574,MATCH([12]設定!$D37,[12]指数!$B$518:$B$574,0),8),[12]設定!$H37))</f>
        <v>-0.9</v>
      </c>
      <c r="P22" s="49">
        <f>IF($M22="","",IF([12]設定!$H37="",INDEX([12]指数!$C$518:$AD$574,MATCH([12]設定!$D37,[12]指数!$B$518:$B$574,0),9),[12]設定!$H37))</f>
        <v>100.5</v>
      </c>
      <c r="Q22" s="50">
        <f>IF($M22="","",IF([12]設定!$H37="",INDEX([12]指数!$C$518:$AD$574,MATCH([12]設定!$D37,[12]指数!$B$518:$B$574,0),10),[12]設定!$H37))</f>
        <v>0.4</v>
      </c>
      <c r="R22" s="49">
        <f>IF($M22="","",IF([12]設定!$H37="",INDEX([12]指数!$C$518:$AD$574,MATCH([12]設定!$D37,[12]指数!$B$518:$B$574,0),11),[12]設定!$H37))</f>
        <v>56.3</v>
      </c>
      <c r="S22" s="51">
        <f>IF($M22="","",IF([12]設定!$H37="",INDEX([12]指数!$C$518:$AD$574,MATCH([12]設定!$D37,[12]指数!$B$518:$B$574,0),12),[12]設定!$H37))</f>
        <v>-31</v>
      </c>
      <c r="T22" s="49">
        <f>IF($M22="","",IF([12]設定!$H37="",INDEX([12]指数!$C$582:$AD$638,MATCH([12]設定!$D37,[12]指数!$B$582:$B$638,0),7),[12]設定!$H37))</f>
        <v>100.4</v>
      </c>
      <c r="U22" s="50">
        <f>IF($M22="","",IF([12]設定!$H37="",INDEX([12]指数!$C$582:$AD$638,MATCH([12]設定!$D37,[12]指数!$B$582:$B$638,0),8),[12]設定!$H37))</f>
        <v>1.2</v>
      </c>
      <c r="V22" s="49">
        <f>IF($M22="","",IF([12]設定!$H37="",INDEX([12]指数!$C$582:$AD$638,MATCH([12]設定!$D37,[12]指数!$B$582:$B$638,0),9),[12]設定!$H37))</f>
        <v>102.9</v>
      </c>
      <c r="W22" s="50">
        <f>IF($M22="","",IF([12]設定!$H37="",INDEX([12]指数!$C$582:$AD$638,MATCH([12]設定!$D37,[12]指数!$B$582:$B$638,0),10),[12]設定!$H37))</f>
        <v>1.4</v>
      </c>
      <c r="X22" s="49">
        <f>IF($M22="","",IF([12]設定!$H37="",INDEX([12]指数!$C$582:$AD$638,MATCH([12]設定!$D37,[12]指数!$B$582:$B$638,0),11),[12]設定!$H37))</f>
        <v>9.6999999999999993</v>
      </c>
      <c r="Y22" s="51">
        <f>IF($M22="","",IF([12]設定!$H37="",INDEX([12]指数!$C$582:$AD$638,MATCH([12]設定!$D37,[12]指数!$B$582:$B$638,0),12),[12]設定!$H37))</f>
        <v>-39.799999999999997</v>
      </c>
    </row>
    <row r="23" spans="1:25" s="4" customFormat="1" ht="23.25" customHeight="1" x14ac:dyDescent="0.45">
      <c r="A23" s="5"/>
      <c r="B23" s="57" t="str">
        <f>+[13]表１!B24</f>
        <v>サービス業（他に分類されないもの）</v>
      </c>
      <c r="C23" s="58">
        <f>IF($B23="","",IF([12]設定!$H38="",INDEX([12]第１０表!$F$78:$M$134,MATCH([12]設定!$D38,[12]第１０表!$C$78:$C$134,0),1),[12]設定!$H38))</f>
        <v>19.899999999999999</v>
      </c>
      <c r="D23" s="59">
        <f>IF($B23="","",IF([12]設定!$H38="",INDEX([12]第１０表!$F$78:$M$134,MATCH([12]設定!$D38,[12]第１０表!$C$78:$C$134,0),2),[12]設定!$H38))</f>
        <v>159.6</v>
      </c>
      <c r="E23" s="59">
        <f>IF($B23="","",IF([12]設定!$H38="",INDEX([12]第１０表!$F$78:$M$134,MATCH([12]設定!$D38,[12]第１０表!$C$78:$C$134,0),3),[12]設定!$H38))</f>
        <v>150.80000000000001</v>
      </c>
      <c r="F23" s="60">
        <f>IF($B23="","",IF([12]設定!$H38="",INDEX([12]第１０表!$F$78:$M$134,MATCH([12]設定!$D38,[12]第１０表!$C$78:$C$134,0),4),[12]設定!$H38))</f>
        <v>8.8000000000000007</v>
      </c>
      <c r="G23" s="59">
        <f>IF($B23="","",IF([12]設定!$H38="",INDEX([12]第１０表!$F$78:$M$134,MATCH([12]設定!$D38,[12]第１０表!$C$78:$C$134,0),5),[12]設定!$H38))</f>
        <v>16.399999999999999</v>
      </c>
      <c r="H23" s="59">
        <f>IF($B23="","",IF([12]設定!$H38="",INDEX([12]第１０表!$F$78:$M$134,MATCH([12]設定!$D38,[12]第１０表!$C$78:$C$134,0),6),[12]設定!$H38))</f>
        <v>89.1</v>
      </c>
      <c r="I23" s="59">
        <f>IF($B23="","",IF([12]設定!$H38="",INDEX([12]第１０表!$F$78:$M$134,MATCH([12]設定!$D38,[12]第１０表!$C$78:$C$134,0),7),[12]設定!$H38))</f>
        <v>87.2</v>
      </c>
      <c r="J23" s="60">
        <f>IF($B23="","",IF([12]設定!$H38="",INDEX([12]第１０表!$F$78:$M$134,MATCH([12]設定!$D38,[12]第１０表!$C$78:$C$134,0),8),[12]設定!$H38))</f>
        <v>1.9</v>
      </c>
      <c r="K23" s="5"/>
      <c r="M23" s="61" t="str">
        <f t="shared" si="0"/>
        <v>サービス業（他に分類されないもの）</v>
      </c>
      <c r="N23" s="62">
        <f>IF($M23="","",IF([12]設定!$H38="",INDEX([12]指数!$C$518:$AD$574,MATCH([12]設定!$D38,[12]指数!$B$518:$B$574,0),7),[12]設定!$H38))</f>
        <v>98.7</v>
      </c>
      <c r="O23" s="63">
        <f>IF($M23="","",IF([12]設定!$H38="",INDEX([12]指数!$C$518:$AD$574,MATCH([12]設定!$D38,[12]指数!$B$518:$B$574,0),8),[12]設定!$H38))</f>
        <v>-0.1</v>
      </c>
      <c r="P23" s="62">
        <f>IF($M23="","",IF([12]設定!$H38="",INDEX([12]指数!$C$518:$AD$574,MATCH([12]設定!$D38,[12]指数!$B$518:$B$574,0),9),[12]設定!$H38))</f>
        <v>100.4</v>
      </c>
      <c r="Q23" s="64">
        <f>IF($M23="","",IF([12]設定!$H38="",INDEX([12]指数!$C$518:$AD$574,MATCH([12]設定!$D38,[12]指数!$B$518:$B$574,0),10),[12]設定!$H38))</f>
        <v>0.5</v>
      </c>
      <c r="R23" s="62">
        <f>IF($M23="","",IF([12]設定!$H38="",INDEX([12]指数!$C$518:$AD$574,MATCH([12]設定!$D38,[12]指数!$B$518:$B$574,0),11),[12]設定!$H38))</f>
        <v>75.900000000000006</v>
      </c>
      <c r="S23" s="65">
        <f>IF($M23="","",IF([12]設定!$H38="",INDEX([12]指数!$C$518:$AD$574,MATCH([12]設定!$D38,[12]指数!$B$518:$B$574,0),12),[12]設定!$H38))</f>
        <v>-8.3000000000000007</v>
      </c>
      <c r="T23" s="62">
        <f>IF($M23="","",IF([12]設定!$H38="",INDEX([12]指数!$C$582:$AD$638,MATCH([12]設定!$D38,[12]指数!$B$582:$B$638,0),7),[12]設定!$H38))</f>
        <v>95</v>
      </c>
      <c r="U23" s="63">
        <f>IF($M23="","",IF([12]設定!$H38="",INDEX([12]指数!$C$582:$AD$638,MATCH([12]設定!$D38,[12]指数!$B$582:$B$638,0),8),[12]設定!$H38))</f>
        <v>-4.7</v>
      </c>
      <c r="V23" s="62">
        <f>IF($M23="","",IF([12]設定!$H38="",INDEX([12]指数!$C$582:$AD$638,MATCH([12]設定!$D38,[12]指数!$B$582:$B$638,0),9),[12]設定!$H38))</f>
        <v>96.1</v>
      </c>
      <c r="W23" s="64">
        <f>IF($M23="","",IF([12]設定!$H38="",INDEX([12]指数!$C$582:$AD$638,MATCH([12]設定!$D38,[12]指数!$B$582:$B$638,0),10),[12]設定!$H38))</f>
        <v>-3.9</v>
      </c>
      <c r="X23" s="62">
        <f>IF($M23="","",IF([12]設定!$H38="",INDEX([12]指数!$C$582:$AD$638,MATCH([12]設定!$D38,[12]指数!$B$582:$B$638,0),11),[12]設定!$H38))</f>
        <v>61.3</v>
      </c>
      <c r="Y23" s="65">
        <f>IF($M23="","",IF([12]設定!$H38="",INDEX([12]指数!$C$582:$AD$638,MATCH([12]設定!$D38,[12]指数!$B$582:$B$638,0),12),[12]設定!$H38))</f>
        <v>-32.1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IF($B30="","",IF([12]設定!$I23="",INDEX([12]第１０表!$F$10:$M$66,MATCH([12]設定!$D23,[12]第１０表!$C$10:$C$66,0),1),[12]設定!$I23))</f>
        <v>19.600000000000001</v>
      </c>
      <c r="D30" s="46">
        <f>IF($B30="","",IF([12]設定!$I23="",INDEX([12]第１０表!$F$10:$M$66,MATCH([12]設定!$D23,[12]第１０表!$C$10:$C$66,0),2),[12]設定!$I23))</f>
        <v>164.3</v>
      </c>
      <c r="E30" s="46">
        <f>IF($B30="","",IF([12]設定!$I23="",INDEX([12]第１０表!$F$10:$M$66,MATCH([12]設定!$D23,[12]第１０表!$C$10:$C$66,0),3),[12]設定!$I23))</f>
        <v>150.30000000000001</v>
      </c>
      <c r="F30" s="47">
        <f>IF($B30="","",IF([12]設定!$I23="",INDEX([12]第１０表!$F$10:$M$66,MATCH([12]設定!$D23,[12]第１０表!$C$10:$C$66,0),4),[12]設定!$I23))</f>
        <v>14</v>
      </c>
      <c r="G30" s="46">
        <f>IF($B30="","",IF([12]設定!$I23="",INDEX([12]第１０表!$F$10:$M$66,MATCH([12]設定!$D23,[12]第１０表!$C$10:$C$66,0),5),[12]設定!$I23))</f>
        <v>16.2</v>
      </c>
      <c r="H30" s="46">
        <f>IF($B30="","",IF([12]設定!$I23="",INDEX([12]第１０表!$F$10:$M$66,MATCH([12]設定!$D23,[12]第１０表!$C$10:$C$66,0),6),[12]設定!$I23))</f>
        <v>92.2</v>
      </c>
      <c r="I30" s="46">
        <f>IF($B30="","",IF([12]設定!$I23="",INDEX([12]第１０表!$F$10:$M$66,MATCH([12]設定!$D23,[12]第１０表!$C$10:$C$66,0),7),[12]設定!$I23))</f>
        <v>90.5</v>
      </c>
      <c r="J30" s="47">
        <f>IF($B30="","",IF([12]設定!$I23="",INDEX([12]第１０表!$F$10:$M$66,MATCH([12]設定!$D23,[12]第１０表!$C$10:$C$66,0),8),[12]設定!$I23))</f>
        <v>1.7</v>
      </c>
      <c r="K30" s="5"/>
      <c r="M30" s="48" t="str">
        <f t="shared" ref="M30:M45" si="2">+M8</f>
        <v>調査産業計</v>
      </c>
      <c r="N30" s="49">
        <f>IF($M30="","",IF([12]設定!$I23="",INDEX([12]指数!$C$198:$AD$254,MATCH([12]設定!$D23,[12]指数!$B$198:$B$254,0),7),[12]設定!$I23))</f>
        <v>101</v>
      </c>
      <c r="O30" s="50">
        <f>IF($M30="","",IF([12]設定!$I23="",INDEX([12]指数!$C$198:$AD$254,MATCH([12]設定!$D23,[12]指数!$B$198:$B$254,0),8),[12]設定!$I23))</f>
        <v>-1.3</v>
      </c>
      <c r="P30" s="49">
        <f>IF($M30="","",IF([12]設定!$I23="",INDEX([12]指数!$C$198:$AD$254,MATCH([12]設定!$D23,[12]指数!$B$198:$B$254,0),9),[12]設定!$I23))</f>
        <v>99.3</v>
      </c>
      <c r="Q30" s="50">
        <f>IF($M30="","",IF([12]設定!$I23="",INDEX([12]指数!$C$198:$AD$254,MATCH([12]設定!$D23,[12]指数!$B$198:$B$254,0),10),[12]設定!$I23))</f>
        <v>-0.2</v>
      </c>
      <c r="R30" s="49">
        <f>IF($M30="","",IF([12]設定!$I23="",INDEX([12]指数!$C$198:$AD$254,MATCH([12]設定!$D23,[12]指数!$B$198:$B$254,0),11),[12]設定!$I23))</f>
        <v>125</v>
      </c>
      <c r="S30" s="51">
        <f>IF($M30="","",IF([12]設定!$I23="",INDEX([12]指数!$C$198:$AD$254,MATCH([12]設定!$D23,[12]指数!$B$198:$B$254,0),12),[12]設定!$I23))</f>
        <v>-11.4</v>
      </c>
      <c r="T30" s="49">
        <f>IF($M30="","",IF([12]設定!$I23="",INDEX([12]指数!$C$262:$AD$318,MATCH([12]設定!$D23,[12]指数!$B$262:$B$318,0),7),[12]設定!$I23))</f>
        <v>98.5</v>
      </c>
      <c r="U30" s="49">
        <f>IF($M30="","",IF([12]設定!$I23="",INDEX([12]指数!$C$262:$AD$318,MATCH([12]設定!$D23,[12]指数!$B$262:$B$318,0),8),[12]設定!$I23))</f>
        <v>-4.2</v>
      </c>
      <c r="V30" s="49">
        <f>IF($M30="","",IF([12]設定!$I23="",INDEX([12]指数!$C$262:$AD$318,MATCH([12]設定!$D23,[12]指数!$B$262:$B$318,0),9),[12]設定!$I23))</f>
        <v>99.1</v>
      </c>
      <c r="W30" s="49">
        <f>IF($M30="","",IF([12]設定!$I23="",INDEX([12]指数!$C$262:$AD$318,MATCH([12]設定!$D23,[12]指数!$B$262:$B$318,0),10),[12]設定!$I23))</f>
        <v>-3.4</v>
      </c>
      <c r="X30" s="49">
        <f>IF($M30="","",IF([12]設定!$I23="",INDEX([12]指数!$C$262:$AD$318,MATCH([12]設定!$D23,[12]指数!$B$262:$B$318,0),11),[12]設定!$I23))</f>
        <v>77.3</v>
      </c>
      <c r="Y30" s="49">
        <f>IF($M30="","",IF([12]設定!$I23="",INDEX([12]指数!$C$262:$AD$318,MATCH([12]設定!$D23,[12]指数!$B$262:$B$318,0),12),[12]設定!$I23))</f>
        <v>-32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IF($B31="","",IF([12]設定!$I24="",INDEX([12]第１０表!$F$10:$M$66,MATCH([12]設定!$D24,[12]第１０表!$C$10:$C$66,0),1),[12]設定!$I24))</f>
        <v>21.4</v>
      </c>
      <c r="D31" s="46">
        <f>IF($B31="","",IF([12]設定!$I24="",INDEX([12]第１０表!$F$10:$M$66,MATCH([12]設定!$D24,[12]第１０表!$C$10:$C$66,0),2),[12]設定!$I24))</f>
        <v>170.5</v>
      </c>
      <c r="E31" s="46">
        <f>IF($B31="","",IF([12]設定!$I24="",INDEX([12]第１０表!$F$10:$M$66,MATCH([12]設定!$D24,[12]第１０表!$C$10:$C$66,0),3),[12]設定!$I24))</f>
        <v>161</v>
      </c>
      <c r="F31" s="47">
        <f>IF($B31="","",IF([12]設定!$I24="",INDEX([12]第１０表!$F$10:$M$66,MATCH([12]設定!$D24,[12]第１０表!$C$10:$C$66,0),4),[12]設定!$I24))</f>
        <v>9.5</v>
      </c>
      <c r="G31" s="46">
        <f>IF($B31="","",IF([12]設定!$I24="",INDEX([12]第１０表!$F$10:$M$66,MATCH([12]設定!$D24,[12]第１０表!$C$10:$C$66,0),5),[12]設定!$I24))</f>
        <v>15</v>
      </c>
      <c r="H31" s="46">
        <f>IF($B31="","",IF([12]設定!$I24="",INDEX([12]第１０表!$F$10:$M$66,MATCH([12]設定!$D24,[12]第１０表!$C$10:$C$66,0),6),[12]設定!$I24))</f>
        <v>100.6</v>
      </c>
      <c r="I31" s="46">
        <f>IF($B31="","",IF([12]設定!$I24="",INDEX([12]第１０表!$F$10:$M$66,MATCH([12]設定!$D24,[12]第１０表!$C$10:$C$66,0),7),[12]設定!$I24))</f>
        <v>98.4</v>
      </c>
      <c r="J31" s="47">
        <f>IF($B31="","",IF([12]設定!$I24="",INDEX([12]第１０表!$F$10:$M$66,MATCH([12]設定!$D24,[12]第１０表!$C$10:$C$66,0),8),[12]設定!$I24))</f>
        <v>2.2000000000000002</v>
      </c>
      <c r="K31" s="5"/>
      <c r="M31" s="48" t="str">
        <f t="shared" si="2"/>
        <v>建設業</v>
      </c>
      <c r="N31" s="49">
        <f>IF($M31="","",IF([12]設定!$I24="",INDEX([12]指数!$C$198:$AD$254,MATCH([12]設定!$D24,[12]指数!$B$198:$B$254,0),7),[12]設定!$I24))</f>
        <v>103.8</v>
      </c>
      <c r="O31" s="50">
        <f>IF($M31="","",IF([12]設定!$I24="",INDEX([12]指数!$C$198:$AD$254,MATCH([12]設定!$D24,[12]指数!$B$198:$B$254,0),8),[12]設定!$I24))</f>
        <v>-5.2</v>
      </c>
      <c r="P31" s="49">
        <f>IF($M31="","",IF([12]設定!$I24="",INDEX([12]指数!$C$198:$AD$254,MATCH([12]設定!$D24,[12]指数!$B$198:$B$254,0),9),[12]設定!$I24))</f>
        <v>107.2</v>
      </c>
      <c r="Q31" s="50">
        <f>IF($M31="","",IF([12]設定!$I24="",INDEX([12]指数!$C$198:$AD$254,MATCH([12]設定!$D24,[12]指数!$B$198:$B$254,0),10),[12]設定!$I24))</f>
        <v>-1.1000000000000001</v>
      </c>
      <c r="R31" s="49">
        <f>IF($M31="","",IF([12]設定!$I24="",INDEX([12]指数!$C$198:$AD$254,MATCH([12]設定!$D24,[12]指数!$B$198:$B$254,0),11),[12]設定!$I24))</f>
        <v>67.400000000000006</v>
      </c>
      <c r="S31" s="51">
        <f>IF($M31="","",IF([12]設定!$I24="",INDEX([12]指数!$C$198:$AD$254,MATCH([12]設定!$D24,[12]指数!$B$198:$B$254,0),12),[12]設定!$I24))</f>
        <v>-44.1</v>
      </c>
      <c r="T31" s="49">
        <f>IF($M31="","",IF([12]設定!$I24="",INDEX([12]指数!$C$262:$AD$318,MATCH([12]設定!$D24,[12]指数!$B$262:$B$318,0),7),[12]設定!$I24))</f>
        <v>102.5</v>
      </c>
      <c r="U31" s="50">
        <f>IF($M31="","",IF([12]設定!$I24="",INDEX([12]指数!$C$262:$AD$318,MATCH([12]設定!$D24,[12]指数!$B$262:$B$318,0),8),[12]設定!$I24))</f>
        <v>-25.7</v>
      </c>
      <c r="V31" s="49">
        <f>IF($M31="","",IF([12]設定!$I24="",INDEX([12]指数!$C$262:$AD$318,MATCH([12]設定!$D24,[12]指数!$B$262:$B$318,0),9),[12]設定!$I24))</f>
        <v>101.1</v>
      </c>
      <c r="W31" s="50">
        <f>IF($M31="","",IF([12]設定!$I24="",INDEX([12]指数!$C$262:$AD$318,MATCH([12]設定!$D24,[12]指数!$B$262:$B$318,0),10),[12]設定!$I24))</f>
        <v>-22.6</v>
      </c>
      <c r="X31" s="49">
        <f>IF($M31="","",IF([12]設定!$I24="",INDEX([12]指数!$C$262:$AD$318,MATCH([12]設定!$D24,[12]指数!$B$262:$B$318,0),11),[12]設定!$I24))</f>
        <v>244.4</v>
      </c>
      <c r="Y31" s="51">
        <f>IF($M31="","",IF([12]設定!$I24="",INDEX([12]指数!$C$262:$AD$318,MATCH([12]設定!$D24,[12]指数!$B$262:$B$318,0),12),[12]設定!$I24))</f>
        <v>-73.2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IF($B32="","",IF([12]設定!$I25="",INDEX([12]第１０表!$F$10:$M$66,MATCH([12]設定!$D25,[12]第１０表!$C$10:$C$66,0),1),[12]設定!$I25))</f>
        <v>19.8</v>
      </c>
      <c r="D32" s="46">
        <f>IF($B32="","",IF([12]設定!$I25="",INDEX([12]第１０表!$F$10:$M$66,MATCH([12]設定!$D25,[12]第１０表!$C$10:$C$66,0),2),[12]設定!$I25))</f>
        <v>166.2</v>
      </c>
      <c r="E32" s="46">
        <f>IF($B32="","",IF([12]設定!$I25="",INDEX([12]第１０表!$F$10:$M$66,MATCH([12]設定!$D25,[12]第１０表!$C$10:$C$66,0),3),[12]設定!$I25))</f>
        <v>151.80000000000001</v>
      </c>
      <c r="F32" s="47">
        <f>IF($B32="","",IF([12]設定!$I25="",INDEX([12]第１０表!$F$10:$M$66,MATCH([12]設定!$D25,[12]第１０表!$C$10:$C$66,0),4),[12]設定!$I25))</f>
        <v>14.4</v>
      </c>
      <c r="G32" s="46">
        <f>IF($B32="","",IF([12]設定!$I25="",INDEX([12]第１０表!$F$10:$M$66,MATCH([12]設定!$D25,[12]第１０表!$C$10:$C$66,0),5),[12]設定!$I25))</f>
        <v>18</v>
      </c>
      <c r="H32" s="46">
        <f>IF($B32="","",IF([12]設定!$I25="",INDEX([12]第１０表!$F$10:$M$66,MATCH([12]設定!$D25,[12]第１０表!$C$10:$C$66,0),6),[12]設定!$I25))</f>
        <v>109.9</v>
      </c>
      <c r="I32" s="46">
        <f>IF($B32="","",IF([12]設定!$I25="",INDEX([12]第１０表!$F$10:$M$66,MATCH([12]設定!$D25,[12]第１０表!$C$10:$C$66,0),7),[12]設定!$I25))</f>
        <v>106.9</v>
      </c>
      <c r="J32" s="47">
        <f>IF($B32="","",IF([12]設定!$I25="",INDEX([12]第１０表!$F$10:$M$66,MATCH([12]設定!$D25,[12]第１０表!$C$10:$C$66,0),8),[12]設定!$I25))</f>
        <v>3</v>
      </c>
      <c r="K32" s="5"/>
      <c r="M32" s="48" t="str">
        <f t="shared" si="2"/>
        <v>製造業</v>
      </c>
      <c r="N32" s="49">
        <f>IF($M32="","",IF([12]設定!$I25="",INDEX([12]指数!$C$198:$AD$254,MATCH([12]設定!$D25,[12]指数!$B$198:$B$254,0),7),[12]設定!$I25))</f>
        <v>100.4</v>
      </c>
      <c r="O32" s="50">
        <f>IF($M32="","",IF([12]設定!$I25="",INDEX([12]指数!$C$198:$AD$254,MATCH([12]設定!$D25,[12]指数!$B$198:$B$254,0),8),[12]設定!$I25))</f>
        <v>-1.6</v>
      </c>
      <c r="P32" s="49">
        <f>IF($M32="","",IF([12]設定!$I25="",INDEX([12]指数!$C$198:$AD$254,MATCH([12]設定!$D25,[12]指数!$B$198:$B$254,0),9),[12]設定!$I25))</f>
        <v>99.7</v>
      </c>
      <c r="Q32" s="50">
        <f>IF($M32="","",IF([12]設定!$I25="",INDEX([12]指数!$C$198:$AD$254,MATCH([12]設定!$D25,[12]指数!$B$198:$B$254,0),10),[12]設定!$I25))</f>
        <v>-1.2</v>
      </c>
      <c r="R32" s="49">
        <f>IF($M32="","",IF([12]設定!$I25="",INDEX([12]指数!$C$198:$AD$254,MATCH([12]設定!$D25,[12]指数!$B$198:$B$254,0),11),[12]設定!$I25))</f>
        <v>108.3</v>
      </c>
      <c r="S32" s="51">
        <f>IF($M32="","",IF([12]設定!$I25="",INDEX([12]指数!$C$198:$AD$254,MATCH([12]設定!$D25,[12]指数!$B$198:$B$254,0),12),[12]設定!$I25))</f>
        <v>-5.8</v>
      </c>
      <c r="T32" s="49">
        <f>IF($M32="","",IF([12]設定!$I25="",INDEX([12]指数!$C$262:$AD$318,MATCH([12]設定!$D25,[12]指数!$B$262:$B$318,0),7),[12]設定!$I25))</f>
        <v>94.4</v>
      </c>
      <c r="U32" s="50">
        <f>IF($M32="","",IF([12]設定!$I25="",INDEX([12]指数!$C$262:$AD$318,MATCH([12]設定!$D25,[12]指数!$B$262:$B$318,0),8),[12]設定!$I25))</f>
        <v>-8.4</v>
      </c>
      <c r="V32" s="49">
        <f>IF($M32="","",IF([12]設定!$I25="",INDEX([12]指数!$C$262:$AD$318,MATCH([12]設定!$D25,[12]指数!$B$262:$B$318,0),9),[12]設定!$I25))</f>
        <v>96</v>
      </c>
      <c r="W32" s="50">
        <f>IF($M32="","",IF([12]設定!$I25="",INDEX([12]指数!$C$262:$AD$318,MATCH([12]設定!$D25,[12]指数!$B$262:$B$318,0),10),[12]設定!$I25))</f>
        <v>-6.9</v>
      </c>
      <c r="X32" s="49">
        <f>IF($M32="","",IF([12]設定!$I25="",INDEX([12]指数!$C$262:$AD$318,MATCH([12]設定!$D25,[12]指数!$B$262:$B$318,0),11),[12]設定!$I25))</f>
        <v>57.7</v>
      </c>
      <c r="Y32" s="51">
        <f>IF($M32="","",IF([12]設定!$I25="",INDEX([12]指数!$C$262:$AD$318,MATCH([12]設定!$D25,[12]指数!$B$262:$B$318,0),12),[12]設定!$I25))</f>
        <v>-43.4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IF($B33="","",IF([12]設定!$I26="",INDEX([12]第１０表!$F$10:$M$66,MATCH([12]設定!$D26,[12]第１０表!$C$10:$C$66,0),1),[12]設定!$I26))</f>
        <v>18.5</v>
      </c>
      <c r="D33" s="46">
        <f>IF($B33="","",IF([12]設定!$I26="",INDEX([12]第１０表!$F$10:$M$66,MATCH([12]設定!$D26,[12]第１０表!$C$10:$C$66,0),2),[12]設定!$I26))</f>
        <v>152.19999999999999</v>
      </c>
      <c r="E33" s="46">
        <f>IF($B33="","",IF([12]設定!$I26="",INDEX([12]第１０表!$F$10:$M$66,MATCH([12]設定!$D26,[12]第１０表!$C$10:$C$66,0),3),[12]設定!$I26))</f>
        <v>136</v>
      </c>
      <c r="F33" s="47">
        <f>IF($B33="","",IF([12]設定!$I26="",INDEX([12]第１０表!$F$10:$M$66,MATCH([12]設定!$D26,[12]第１０表!$C$10:$C$66,0),4),[12]設定!$I26))</f>
        <v>16.2</v>
      </c>
      <c r="G33" s="46">
        <f>IF($B33="","",IF([12]設定!$I26="",INDEX([12]第１０表!$F$10:$M$66,MATCH([12]設定!$D26,[12]第１０表!$C$10:$C$66,0),5),[12]設定!$I26))</f>
        <v>17.5</v>
      </c>
      <c r="H33" s="46">
        <f>IF($B33="","",IF([12]設定!$I26="",INDEX([12]第１０表!$F$10:$M$66,MATCH([12]設定!$D26,[12]第１０表!$C$10:$C$66,0),6),[12]設定!$I26))</f>
        <v>104.9</v>
      </c>
      <c r="I33" s="46">
        <f>IF($B33="","",IF([12]設定!$I26="",INDEX([12]第１０表!$F$10:$M$66,MATCH([12]設定!$D26,[12]第１０表!$C$10:$C$66,0),7),[12]設定!$I26))</f>
        <v>104.8</v>
      </c>
      <c r="J33" s="47">
        <f>IF($B33="","",IF([12]設定!$I26="",INDEX([12]第１０表!$F$10:$M$66,MATCH([12]設定!$D26,[12]第１０表!$C$10:$C$66,0),8),[12]設定!$I26))</f>
        <v>0.1</v>
      </c>
      <c r="K33" s="5"/>
      <c r="M33" s="54" t="str">
        <f t="shared" si="2"/>
        <v>電気・ガス・熱供給・水道業</v>
      </c>
      <c r="N33" s="49">
        <f>IF($M33="","",IF([12]設定!$I26="",INDEX([12]指数!$C$198:$AD$254,MATCH([12]設定!$D26,[12]指数!$B$198:$B$254,0),7),[12]設定!$I26))</f>
        <v>100.4</v>
      </c>
      <c r="O33" s="50">
        <f>IF($M33="","",IF([12]設定!$I26="",INDEX([12]指数!$C$198:$AD$254,MATCH([12]設定!$D26,[12]指数!$B$198:$B$254,0),8),[12]設定!$I26))</f>
        <v>6</v>
      </c>
      <c r="P33" s="49">
        <f>IF($M33="","",IF([12]設定!$I26="",INDEX([12]指数!$C$198:$AD$254,MATCH([12]設定!$D26,[12]指数!$B$198:$B$254,0),9),[12]設定!$I26))</f>
        <v>96.7</v>
      </c>
      <c r="Q33" s="50">
        <f>IF($M33="","",IF([12]設定!$I26="",INDEX([12]指数!$C$198:$AD$254,MATCH([12]設定!$D26,[12]指数!$B$198:$B$254,0),10),[12]設定!$I26))</f>
        <v>2.2999999999999998</v>
      </c>
      <c r="R33" s="49">
        <f>IF($M33="","",IF([12]設定!$I26="",INDEX([12]指数!$C$198:$AD$254,MATCH([12]設定!$D26,[12]指数!$B$198:$B$254,0),11),[12]設定!$I26))</f>
        <v>148.6</v>
      </c>
      <c r="S33" s="51">
        <f>IF($M33="","",IF([12]設定!$I26="",INDEX([12]指数!$C$198:$AD$254,MATCH([12]設定!$D26,[12]指数!$B$198:$B$254,0),12),[12]設定!$I26))</f>
        <v>51.3</v>
      </c>
      <c r="T33" s="49">
        <f>IF($M33="","",IF([12]設定!$I26="",INDEX([12]指数!$C$262:$AD$318,MATCH([12]設定!$D26,[12]指数!$B$262:$B$318,0),7),[12]設定!$I26))</f>
        <v>93.8</v>
      </c>
      <c r="U33" s="50">
        <f>IF($M33="","",IF([12]設定!$I26="",INDEX([12]指数!$C$262:$AD$318,MATCH([12]設定!$D26,[12]指数!$B$262:$B$318,0),8),[12]設定!$I26))</f>
        <v>-2.2999999999999998</v>
      </c>
      <c r="V33" s="49">
        <f>IF($M33="","",IF([12]設定!$I26="",INDEX([12]指数!$C$262:$AD$318,MATCH([12]設定!$D26,[12]指数!$B$262:$B$318,0),9),[12]設定!$I26))</f>
        <v>94.1</v>
      </c>
      <c r="W33" s="50">
        <f>IF($M33="","",IF([12]設定!$I26="",INDEX([12]指数!$C$262:$AD$318,MATCH([12]設定!$D26,[12]指数!$B$262:$B$318,0),10),[12]設定!$I26))</f>
        <v>-1.9</v>
      </c>
      <c r="X33" s="49">
        <f>IF($M33="","",IF([12]設定!$I26="",INDEX([12]指数!$C$262:$AD$318,MATCH([12]設定!$D26,[12]指数!$B$262:$B$318,0),11),[12]設定!$I26))</f>
        <v>25</v>
      </c>
      <c r="Y33" s="51">
        <f>IF($M33="","",IF([12]設定!$I26="",INDEX([12]指数!$C$262:$AD$318,MATCH([12]設定!$D26,[12]指数!$B$262:$B$318,0),12),[12]設定!$I26))</f>
        <v>-80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IF($B34="","",IF([12]設定!$I27="",INDEX([12]第１０表!$F$10:$M$66,MATCH([12]設定!$D27,[12]第１０表!$C$10:$C$66,0),1),[12]設定!$I27))</f>
        <v>18.5</v>
      </c>
      <c r="D34" s="46">
        <f>IF($B34="","",IF([12]設定!$I27="",INDEX([12]第１０表!$F$10:$M$66,MATCH([12]設定!$D27,[12]第１０表!$C$10:$C$66,0),2),[12]設定!$I27))</f>
        <v>154.9</v>
      </c>
      <c r="E34" s="46">
        <f>IF($B34="","",IF([12]設定!$I27="",INDEX([12]第１０表!$F$10:$M$66,MATCH([12]設定!$D27,[12]第１０表!$C$10:$C$66,0),3),[12]設定!$I27))</f>
        <v>143.19999999999999</v>
      </c>
      <c r="F34" s="47">
        <f>IF($B34="","",IF([12]設定!$I27="",INDEX([12]第１０表!$F$10:$M$66,MATCH([12]設定!$D27,[12]第１０表!$C$10:$C$66,0),4),[12]設定!$I27))</f>
        <v>11.7</v>
      </c>
      <c r="G34" s="46">
        <f>IF($B34="","",IF([12]設定!$I27="",INDEX([12]第１０表!$F$10:$M$66,MATCH([12]設定!$D27,[12]第１０表!$C$10:$C$66,0),5),[12]設定!$I27))</f>
        <v>16.100000000000001</v>
      </c>
      <c r="H34" s="46">
        <f>IF($B34="","",IF([12]設定!$I27="",INDEX([12]第１０表!$F$10:$M$66,MATCH([12]設定!$D27,[12]第１０表!$C$10:$C$66,0),6),[12]設定!$I27))</f>
        <v>105.6</v>
      </c>
      <c r="I34" s="46">
        <f>IF($B34="","",IF([12]設定!$I27="",INDEX([12]第１０表!$F$10:$M$66,MATCH([12]設定!$D27,[12]第１０表!$C$10:$C$66,0),7),[12]設定!$I27))</f>
        <v>105.3</v>
      </c>
      <c r="J34" s="47">
        <f>IF($B34="","",IF([12]設定!$I27="",INDEX([12]第１０表!$F$10:$M$66,MATCH([12]設定!$D27,[12]第１０表!$C$10:$C$66,0),8),[12]設定!$I27))</f>
        <v>0.3</v>
      </c>
      <c r="K34" s="5"/>
      <c r="M34" s="48" t="str">
        <f t="shared" si="2"/>
        <v>情報通信業</v>
      </c>
      <c r="N34" s="49">
        <f>IF($M34="","",IF([12]設定!$I27="",INDEX([12]指数!$C$198:$AD$254,MATCH([12]設定!$D27,[12]指数!$B$198:$B$254,0),7),[12]設定!$I27))</f>
        <v>96.2</v>
      </c>
      <c r="O34" s="50">
        <f>IF($M34="","",IF([12]設定!$I27="",INDEX([12]指数!$C$198:$AD$254,MATCH([12]設定!$D27,[12]指数!$B$198:$B$254,0),8),[12]設定!$I27))</f>
        <v>1.6</v>
      </c>
      <c r="P34" s="49">
        <f>IF($M34="","",IF([12]設定!$I27="",INDEX([12]指数!$C$198:$AD$254,MATCH([12]設定!$D27,[12]指数!$B$198:$B$254,0),9),[12]設定!$I27))</f>
        <v>95.9</v>
      </c>
      <c r="Q34" s="50">
        <f>IF($M34="","",IF([12]設定!$I27="",INDEX([12]指数!$C$198:$AD$254,MATCH([12]設定!$D27,[12]指数!$B$198:$B$254,0),10),[12]設定!$I27))</f>
        <v>1.6</v>
      </c>
      <c r="R34" s="49">
        <f>IF($M34="","",IF([12]設定!$I27="",INDEX([12]指数!$C$198:$AD$254,MATCH([12]設定!$D27,[12]指数!$B$198:$B$254,0),11),[12]設定!$I27))</f>
        <v>100.9</v>
      </c>
      <c r="S34" s="51">
        <f>IF($M34="","",IF([12]設定!$I27="",INDEX([12]指数!$C$198:$AD$254,MATCH([12]設定!$D27,[12]指数!$B$198:$B$254,0),12),[12]設定!$I27))</f>
        <v>1.8</v>
      </c>
      <c r="T34" s="49">
        <f>IF($M34="","",IF([12]設定!$I27="",INDEX([12]指数!$C$262:$AD$318,MATCH([12]設定!$D27,[12]指数!$B$262:$B$318,0),7),[12]設定!$I27))</f>
        <v>115</v>
      </c>
      <c r="U34" s="50">
        <f>IF($M34="","",IF([12]設定!$I27="",INDEX([12]指数!$C$262:$AD$318,MATCH([12]設定!$D27,[12]指数!$B$262:$B$318,0),8),[12]設定!$I27))</f>
        <v>17.7</v>
      </c>
      <c r="V34" s="49">
        <f>IF($M34="","",IF([12]設定!$I27="",INDEX([12]指数!$C$262:$AD$318,MATCH([12]設定!$D27,[12]指数!$B$262:$B$318,0),9),[12]設定!$I27))</f>
        <v>116.5</v>
      </c>
      <c r="W34" s="50">
        <f>IF($M34="","",IF([12]設定!$I27="",INDEX([12]指数!$C$262:$AD$318,MATCH([12]設定!$D27,[12]指数!$B$262:$B$318,0),10),[12]設定!$I27))</f>
        <v>29.9</v>
      </c>
      <c r="X34" s="49">
        <f>IF($M34="","",IF([12]設定!$I27="",INDEX([12]指数!$C$262:$AD$318,MATCH([12]設定!$D27,[12]指数!$B$262:$B$318,0),11),[12]設定!$I27))</f>
        <v>21.4</v>
      </c>
      <c r="Y34" s="51">
        <f>IF($M34="","",IF([12]設定!$I27="",INDEX([12]指数!$C$262:$AD$318,MATCH([12]設定!$D27,[12]指数!$B$262:$B$318,0),12),[12]設定!$I27))</f>
        <v>-96.5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IF($B35="","",IF([12]設定!$I28="",INDEX([12]第１０表!$F$10:$M$66,MATCH([12]設定!$D28,[12]第１０表!$C$10:$C$66,0),1),[12]設定!$I28))</f>
        <v>21.5</v>
      </c>
      <c r="D35" s="46">
        <f>IF($B35="","",IF([12]設定!$I28="",INDEX([12]第１０表!$F$10:$M$66,MATCH([12]設定!$D28,[12]第１０表!$C$10:$C$66,0),2),[12]設定!$I28))</f>
        <v>187.2</v>
      </c>
      <c r="E35" s="46">
        <f>IF($B35="","",IF([12]設定!$I28="",INDEX([12]第１０表!$F$10:$M$66,MATCH([12]設定!$D28,[12]第１０表!$C$10:$C$66,0),3),[12]設定!$I28))</f>
        <v>159.19999999999999</v>
      </c>
      <c r="F35" s="47">
        <f>IF($B35="","",IF([12]設定!$I28="",INDEX([12]第１０表!$F$10:$M$66,MATCH([12]設定!$D28,[12]第１０表!$C$10:$C$66,0),4),[12]設定!$I28))</f>
        <v>28</v>
      </c>
      <c r="G35" s="46">
        <f>IF($B35="","",IF([12]設定!$I28="",INDEX([12]第１０表!$F$10:$M$66,MATCH([12]設定!$D28,[12]第１０表!$C$10:$C$66,0),5),[12]設定!$I28))</f>
        <v>14.1</v>
      </c>
      <c r="H35" s="46">
        <f>IF($B35="","",IF([12]設定!$I28="",INDEX([12]第１０表!$F$10:$M$66,MATCH([12]設定!$D28,[12]第１０表!$C$10:$C$66,0),6),[12]設定!$I28))</f>
        <v>64.400000000000006</v>
      </c>
      <c r="I35" s="46">
        <f>IF($B35="","",IF([12]設定!$I28="",INDEX([12]第１０表!$F$10:$M$66,MATCH([12]設定!$D28,[12]第１０表!$C$10:$C$66,0),7),[12]設定!$I28))</f>
        <v>64.400000000000006</v>
      </c>
      <c r="J35" s="47">
        <f>IF($B35="","",IF([12]設定!$I28="",INDEX([12]第１０表!$F$10:$M$66,MATCH([12]設定!$D28,[12]第１０表!$C$10:$C$66,0),8),[12]設定!$I28))</f>
        <v>0</v>
      </c>
      <c r="K35" s="5"/>
      <c r="M35" s="48" t="str">
        <f t="shared" si="2"/>
        <v>運輸業，郵便業</v>
      </c>
      <c r="N35" s="49">
        <f>IF($M35="","",IF([12]設定!$I28="",INDEX([12]指数!$C$198:$AD$254,MATCH([12]設定!$D28,[12]指数!$B$198:$B$254,0),7),[12]設定!$I28))</f>
        <v>97.5</v>
      </c>
      <c r="O35" s="50">
        <f>IF($M35="","",IF([12]設定!$I28="",INDEX([12]指数!$C$198:$AD$254,MATCH([12]設定!$D28,[12]指数!$B$198:$B$254,0),8),[12]設定!$I28))</f>
        <v>-5.4</v>
      </c>
      <c r="P35" s="49">
        <f>IF($M35="","",IF([12]設定!$I28="",INDEX([12]指数!$C$198:$AD$254,MATCH([12]設定!$D28,[12]指数!$B$198:$B$254,0),9),[12]設定!$I28))</f>
        <v>102.2</v>
      </c>
      <c r="Q35" s="50">
        <f>IF($M35="","",IF([12]設定!$I28="",INDEX([12]指数!$C$198:$AD$254,MATCH([12]設定!$D28,[12]指数!$B$198:$B$254,0),10),[12]設定!$I28))</f>
        <v>-1.4</v>
      </c>
      <c r="R35" s="49">
        <f>IF($M35="","",IF([12]設定!$I28="",INDEX([12]指数!$C$198:$AD$254,MATCH([12]設定!$D28,[12]指数!$B$198:$B$254,0),11),[12]設定!$I28))</f>
        <v>77.099999999999994</v>
      </c>
      <c r="S35" s="51">
        <f>IF($M35="","",IF([12]設定!$I28="",INDEX([12]指数!$C$198:$AD$254,MATCH([12]設定!$D28,[12]指数!$B$198:$B$254,0),12),[12]設定!$I28))</f>
        <v>-23.5</v>
      </c>
      <c r="T35" s="49">
        <f>IF($M35="","",IF([12]設定!$I28="",INDEX([12]指数!$C$262:$AD$318,MATCH([12]設定!$D28,[12]指数!$B$262:$B$318,0),7),[12]設定!$I28))</f>
        <v>64.7</v>
      </c>
      <c r="U35" s="50">
        <f>IF($M35="","",IF([12]設定!$I28="",INDEX([12]指数!$C$262:$AD$318,MATCH([12]設定!$D28,[12]指数!$B$262:$B$318,0),8),[12]設定!$I28))</f>
        <v>-5.5</v>
      </c>
      <c r="V35" s="49">
        <f>IF($M35="","",IF([12]設定!$I28="",INDEX([12]指数!$C$262:$AD$318,MATCH([12]設定!$D28,[12]指数!$B$262:$B$318,0),9),[12]設定!$I28))</f>
        <v>68.099999999999994</v>
      </c>
      <c r="W35" s="50">
        <f>IF($M35="","",IF([12]設定!$I28="",INDEX([12]指数!$C$262:$AD$318,MATCH([12]設定!$D28,[12]指数!$B$262:$B$318,0),10),[12]設定!$I28))</f>
        <v>-3.9</v>
      </c>
      <c r="X35" s="49">
        <f>IF($M35="","",IF([12]設定!$I28="",INDEX([12]指数!$C$262:$AD$318,MATCH([12]設定!$D28,[12]指数!$B$262:$B$318,0),11),[12]設定!$I28))</f>
        <v>0</v>
      </c>
      <c r="Y35" s="51">
        <f>IF($M35="","",IF([12]設定!$I28="",INDEX([12]指数!$C$262:$AD$318,MATCH([12]設定!$D28,[12]指数!$B$262:$B$318,0),12),[12]設定!$I28))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IF($B36="","",IF([12]設定!$I29="",INDEX([12]第１０表!$F$10:$M$66,MATCH([12]設定!$D29,[12]第１０表!$C$10:$C$66,0),1),[12]設定!$I29))</f>
        <v>20.2</v>
      </c>
      <c r="D36" s="46">
        <f>IF($B36="","",IF([12]設定!$I29="",INDEX([12]第１０表!$F$10:$M$66,MATCH([12]設定!$D29,[12]第１０表!$C$10:$C$66,0),2),[12]設定!$I29))</f>
        <v>171.7</v>
      </c>
      <c r="E36" s="46">
        <f>IF($B36="","",IF([12]設定!$I29="",INDEX([12]第１０表!$F$10:$M$66,MATCH([12]設定!$D29,[12]第１０表!$C$10:$C$66,0),3),[12]設定!$I29))</f>
        <v>154.19999999999999</v>
      </c>
      <c r="F36" s="47">
        <f>IF($B36="","",IF([12]設定!$I29="",INDEX([12]第１０表!$F$10:$M$66,MATCH([12]設定!$D29,[12]第１０表!$C$10:$C$66,0),4),[12]設定!$I29))</f>
        <v>17.5</v>
      </c>
      <c r="G36" s="46">
        <f>IF($B36="","",IF([12]設定!$I29="",INDEX([12]第１０表!$F$10:$M$66,MATCH([12]設定!$D29,[12]第１０表!$C$10:$C$66,0),5),[12]設定!$I29))</f>
        <v>16.899999999999999</v>
      </c>
      <c r="H36" s="46">
        <f>IF($B36="","",IF([12]設定!$I29="",INDEX([12]第１０表!$F$10:$M$66,MATCH([12]設定!$D29,[12]第１０表!$C$10:$C$66,0),6),[12]設定!$I29))</f>
        <v>99.5</v>
      </c>
      <c r="I36" s="46">
        <f>IF($B36="","",IF([12]設定!$I29="",INDEX([12]第１０表!$F$10:$M$66,MATCH([12]設定!$D29,[12]第１０表!$C$10:$C$66,0),7),[12]設定!$I29))</f>
        <v>97.8</v>
      </c>
      <c r="J36" s="47">
        <f>IF($B36="","",IF([12]設定!$I29="",INDEX([12]第１０表!$F$10:$M$66,MATCH([12]設定!$D29,[12]第１０表!$C$10:$C$66,0),8),[12]設定!$I29))</f>
        <v>1.7</v>
      </c>
      <c r="K36" s="5"/>
      <c r="M36" s="48" t="str">
        <f t="shared" si="2"/>
        <v>卸売業，小売業</v>
      </c>
      <c r="N36" s="49">
        <f>IF($M36="","",IF([12]設定!$I29="",INDEX([12]指数!$C$198:$AD$254,MATCH([12]設定!$D29,[12]指数!$B$198:$B$254,0),7),[12]設定!$I29))</f>
        <v>102.3</v>
      </c>
      <c r="O36" s="50">
        <f>IF($M36="","",IF([12]設定!$I29="",INDEX([12]指数!$C$198:$AD$254,MATCH([12]設定!$D29,[12]指数!$B$198:$B$254,0),8),[12]設定!$I29))</f>
        <v>-4.7</v>
      </c>
      <c r="P36" s="49">
        <f>IF($M36="","",IF([12]設定!$I29="",INDEX([12]指数!$C$198:$AD$254,MATCH([12]設定!$D29,[12]指数!$B$198:$B$254,0),9),[12]設定!$I29))</f>
        <v>97.4</v>
      </c>
      <c r="Q36" s="50">
        <f>IF($M36="","",IF([12]設定!$I29="",INDEX([12]指数!$C$198:$AD$254,MATCH([12]設定!$D29,[12]指数!$B$198:$B$254,0),10),[12]設定!$I29))</f>
        <v>-4.5</v>
      </c>
      <c r="R36" s="49">
        <f>IF($M36="","",IF([12]設定!$I29="",INDEX([12]指数!$C$198:$AD$254,MATCH([12]設定!$D29,[12]指数!$B$198:$B$254,0),11),[12]設定!$I29))</f>
        <v>182.3</v>
      </c>
      <c r="S36" s="51">
        <f>IF($M36="","",IF([12]設定!$I29="",INDEX([12]指数!$C$198:$AD$254,MATCH([12]設定!$D29,[12]指数!$B$198:$B$254,0),12),[12]設定!$I29))</f>
        <v>-5.9</v>
      </c>
      <c r="T36" s="49">
        <f>IF($M36="","",IF([12]設定!$I29="",INDEX([12]指数!$C$262:$AD$318,MATCH([12]設定!$D29,[12]指数!$B$262:$B$318,0),7),[12]設定!$I29))</f>
        <v>95.3</v>
      </c>
      <c r="U36" s="50">
        <f>IF($M36="","",IF([12]設定!$I29="",INDEX([12]指数!$C$262:$AD$318,MATCH([12]設定!$D29,[12]指数!$B$262:$B$318,0),8),[12]設定!$I29))</f>
        <v>3.6</v>
      </c>
      <c r="V36" s="49">
        <f>IF($M36="","",IF([12]設定!$I29="",INDEX([12]指数!$C$262:$AD$318,MATCH([12]設定!$D29,[12]指数!$B$262:$B$318,0),9),[12]設定!$I29))</f>
        <v>95.6</v>
      </c>
      <c r="W36" s="50">
        <f>IF($M36="","",IF([12]設定!$I29="",INDEX([12]指数!$C$262:$AD$318,MATCH([12]設定!$D29,[12]指数!$B$262:$B$318,0),10),[12]設定!$I29))</f>
        <v>4.0999999999999996</v>
      </c>
      <c r="X36" s="49">
        <f>IF($M36="","",IF([12]設定!$I29="",INDEX([12]指数!$C$262:$AD$318,MATCH([12]設定!$D29,[12]指数!$B$262:$B$318,0),11),[12]設定!$I29))</f>
        <v>85</v>
      </c>
      <c r="Y36" s="51">
        <f>IF($M36="","",IF([12]設定!$I29="",INDEX([12]指数!$C$262:$AD$318,MATCH([12]設定!$D29,[12]指数!$B$262:$B$318,0),12),[12]設定!$I29))</f>
        <v>-19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 t="str">
        <f>IF($B37="","",IF([12]設定!$I30="",INDEX([12]第１０表!$F$10:$M$66,MATCH([12]設定!$D30,[12]第１０表!$C$10:$C$66,0),1),[12]設定!$I30))</f>
        <v>x</v>
      </c>
      <c r="D37" s="46" t="str">
        <f>IF($B37="","",IF([12]設定!$I30="",INDEX([12]第１０表!$F$10:$M$66,MATCH([12]設定!$D30,[12]第１０表!$C$10:$C$66,0),2),[12]設定!$I30))</f>
        <v>x</v>
      </c>
      <c r="E37" s="46" t="str">
        <f>IF($B37="","",IF([12]設定!$I30="",INDEX([12]第１０表!$F$10:$M$66,MATCH([12]設定!$D30,[12]第１０表!$C$10:$C$66,0),3),[12]設定!$I30))</f>
        <v>x</v>
      </c>
      <c r="F37" s="47" t="str">
        <f>IF($B37="","",IF([12]設定!$I30="",INDEX([12]第１０表!$F$10:$M$66,MATCH([12]設定!$D30,[12]第１０表!$C$10:$C$66,0),4),[12]設定!$I30))</f>
        <v>x</v>
      </c>
      <c r="G37" s="46" t="str">
        <f>IF($B37="","",IF([12]設定!$I30="",INDEX([12]第１０表!$F$10:$M$66,MATCH([12]設定!$D30,[12]第１０表!$C$10:$C$66,0),5),[12]設定!$I30))</f>
        <v>x</v>
      </c>
      <c r="H37" s="46" t="str">
        <f>IF($B37="","",IF([12]設定!$I30="",INDEX([12]第１０表!$F$10:$M$66,MATCH([12]設定!$D30,[12]第１０表!$C$10:$C$66,0),6),[12]設定!$I30))</f>
        <v>x</v>
      </c>
      <c r="I37" s="46" t="str">
        <f>IF($B37="","",IF([12]設定!$I30="",INDEX([12]第１０表!$F$10:$M$66,MATCH([12]設定!$D30,[12]第１０表!$C$10:$C$66,0),7),[12]設定!$I30))</f>
        <v>x</v>
      </c>
      <c r="J37" s="47" t="str">
        <f>IF($B37="","",IF([12]設定!$I30="",INDEX([12]第１０表!$F$10:$M$66,MATCH([12]設定!$D30,[12]第１０表!$C$10:$C$66,0),8),[12]設定!$I30))</f>
        <v>x</v>
      </c>
      <c r="K37" s="5"/>
      <c r="M37" s="48" t="str">
        <f t="shared" si="2"/>
        <v>金融業，保険業</v>
      </c>
      <c r="N37" s="49" t="str">
        <f>IF($M37="","",IF([12]設定!$I30="",INDEX([12]指数!$C$198:$AD$254,MATCH([12]設定!$D30,[12]指数!$B$198:$B$254,0),7),[12]設定!$I30))</f>
        <v>x</v>
      </c>
      <c r="O37" s="50" t="str">
        <f>IF($M37="","",IF([12]設定!$I30="",INDEX([12]指数!$C$198:$AD$254,MATCH([12]設定!$D30,[12]指数!$B$198:$B$254,0),8),[12]設定!$I30))</f>
        <v>x</v>
      </c>
      <c r="P37" s="49" t="str">
        <f>IF($M37="","",IF([12]設定!$I30="",INDEX([12]指数!$C$198:$AD$254,MATCH([12]設定!$D30,[12]指数!$B$198:$B$254,0),9),[12]設定!$I30))</f>
        <v>x</v>
      </c>
      <c r="Q37" s="50" t="str">
        <f>IF($M37="","",IF([12]設定!$I30="",INDEX([12]指数!$C$198:$AD$254,MATCH([12]設定!$D30,[12]指数!$B$198:$B$254,0),10),[12]設定!$I30))</f>
        <v>x</v>
      </c>
      <c r="R37" s="49" t="str">
        <f>IF($M37="","",IF([12]設定!$I30="",INDEX([12]指数!$C$198:$AD$254,MATCH([12]設定!$D30,[12]指数!$B$198:$B$254,0),11),[12]設定!$I30))</f>
        <v>x</v>
      </c>
      <c r="S37" s="51" t="str">
        <f>IF($M37="","",IF([12]設定!$I30="",INDEX([12]指数!$C$198:$AD$254,MATCH([12]設定!$D30,[12]指数!$B$198:$B$254,0),12),[12]設定!$I30))</f>
        <v>x</v>
      </c>
      <c r="T37" s="49" t="str">
        <f>IF($M37="","",IF([12]設定!$I30="",INDEX([12]指数!$C$262:$AD$318,MATCH([12]設定!$D30,[12]指数!$B$262:$B$318,0),7),[12]設定!$I30))</f>
        <v>x</v>
      </c>
      <c r="U37" s="50" t="str">
        <f>IF($M37="","",IF([12]設定!$I30="",INDEX([12]指数!$C$262:$AD$318,MATCH([12]設定!$D30,[12]指数!$B$262:$B$318,0),8),[12]設定!$I30))</f>
        <v>x</v>
      </c>
      <c r="V37" s="49" t="str">
        <f>IF($M37="","",IF([12]設定!$I30="",INDEX([12]指数!$C$262:$AD$318,MATCH([12]設定!$D30,[12]指数!$B$262:$B$318,0),9),[12]設定!$I30))</f>
        <v>x</v>
      </c>
      <c r="W37" s="50" t="str">
        <f>IF($M37="","",IF([12]設定!$I30="",INDEX([12]指数!$C$262:$AD$318,MATCH([12]設定!$D30,[12]指数!$B$262:$B$318,0),10),[12]設定!$I30))</f>
        <v>x</v>
      </c>
      <c r="X37" s="49" t="str">
        <f>IF($M37="","",IF([12]設定!$I30="",INDEX([12]指数!$C$262:$AD$318,MATCH([12]設定!$D30,[12]指数!$B$262:$B$318,0),11),[12]設定!$I30))</f>
        <v>x</v>
      </c>
      <c r="Y37" s="51" t="str">
        <f>IF($M37="","",IF([12]設定!$I30="",INDEX([12]指数!$C$262:$AD$318,MATCH([12]設定!$D30,[12]指数!$B$262:$B$318,0),12),[12]設定!$I30))</f>
        <v>x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IF($B38="","",IF([12]設定!$I31="",INDEX([12]第１０表!$F$10:$M$66,MATCH([12]設定!$D31,[12]第１０表!$C$10:$C$66,0),1),[12]設定!$I31))</f>
        <v>21.1</v>
      </c>
      <c r="D38" s="46">
        <f>IF($B38="","",IF([12]設定!$I31="",INDEX([12]第１０表!$F$10:$M$66,MATCH([12]設定!$D31,[12]第１０表!$C$10:$C$66,0),2),[12]設定!$I31))</f>
        <v>174.2</v>
      </c>
      <c r="E38" s="46">
        <f>IF($B38="","",IF([12]設定!$I31="",INDEX([12]第１０表!$F$10:$M$66,MATCH([12]設定!$D31,[12]第１０表!$C$10:$C$66,0),3),[12]設定!$I31))</f>
        <v>169.4</v>
      </c>
      <c r="F38" s="47">
        <f>IF($B38="","",IF([12]設定!$I31="",INDEX([12]第１０表!$F$10:$M$66,MATCH([12]設定!$D31,[12]第１０表!$C$10:$C$66,0),4),[12]設定!$I31))</f>
        <v>4.8</v>
      </c>
      <c r="G38" s="46">
        <f>IF($B38="","",IF([12]設定!$I31="",INDEX([12]第１０表!$F$10:$M$66,MATCH([12]設定!$D31,[12]第１０表!$C$10:$C$66,0),5),[12]設定!$I31))</f>
        <v>17.8</v>
      </c>
      <c r="H38" s="46">
        <f>IF($B38="","",IF([12]設定!$I31="",INDEX([12]第１０表!$F$10:$M$66,MATCH([12]設定!$D31,[12]第１０表!$C$10:$C$66,0),6),[12]設定!$I31))</f>
        <v>106.8</v>
      </c>
      <c r="I38" s="46">
        <f>IF($B38="","",IF([12]設定!$I31="",INDEX([12]第１０表!$F$10:$M$66,MATCH([12]設定!$D31,[12]第１０表!$C$10:$C$66,0),7),[12]設定!$I31))</f>
        <v>106.8</v>
      </c>
      <c r="J38" s="47">
        <f>IF($B38="","",IF([12]設定!$I31="",INDEX([12]第１０表!$F$10:$M$66,MATCH([12]設定!$D31,[12]第１０表!$C$10:$C$66,0),8),[12]設定!$I31))</f>
        <v>0</v>
      </c>
      <c r="K38" s="5"/>
      <c r="M38" s="48" t="str">
        <f t="shared" si="2"/>
        <v>不動産業，物品賃貸業</v>
      </c>
      <c r="N38" s="49">
        <f>IF($M38="","",IF([12]設定!$I31="",INDEX([12]指数!$C$198:$AD$254,MATCH([12]設定!$D31,[12]指数!$B$198:$B$254,0),7),[12]設定!$I31))</f>
        <v>106.2</v>
      </c>
      <c r="O38" s="50">
        <f>IF($M38="","",IF([12]設定!$I31="",INDEX([12]指数!$C$198:$AD$254,MATCH([12]設定!$D31,[12]指数!$B$198:$B$254,0),8),[12]設定!$I31))</f>
        <v>8.6</v>
      </c>
      <c r="P38" s="49">
        <f>IF($M38="","",IF([12]設定!$I31="",INDEX([12]指数!$C$198:$AD$254,MATCH([12]設定!$D31,[12]指数!$B$198:$B$254,0),9),[12]設定!$I31))</f>
        <v>105.5</v>
      </c>
      <c r="Q38" s="50">
        <f>IF($M38="","",IF([12]設定!$I31="",INDEX([12]指数!$C$198:$AD$254,MATCH([12]設定!$D31,[12]指数!$B$198:$B$254,0),10),[12]設定!$I31))</f>
        <v>16.8</v>
      </c>
      <c r="R38" s="49">
        <f>IF($M38="","",IF([12]設定!$I31="",INDEX([12]指数!$C$198:$AD$254,MATCH([12]設定!$D31,[12]指数!$B$198:$B$254,0),11),[12]設定!$I31))</f>
        <v>141.19999999999999</v>
      </c>
      <c r="S38" s="51">
        <f>IF($M38="","",IF([12]設定!$I31="",INDEX([12]指数!$C$198:$AD$254,MATCH([12]設定!$D31,[12]指数!$B$198:$B$254,0),12),[12]設定!$I31))</f>
        <v>-68.8</v>
      </c>
      <c r="T38" s="49">
        <f>IF($M38="","",IF([12]設定!$I31="",INDEX([12]指数!$C$262:$AD$318,MATCH([12]設定!$D31,[12]指数!$B$262:$B$318,0),7),[12]設定!$I31))</f>
        <v>95.1</v>
      </c>
      <c r="U38" s="50">
        <f>IF($M38="","",IF([12]設定!$I31="",INDEX([12]指数!$C$262:$AD$318,MATCH([12]設定!$D31,[12]指数!$B$262:$B$318,0),8),[12]設定!$I31))</f>
        <v>-0.2</v>
      </c>
      <c r="V38" s="49">
        <f>IF($M38="","",IF([12]設定!$I31="",INDEX([12]指数!$C$262:$AD$318,MATCH([12]設定!$D31,[12]指数!$B$262:$B$318,0),9),[12]設定!$I31))</f>
        <v>97.5</v>
      </c>
      <c r="W38" s="50">
        <f>IF($M38="","",IF([12]設定!$I31="",INDEX([12]指数!$C$262:$AD$318,MATCH([12]設定!$D31,[12]指数!$B$262:$B$318,0),10),[12]設定!$I31))</f>
        <v>1.6</v>
      </c>
      <c r="X38" s="49">
        <f>IF($M38="","",IF([12]設定!$I31="",INDEX([12]指数!$C$262:$AD$318,MATCH([12]設定!$D31,[12]指数!$B$262:$B$318,0),11),[12]設定!$I31))</f>
        <v>0</v>
      </c>
      <c r="Y38" s="51">
        <f>IF($M38="","",IF([12]設定!$I31="",INDEX([12]指数!$C$262:$AD$318,MATCH([12]設定!$D31,[12]指数!$B$262:$B$318,0),12),[12]設定!$I31))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IF($B39="","",IF([12]設定!$I32="",INDEX([12]第１０表!$F$10:$M$66,MATCH([12]設定!$D32,[12]第１０表!$C$10:$C$66,0),1),[12]設定!$I32))</f>
        <v>19.3</v>
      </c>
      <c r="D39" s="46">
        <f>IF($B39="","",IF([12]設定!$I32="",INDEX([12]第１０表!$F$10:$M$66,MATCH([12]設定!$D32,[12]第１０表!$C$10:$C$66,0),2),[12]設定!$I32))</f>
        <v>163.4</v>
      </c>
      <c r="E39" s="46">
        <f>IF($B39="","",IF([12]設定!$I32="",INDEX([12]第１０表!$F$10:$M$66,MATCH([12]設定!$D32,[12]第１０表!$C$10:$C$66,0),3),[12]設定!$I32))</f>
        <v>149.1</v>
      </c>
      <c r="F39" s="47">
        <f>IF($B39="","",IF([12]設定!$I32="",INDEX([12]第１０表!$F$10:$M$66,MATCH([12]設定!$D32,[12]第１０表!$C$10:$C$66,0),4),[12]設定!$I32))</f>
        <v>14.3</v>
      </c>
      <c r="G39" s="46">
        <f>IF($B39="","",IF([12]設定!$I32="",INDEX([12]第１０表!$F$10:$M$66,MATCH([12]設定!$D32,[12]第１０表!$C$10:$C$66,0),5),[12]設定!$I32))</f>
        <v>12.7</v>
      </c>
      <c r="H39" s="46">
        <f>IF($B39="","",IF([12]設定!$I32="",INDEX([12]第１０表!$F$10:$M$66,MATCH([12]設定!$D32,[12]第１０表!$C$10:$C$66,0),6),[12]設定!$I32))</f>
        <v>88.7</v>
      </c>
      <c r="I39" s="46">
        <f>IF($B39="","",IF([12]設定!$I32="",INDEX([12]第１０表!$F$10:$M$66,MATCH([12]設定!$D32,[12]第１０表!$C$10:$C$66,0),7),[12]設定!$I32))</f>
        <v>88.7</v>
      </c>
      <c r="J39" s="47">
        <f>IF($B39="","",IF([12]設定!$I32="",INDEX([12]第１０表!$F$10:$M$66,MATCH([12]設定!$D32,[12]第１０表!$C$10:$C$66,0),8),[12]設定!$I32))</f>
        <v>0</v>
      </c>
      <c r="K39" s="5"/>
      <c r="M39" s="56" t="str">
        <f t="shared" si="2"/>
        <v>学術研究，専門・技術サービス業</v>
      </c>
      <c r="N39" s="49">
        <f>IF($M39="","",IF([12]設定!$I32="",INDEX([12]指数!$C$198:$AD$254,MATCH([12]設定!$D32,[12]指数!$B$198:$B$254,0),7),[12]設定!$I32))</f>
        <v>103</v>
      </c>
      <c r="O39" s="50">
        <f>IF($M39="","",IF([12]設定!$I32="",INDEX([12]指数!$C$198:$AD$254,MATCH([12]設定!$D32,[12]指数!$B$198:$B$254,0),8),[12]設定!$I32))</f>
        <v>4.0999999999999996</v>
      </c>
      <c r="P39" s="49">
        <f>IF($M39="","",IF([12]設定!$I32="",INDEX([12]指数!$C$198:$AD$254,MATCH([12]設定!$D32,[12]指数!$B$198:$B$254,0),9),[12]設定!$I32))</f>
        <v>103.2</v>
      </c>
      <c r="Q39" s="50">
        <f>IF($M39="","",IF([12]設定!$I32="",INDEX([12]指数!$C$198:$AD$254,MATCH([12]設定!$D32,[12]指数!$B$198:$B$254,0),10),[12]設定!$I32))</f>
        <v>2.2000000000000002</v>
      </c>
      <c r="R39" s="49">
        <f>IF($M39="","",IF([12]設定!$I32="",INDEX([12]指数!$C$198:$AD$254,MATCH([12]設定!$D32,[12]指数!$B$198:$B$254,0),11),[12]設定!$I32))</f>
        <v>100.7</v>
      </c>
      <c r="S39" s="51">
        <f>IF($M39="","",IF([12]設定!$I32="",INDEX([12]指数!$C$198:$AD$254,MATCH([12]設定!$D32,[12]指数!$B$198:$B$254,0),12),[12]設定!$I32))</f>
        <v>29.9</v>
      </c>
      <c r="T39" s="49">
        <f>IF($M39="","",IF([12]設定!$I32="",INDEX([12]指数!$C$262:$AD$318,MATCH([12]設定!$D32,[12]指数!$B$262:$B$318,0),7),[12]設定!$I32))</f>
        <v>70.8</v>
      </c>
      <c r="U39" s="50">
        <f>IF($M39="","",IF([12]設定!$I32="",INDEX([12]指数!$C$262:$AD$318,MATCH([12]設定!$D32,[12]指数!$B$262:$B$318,0),8),[12]設定!$I32))</f>
        <v>-34.700000000000003</v>
      </c>
      <c r="V39" s="49">
        <f>IF($M39="","",IF([12]設定!$I32="",INDEX([12]指数!$C$262:$AD$318,MATCH([12]設定!$D32,[12]指数!$B$262:$B$318,0),9),[12]設定!$I32))</f>
        <v>74.900000000000006</v>
      </c>
      <c r="W39" s="50">
        <f>IF($M39="","",IF([12]設定!$I32="",INDEX([12]指数!$C$262:$AD$318,MATCH([12]設定!$D32,[12]指数!$B$262:$B$318,0),10),[12]設定!$I32))</f>
        <v>-28.6</v>
      </c>
      <c r="X39" s="49">
        <f>IF($M39="","",IF([12]設定!$I32="",INDEX([12]指数!$C$262:$AD$318,MATCH([12]設定!$D32,[12]指数!$B$262:$B$318,0),11),[12]設定!$I32))</f>
        <v>0</v>
      </c>
      <c r="Y39" s="51">
        <f>IF($M39="","",IF([12]設定!$I32="",INDEX([12]指数!$C$262:$AD$318,MATCH([12]設定!$D32,[12]指数!$B$262:$B$318,0),12),[12]設定!$I32))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IF($B40="","",IF([12]設定!$I33="",INDEX([12]第１０表!$F$10:$M$66,MATCH([12]設定!$D33,[12]第１０表!$C$10:$C$66,0),1),[12]設定!$I33))</f>
        <v>16.899999999999999</v>
      </c>
      <c r="D40" s="46">
        <f>IF($B40="","",IF([12]設定!$I33="",INDEX([12]第１０表!$F$10:$M$66,MATCH([12]設定!$D33,[12]第１０表!$C$10:$C$66,0),2),[12]設定!$I33))</f>
        <v>167.9</v>
      </c>
      <c r="E40" s="46">
        <f>IF($B40="","",IF([12]設定!$I33="",INDEX([12]第１０表!$F$10:$M$66,MATCH([12]設定!$D33,[12]第１０表!$C$10:$C$66,0),3),[12]設定!$I33))</f>
        <v>150.1</v>
      </c>
      <c r="F40" s="47">
        <f>IF($B40="","",IF([12]設定!$I33="",INDEX([12]第１０表!$F$10:$M$66,MATCH([12]設定!$D33,[12]第１０表!$C$10:$C$66,0),4),[12]設定!$I33))</f>
        <v>17.8</v>
      </c>
      <c r="G40" s="46">
        <f>IF($B40="","",IF([12]設定!$I33="",INDEX([12]第１０表!$F$10:$M$66,MATCH([12]設定!$D33,[12]第１０表!$C$10:$C$66,0),5),[12]設定!$I33))</f>
        <v>14.4</v>
      </c>
      <c r="H40" s="46">
        <f>IF($B40="","",IF([12]設定!$I33="",INDEX([12]第１０表!$F$10:$M$66,MATCH([12]設定!$D33,[12]第１０表!$C$10:$C$66,0),6),[12]設定!$I33))</f>
        <v>77.900000000000006</v>
      </c>
      <c r="I40" s="46">
        <f>IF($B40="","",IF([12]設定!$I33="",INDEX([12]第１０表!$F$10:$M$66,MATCH([12]設定!$D33,[12]第１０表!$C$10:$C$66,0),7),[12]設定!$I33))</f>
        <v>75.5</v>
      </c>
      <c r="J40" s="47">
        <f>IF($B40="","",IF([12]設定!$I33="",INDEX([12]第１０表!$F$10:$M$66,MATCH([12]設定!$D33,[12]第１０表!$C$10:$C$66,0),8),[12]設定!$I33))</f>
        <v>2.4</v>
      </c>
      <c r="K40" s="5"/>
      <c r="M40" s="48" t="str">
        <f t="shared" si="2"/>
        <v>宿泊業，飲食サービス業</v>
      </c>
      <c r="N40" s="49">
        <f>IF($M40="","",IF([12]設定!$I33="",INDEX([12]指数!$C$198:$AD$254,MATCH([12]設定!$D33,[12]指数!$B$198:$B$254,0),7),[12]設定!$I33))</f>
        <v>107.8</v>
      </c>
      <c r="O40" s="50">
        <f>IF($M40="","",IF([12]設定!$I33="",INDEX([12]指数!$C$198:$AD$254,MATCH([12]設定!$D33,[12]指数!$B$198:$B$254,0),8),[12]設定!$I33))</f>
        <v>-6.2</v>
      </c>
      <c r="P40" s="49">
        <f>IF($M40="","",IF([12]設定!$I33="",INDEX([12]指数!$C$198:$AD$254,MATCH([12]設定!$D33,[12]指数!$B$198:$B$254,0),9),[12]設定!$I33))</f>
        <v>103.1</v>
      </c>
      <c r="Q40" s="50">
        <f>IF($M40="","",IF([12]設定!$I33="",INDEX([12]指数!$C$198:$AD$254,MATCH([12]設定!$D33,[12]指数!$B$198:$B$254,0),10),[12]設定!$I33))</f>
        <v>-5.5</v>
      </c>
      <c r="R40" s="49">
        <f>IF($M40="","",IF([12]設定!$I33="",INDEX([12]指数!$C$198:$AD$254,MATCH([12]設定!$D33,[12]指数!$B$198:$B$254,0),11),[12]設定!$I33))</f>
        <v>174.5</v>
      </c>
      <c r="S40" s="51">
        <f>IF($M40="","",IF([12]設定!$I33="",INDEX([12]指数!$C$198:$AD$254,MATCH([12]設定!$D33,[12]指数!$B$198:$B$254,0),12),[12]設定!$I33))</f>
        <v>-11.5</v>
      </c>
      <c r="T40" s="49">
        <f>IF($M40="","",IF([12]設定!$I33="",INDEX([12]指数!$C$262:$AD$318,MATCH([12]設定!$D33,[12]指数!$B$262:$B$318,0),7),[12]設定!$I33))</f>
        <v>100.9</v>
      </c>
      <c r="U40" s="50">
        <f>IF($M40="","",IF([12]設定!$I33="",INDEX([12]指数!$C$262:$AD$318,MATCH([12]設定!$D33,[12]指数!$B$262:$B$318,0),8),[12]設定!$I33))</f>
        <v>-8.8000000000000007</v>
      </c>
      <c r="V40" s="49">
        <f>IF($M40="","",IF([12]設定!$I33="",INDEX([12]指数!$C$262:$AD$318,MATCH([12]設定!$D33,[12]指数!$B$262:$B$318,0),9),[12]設定!$I33))</f>
        <v>99.5</v>
      </c>
      <c r="W40" s="50">
        <f>IF($M40="","",IF([12]設定!$I33="",INDEX([12]指数!$C$262:$AD$318,MATCH([12]設定!$D33,[12]指数!$B$262:$B$318,0),10),[12]設定!$I33))</f>
        <v>-8.4</v>
      </c>
      <c r="X40" s="49">
        <f>IF($M40="","",IF([12]設定!$I33="",INDEX([12]指数!$C$262:$AD$318,MATCH([12]設定!$D33,[12]指数!$B$262:$B$318,0),11),[12]設定!$I33))</f>
        <v>184.6</v>
      </c>
      <c r="Y40" s="51">
        <f>IF($M40="","",IF([12]設定!$I33="",INDEX([12]指数!$C$262:$AD$318,MATCH([12]設定!$D33,[12]指数!$B$262:$B$318,0),12),[12]設定!$I33))</f>
        <v>-20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IF($B41="","",IF([12]設定!$I34="",INDEX([12]第１０表!$F$10:$M$66,MATCH([12]設定!$D34,[12]第１０表!$C$10:$C$66,0),1),[12]設定!$I34))</f>
        <v>17.899999999999999</v>
      </c>
      <c r="D41" s="46">
        <f>IF($B41="","",IF([12]設定!$I34="",INDEX([12]第１０表!$F$10:$M$66,MATCH([12]設定!$D34,[12]第１０表!$C$10:$C$66,0),2),[12]設定!$I34))</f>
        <v>166</v>
      </c>
      <c r="E41" s="46">
        <f>IF($B41="","",IF([12]設定!$I34="",INDEX([12]第１０表!$F$10:$M$66,MATCH([12]設定!$D34,[12]第１０表!$C$10:$C$66,0),3),[12]設定!$I34))</f>
        <v>155.19999999999999</v>
      </c>
      <c r="F41" s="47">
        <f>IF($B41="","",IF([12]設定!$I34="",INDEX([12]第１０表!$F$10:$M$66,MATCH([12]設定!$D34,[12]第１０表!$C$10:$C$66,0),4),[12]設定!$I34))</f>
        <v>10.8</v>
      </c>
      <c r="G41" s="46">
        <f>IF($B41="","",IF([12]設定!$I34="",INDEX([12]第１０表!$F$10:$M$66,MATCH([12]設定!$D34,[12]第１０表!$C$10:$C$66,0),5),[12]設定!$I34))</f>
        <v>10</v>
      </c>
      <c r="H41" s="46">
        <f>IF($B41="","",IF([12]設定!$I34="",INDEX([12]第１０表!$F$10:$M$66,MATCH([12]設定!$D34,[12]第１０表!$C$10:$C$66,0),6),[12]設定!$I34))</f>
        <v>61.1</v>
      </c>
      <c r="I41" s="46">
        <f>IF($B41="","",IF([12]設定!$I34="",INDEX([12]第１０表!$F$10:$M$66,MATCH([12]設定!$D34,[12]第１０表!$C$10:$C$66,0),7),[12]設定!$I34))</f>
        <v>57.7</v>
      </c>
      <c r="J41" s="47">
        <f>IF($B41="","",IF([12]設定!$I34="",INDEX([12]第１０表!$F$10:$M$66,MATCH([12]設定!$D34,[12]第１０表!$C$10:$C$66,0),8),[12]設定!$I34))</f>
        <v>3.4</v>
      </c>
      <c r="K41" s="5"/>
      <c r="M41" s="54" t="str">
        <f t="shared" si="2"/>
        <v>生活関連サービス業，娯楽業</v>
      </c>
      <c r="N41" s="49">
        <f>IF($M41="","",IF([12]設定!$I34="",INDEX([12]指数!$C$198:$AD$254,MATCH([12]設定!$D34,[12]指数!$B$198:$B$254,0),7),[12]設定!$I34))</f>
        <v>94.5</v>
      </c>
      <c r="O41" s="50">
        <f>IF($M41="","",IF([12]設定!$I34="",INDEX([12]指数!$C$198:$AD$254,MATCH([12]設定!$D34,[12]指数!$B$198:$B$254,0),8),[12]設定!$I34))</f>
        <v>9</v>
      </c>
      <c r="P41" s="49">
        <f>IF($M41="","",IF([12]設定!$I34="",INDEX([12]指数!$C$198:$AD$254,MATCH([12]設定!$D34,[12]指数!$B$198:$B$254,0),9),[12]設定!$I34))</f>
        <v>96.6</v>
      </c>
      <c r="Q41" s="50">
        <f>IF($M41="","",IF([12]設定!$I34="",INDEX([12]指数!$C$198:$AD$254,MATCH([12]設定!$D34,[12]指数!$B$198:$B$254,0),10),[12]設定!$I34))</f>
        <v>5.2</v>
      </c>
      <c r="R41" s="49">
        <f>IF($M41="","",IF([12]設定!$I34="",INDEX([12]指数!$C$198:$AD$254,MATCH([12]設定!$D34,[12]指数!$B$198:$B$254,0),11),[12]設定!$I34))</f>
        <v>72.5</v>
      </c>
      <c r="S41" s="51">
        <f>IF($M41="","",IF([12]設定!$I34="",INDEX([12]指数!$C$198:$AD$254,MATCH([12]設定!$D34,[12]指数!$B$198:$B$254,0),12),[12]設定!$I34))</f>
        <v>130.19999999999999</v>
      </c>
      <c r="T41" s="49">
        <f>IF($M41="","",IF([12]設定!$I34="",INDEX([12]指数!$C$262:$AD$318,MATCH([12]設定!$D34,[12]指数!$B$262:$B$318,0),7),[12]設定!$I34))</f>
        <v>90.7</v>
      </c>
      <c r="U41" s="50">
        <f>IF($M41="","",IF([12]設定!$I34="",INDEX([12]指数!$C$262:$AD$318,MATCH([12]設定!$D34,[12]指数!$B$262:$B$318,0),8),[12]設定!$I34))</f>
        <v>-18.100000000000001</v>
      </c>
      <c r="V41" s="49">
        <f>IF($M41="","",IF([12]設定!$I34="",INDEX([12]指数!$C$262:$AD$318,MATCH([12]設定!$D34,[12]指数!$B$262:$B$318,0),9),[12]設定!$I34))</f>
        <v>85.9</v>
      </c>
      <c r="W41" s="50">
        <f>IF($M41="","",IF([12]設定!$I34="",INDEX([12]指数!$C$262:$AD$318,MATCH([12]設定!$D34,[12]指数!$B$262:$B$318,0),10),[12]設定!$I34))</f>
        <v>-20.6</v>
      </c>
      <c r="X41" s="49">
        <f>IF($M41="","",IF([12]設定!$I34="",INDEX([12]指数!$C$262:$AD$318,MATCH([12]設定!$D34,[12]指数!$B$262:$B$318,0),11),[12]設定!$I34))</f>
        <v>1133.3</v>
      </c>
      <c r="Y41" s="51">
        <f>IF($M41="","",IF([12]設定!$I34="",INDEX([12]指数!$C$262:$AD$318,MATCH([12]設定!$D34,[12]指数!$B$262:$B$318,0),12),[12]設定!$I34))</f>
        <v>70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IF($B42="","",IF([12]設定!$I35="",INDEX([12]第１０表!$F$10:$M$66,MATCH([12]設定!$D35,[12]第１０表!$C$10:$C$66,0),1),[12]設定!$I35))</f>
        <v>18.2</v>
      </c>
      <c r="D42" s="46">
        <f>IF($B42="","",IF([12]設定!$I35="",INDEX([12]第１０表!$F$10:$M$66,MATCH([12]設定!$D35,[12]第１０表!$C$10:$C$66,0),2),[12]設定!$I35))</f>
        <v>172.9</v>
      </c>
      <c r="E42" s="46">
        <f>IF($B42="","",IF([12]設定!$I35="",INDEX([12]第１０表!$F$10:$M$66,MATCH([12]設定!$D35,[12]第１０表!$C$10:$C$66,0),3),[12]設定!$I35))</f>
        <v>139.5</v>
      </c>
      <c r="F42" s="47">
        <f>IF($B42="","",IF([12]設定!$I35="",INDEX([12]第１０表!$F$10:$M$66,MATCH([12]設定!$D35,[12]第１０表!$C$10:$C$66,0),4),[12]設定!$I35))</f>
        <v>33.4</v>
      </c>
      <c r="G42" s="46">
        <f>IF($B42="","",IF([12]設定!$I35="",INDEX([12]第１０表!$F$10:$M$66,MATCH([12]設定!$D35,[12]第１０表!$C$10:$C$66,0),5),[12]設定!$I35))</f>
        <v>14.1</v>
      </c>
      <c r="H42" s="46">
        <f>IF($B42="","",IF([12]設定!$I35="",INDEX([12]第１０表!$F$10:$M$66,MATCH([12]設定!$D35,[12]第１０表!$C$10:$C$66,0),6),[12]設定!$I35))</f>
        <v>73</v>
      </c>
      <c r="I42" s="46">
        <f>IF($B42="","",IF([12]設定!$I35="",INDEX([12]第１０表!$F$10:$M$66,MATCH([12]設定!$D35,[12]第１０表!$C$10:$C$66,0),7),[12]設定!$I35))</f>
        <v>72.7</v>
      </c>
      <c r="J42" s="47">
        <f>IF($B42="","",IF([12]設定!$I35="",INDEX([12]第１０表!$F$10:$M$66,MATCH([12]設定!$D35,[12]第１０表!$C$10:$C$66,0),8),[12]設定!$I35))</f>
        <v>0.3</v>
      </c>
      <c r="K42" s="5"/>
      <c r="M42" s="48" t="str">
        <f t="shared" si="2"/>
        <v>教育，学習支援業</v>
      </c>
      <c r="N42" s="49">
        <f>IF($M42="","",IF([12]設定!$I35="",INDEX([12]指数!$C$198:$AD$254,MATCH([12]設定!$D35,[12]指数!$B$198:$B$254,0),7),[12]設定!$I35))</f>
        <v>110.3</v>
      </c>
      <c r="O42" s="50">
        <f>IF($M42="","",IF([12]設定!$I35="",INDEX([12]指数!$C$198:$AD$254,MATCH([12]設定!$D35,[12]指数!$B$198:$B$254,0),8),[12]設定!$I35))</f>
        <v>-6.3</v>
      </c>
      <c r="P42" s="49">
        <f>IF($M42="","",IF([12]設定!$I35="",INDEX([12]指数!$C$198:$AD$254,MATCH([12]設定!$D35,[12]指数!$B$198:$B$254,0),9),[12]設定!$I35))</f>
        <v>95</v>
      </c>
      <c r="Q42" s="50">
        <f>IF($M42="","",IF([12]設定!$I35="",INDEX([12]指数!$C$198:$AD$254,MATCH([12]設定!$D35,[12]指数!$B$198:$B$254,0),10),[12]設定!$I35))</f>
        <v>-4</v>
      </c>
      <c r="R42" s="49">
        <f>IF($M42="","",IF([12]設定!$I35="",INDEX([12]指数!$C$198:$AD$254,MATCH([12]設定!$D35,[12]指数!$B$198:$B$254,0),11),[12]設定!$I35))</f>
        <v>330.7</v>
      </c>
      <c r="S42" s="51">
        <f>IF($M42="","",IF([12]設定!$I35="",INDEX([12]指数!$C$198:$AD$254,MATCH([12]設定!$D35,[12]指数!$B$198:$B$254,0),12),[12]設定!$I35))</f>
        <v>-14.8</v>
      </c>
      <c r="T42" s="49">
        <f>IF($M42="","",IF([12]設定!$I35="",INDEX([12]指数!$C$262:$AD$318,MATCH([12]設定!$D35,[12]指数!$B$262:$B$318,0),7),[12]設定!$I35))</f>
        <v>154.69999999999999</v>
      </c>
      <c r="U42" s="50">
        <f>IF($M42="","",IF([12]設定!$I35="",INDEX([12]指数!$C$262:$AD$318,MATCH([12]設定!$D35,[12]指数!$B$262:$B$318,0),8),[12]設定!$I35))</f>
        <v>-9.5</v>
      </c>
      <c r="V42" s="49">
        <f>IF($M42="","",IF([12]設定!$I35="",INDEX([12]指数!$C$262:$AD$318,MATCH([12]設定!$D35,[12]指数!$B$262:$B$318,0),9),[12]設定!$I35))</f>
        <v>156</v>
      </c>
      <c r="W42" s="50">
        <f>IF($M42="","",IF([12]設定!$I35="",INDEX([12]指数!$C$262:$AD$318,MATCH([12]設定!$D35,[12]指数!$B$262:$B$318,0),10),[12]設定!$I35))</f>
        <v>-9.5</v>
      </c>
      <c r="X42" s="49">
        <f>IF($M42="","",IF([12]設定!$I35="",INDEX([12]指数!$C$262:$AD$318,MATCH([12]設定!$D35,[12]指数!$B$262:$B$318,0),11),[12]設定!$I35))</f>
        <v>60</v>
      </c>
      <c r="Y42" s="51">
        <f>IF($M42="","",IF([12]設定!$I35="",INDEX([12]指数!$C$262:$AD$318,MATCH([12]設定!$D35,[12]指数!$B$262:$B$318,0),12),[12]設定!$I35))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IF($B43="","",IF([12]設定!$I36="",INDEX([12]第１０表!$F$10:$M$66,MATCH([12]設定!$D36,[12]第１０表!$C$10:$C$66,0),1),[12]設定!$I36))</f>
        <v>19.5</v>
      </c>
      <c r="D43" s="46">
        <f>IF($B43="","",IF([12]設定!$I36="",INDEX([12]第１０表!$F$10:$M$66,MATCH([12]設定!$D36,[12]第１０表!$C$10:$C$66,0),2),[12]設定!$I36))</f>
        <v>154.4</v>
      </c>
      <c r="E43" s="46">
        <f>IF($B43="","",IF([12]設定!$I36="",INDEX([12]第１０表!$F$10:$M$66,MATCH([12]設定!$D36,[12]第１０表!$C$10:$C$66,0),3),[12]設定!$I36))</f>
        <v>149</v>
      </c>
      <c r="F43" s="47">
        <f>IF($B43="","",IF([12]設定!$I36="",INDEX([12]第１０表!$F$10:$M$66,MATCH([12]設定!$D36,[12]第１０表!$C$10:$C$66,0),4),[12]設定!$I36))</f>
        <v>5.4</v>
      </c>
      <c r="G43" s="46">
        <f>IF($B43="","",IF([12]設定!$I36="",INDEX([12]第１０表!$F$10:$M$66,MATCH([12]設定!$D36,[12]第１０表!$C$10:$C$66,0),5),[12]設定!$I36))</f>
        <v>17.100000000000001</v>
      </c>
      <c r="H43" s="46">
        <f>IF($B43="","",IF([12]設定!$I36="",INDEX([12]第１０表!$F$10:$M$66,MATCH([12]設定!$D36,[12]第１０表!$C$10:$C$66,0),6),[12]設定!$I36))</f>
        <v>98.3</v>
      </c>
      <c r="I43" s="46">
        <f>IF($B43="","",IF([12]設定!$I36="",INDEX([12]第１０表!$F$10:$M$66,MATCH([12]設定!$D36,[12]第１０表!$C$10:$C$66,0),7),[12]設定!$I36))</f>
        <v>97</v>
      </c>
      <c r="J43" s="47">
        <f>IF($B43="","",IF([12]設定!$I36="",INDEX([12]第１０表!$F$10:$M$66,MATCH([12]設定!$D36,[12]第１０表!$C$10:$C$66,0),8),[12]設定!$I36))</f>
        <v>1.3</v>
      </c>
      <c r="K43" s="5"/>
      <c r="M43" s="48" t="str">
        <f t="shared" si="2"/>
        <v>医療，福祉</v>
      </c>
      <c r="N43" s="49">
        <f>IF($M43="","",IF([12]設定!$I36="",INDEX([12]指数!$C$198:$AD$254,MATCH([12]設定!$D36,[12]指数!$B$198:$B$254,0),7),[12]設定!$I36))</f>
        <v>98.4</v>
      </c>
      <c r="O43" s="50">
        <f>IF($M43="","",IF([12]設定!$I36="",INDEX([12]指数!$C$198:$AD$254,MATCH([12]設定!$D36,[12]指数!$B$198:$B$254,0),8),[12]設定!$I36))</f>
        <v>2</v>
      </c>
      <c r="P43" s="49">
        <f>IF($M43="","",IF([12]設定!$I36="",INDEX([12]指数!$C$198:$AD$254,MATCH([12]設定!$D36,[12]指数!$B$198:$B$254,0),9),[12]設定!$I36))</f>
        <v>98.3</v>
      </c>
      <c r="Q43" s="50">
        <f>IF($M43="","",IF([12]設定!$I36="",INDEX([12]指数!$C$198:$AD$254,MATCH([12]設定!$D36,[12]指数!$B$198:$B$254,0),10),[12]設定!$I36))</f>
        <v>2.4</v>
      </c>
      <c r="R43" s="49">
        <f>IF($M43="","",IF([12]設定!$I36="",INDEX([12]指数!$C$198:$AD$254,MATCH([12]設定!$D36,[12]指数!$B$198:$B$254,0),11),[12]設定!$I36))</f>
        <v>100</v>
      </c>
      <c r="S43" s="51">
        <f>IF($M43="","",IF([12]設定!$I36="",INDEX([12]指数!$C$198:$AD$254,MATCH([12]設定!$D36,[12]指数!$B$198:$B$254,0),12),[12]設定!$I36))</f>
        <v>-10</v>
      </c>
      <c r="T43" s="49">
        <f>IF($M43="","",IF([12]設定!$I36="",INDEX([12]指数!$C$262:$AD$318,MATCH([12]設定!$D36,[12]指数!$B$262:$B$318,0),7),[12]設定!$I36))</f>
        <v>97.6</v>
      </c>
      <c r="U43" s="50">
        <f>IF($M43="","",IF([12]設定!$I36="",INDEX([12]指数!$C$262:$AD$318,MATCH([12]設定!$D36,[12]指数!$B$262:$B$318,0),8),[12]設定!$I36))</f>
        <v>-3</v>
      </c>
      <c r="V43" s="49">
        <f>IF($M43="","",IF([12]設定!$I36="",INDEX([12]指数!$C$262:$AD$318,MATCH([12]設定!$D36,[12]指数!$B$262:$B$318,0),9),[12]設定!$I36))</f>
        <v>97.3</v>
      </c>
      <c r="W43" s="50">
        <f>IF($M43="","",IF([12]設定!$I36="",INDEX([12]指数!$C$262:$AD$318,MATCH([12]設定!$D36,[12]指数!$B$262:$B$318,0),10),[12]設定!$I36))</f>
        <v>-2.6</v>
      </c>
      <c r="X43" s="49">
        <f>IF($M43="","",IF([12]設定!$I36="",INDEX([12]指数!$C$262:$AD$318,MATCH([12]設定!$D36,[12]指数!$B$262:$B$318,0),11),[12]設定!$I36))</f>
        <v>130</v>
      </c>
      <c r="Y43" s="51">
        <f>IF($M43="","",IF([12]設定!$I36="",INDEX([12]指数!$C$262:$AD$318,MATCH([12]設定!$D36,[12]指数!$B$262:$B$318,0),12),[12]設定!$I36))</f>
        <v>-23.5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IF($B44="","",IF([12]設定!$I37="",INDEX([12]第１０表!$F$10:$M$66,MATCH([12]設定!$D37,[12]第１０表!$C$10:$C$66,0),1),[12]設定!$I37))</f>
        <v>19.7</v>
      </c>
      <c r="D44" s="46">
        <f>IF($B44="","",IF([12]設定!$I37="",INDEX([12]第１０表!$F$10:$M$66,MATCH([12]設定!$D37,[12]第１０表!$C$10:$C$66,0),2),[12]設定!$I37))</f>
        <v>160</v>
      </c>
      <c r="E44" s="46">
        <f>IF($B44="","",IF([12]設定!$I37="",INDEX([12]第１０表!$F$10:$M$66,MATCH([12]設定!$D37,[12]第１０表!$C$10:$C$66,0),3),[12]設定!$I37))</f>
        <v>154.69999999999999</v>
      </c>
      <c r="F44" s="47">
        <f>IF($B44="","",IF([12]設定!$I37="",INDEX([12]第１０表!$F$10:$M$66,MATCH([12]設定!$D37,[12]第１０表!$C$10:$C$66,0),4),[12]設定!$I37))</f>
        <v>5.3</v>
      </c>
      <c r="G44" s="46">
        <f>IF($B44="","",IF([12]設定!$I37="",INDEX([12]第１０表!$F$10:$M$66,MATCH([12]設定!$D37,[12]第１０表!$C$10:$C$66,0),5),[12]設定!$I37))</f>
        <v>20.3</v>
      </c>
      <c r="H44" s="46">
        <f>IF($B44="","",IF([12]設定!$I37="",INDEX([12]第１０表!$F$10:$M$66,MATCH([12]設定!$D37,[12]第１０表!$C$10:$C$66,0),6),[12]設定!$I37))</f>
        <v>104.7</v>
      </c>
      <c r="I44" s="46">
        <f>IF($B44="","",IF([12]設定!$I37="",INDEX([12]第１０表!$F$10:$M$66,MATCH([12]設定!$D37,[12]第１０表!$C$10:$C$66,0),7),[12]設定!$I37))</f>
        <v>104.3</v>
      </c>
      <c r="J44" s="47">
        <f>IF($B44="","",IF([12]設定!$I37="",INDEX([12]第１０表!$F$10:$M$66,MATCH([12]設定!$D37,[12]第１０表!$C$10:$C$66,0),8),[12]設定!$I37))</f>
        <v>0.4</v>
      </c>
      <c r="K44" s="5"/>
      <c r="M44" s="48" t="str">
        <f t="shared" si="2"/>
        <v>複合サービス事業</v>
      </c>
      <c r="N44" s="49">
        <f>IF($M44="","",IF([12]設定!$I37="",INDEX([12]指数!$C$198:$AD$254,MATCH([12]設定!$D37,[12]指数!$B$198:$B$254,0),7),[12]設定!$I37))</f>
        <v>99.6</v>
      </c>
      <c r="O44" s="50">
        <f>IF($M44="","",IF([12]設定!$I37="",INDEX([12]指数!$C$198:$AD$254,MATCH([12]設定!$D37,[12]指数!$B$198:$B$254,0),8),[12]設定!$I37))</f>
        <v>-1.5</v>
      </c>
      <c r="P44" s="49">
        <f>IF($M44="","",IF([12]設定!$I37="",INDEX([12]指数!$C$198:$AD$254,MATCH([12]設定!$D37,[12]指数!$B$198:$B$254,0),9),[12]設定!$I37))</f>
        <v>102.3</v>
      </c>
      <c r="Q44" s="50">
        <f>IF($M44="","",IF([12]設定!$I37="",INDEX([12]指数!$C$198:$AD$254,MATCH([12]設定!$D37,[12]指数!$B$198:$B$254,0),10),[12]設定!$I37))</f>
        <v>0.6</v>
      </c>
      <c r="R44" s="49">
        <f>IF($M44="","",IF([12]設定!$I37="",INDEX([12]指数!$C$198:$AD$254,MATCH([12]設定!$D37,[12]指数!$B$198:$B$254,0),11),[12]設定!$I37))</f>
        <v>55.8</v>
      </c>
      <c r="S44" s="51">
        <f>IF($M44="","",IF([12]設定!$I37="",INDEX([12]指数!$C$198:$AD$254,MATCH([12]設定!$D37,[12]指数!$B$198:$B$254,0),12),[12]設定!$I37))</f>
        <v>-38.299999999999997</v>
      </c>
      <c r="T44" s="49">
        <f>IF($M44="","",IF([12]設定!$I37="",INDEX([12]指数!$C$262:$AD$318,MATCH([12]設定!$D37,[12]指数!$B$262:$B$318,0),7),[12]設定!$I37))</f>
        <v>91</v>
      </c>
      <c r="U44" s="50">
        <f>IF($M44="","",IF([12]設定!$I37="",INDEX([12]指数!$C$262:$AD$318,MATCH([12]設定!$D37,[12]指数!$B$262:$B$318,0),8),[12]設定!$I37))</f>
        <v>-9</v>
      </c>
      <c r="V44" s="49">
        <f>IF($M44="","",IF([12]設定!$I37="",INDEX([12]指数!$C$262:$AD$318,MATCH([12]設定!$D37,[12]指数!$B$262:$B$318,0),9),[12]設定!$I37))</f>
        <v>94.5</v>
      </c>
      <c r="W44" s="50">
        <f>IF($M44="","",IF([12]設定!$I37="",INDEX([12]指数!$C$262:$AD$318,MATCH([12]設定!$D37,[12]指数!$B$262:$B$318,0),10),[12]設定!$I37))</f>
        <v>-7.8</v>
      </c>
      <c r="X44" s="49">
        <f>IF($M44="","",IF([12]設定!$I37="",INDEX([12]指数!$C$262:$AD$318,MATCH([12]設定!$D37,[12]指数!$B$262:$B$318,0),11),[12]設定!$I37))</f>
        <v>8.5</v>
      </c>
      <c r="Y44" s="51">
        <f>IF($M44="","",IF([12]設定!$I37="",INDEX([12]指数!$C$262:$AD$318,MATCH([12]設定!$D37,[12]指数!$B$262:$B$318,0),12),[12]設定!$I37))</f>
        <v>-79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IF($B45="","",IF([12]設定!$I38="",INDEX([12]第１０表!$F$10:$M$66,MATCH([12]設定!$D38,[12]第１０表!$C$10:$C$66,0),1),[12]設定!$I38))</f>
        <v>19.5</v>
      </c>
      <c r="D45" s="59">
        <f>IF($B45="","",IF([12]設定!$I38="",INDEX([12]第１０表!$F$10:$M$66,MATCH([12]設定!$D38,[12]第１０表!$C$10:$C$66,0),2),[12]設定!$I38))</f>
        <v>163.6</v>
      </c>
      <c r="E45" s="59">
        <f>IF($B45="","",IF([12]設定!$I38="",INDEX([12]第１０表!$F$10:$M$66,MATCH([12]設定!$D38,[12]第１０表!$C$10:$C$66,0),3),[12]設定!$I38))</f>
        <v>151.69999999999999</v>
      </c>
      <c r="F45" s="60">
        <f>IF($B45="","",IF([12]設定!$I38="",INDEX([12]第１０表!$F$10:$M$66,MATCH([12]設定!$D38,[12]第１０表!$C$10:$C$66,0),4),[12]設定!$I38))</f>
        <v>11.9</v>
      </c>
      <c r="G45" s="59">
        <f>IF($B45="","",IF([12]設定!$I38="",INDEX([12]第１０表!$F$10:$M$66,MATCH([12]設定!$D38,[12]第１０表!$C$10:$C$66,0),5),[12]設定!$I38))</f>
        <v>16.3</v>
      </c>
      <c r="H45" s="59">
        <f>IF($B45="","",IF([12]設定!$I38="",INDEX([12]第１０表!$F$10:$M$66,MATCH([12]設定!$D38,[12]第１０表!$C$10:$C$66,0),6),[12]設定!$I38))</f>
        <v>87.4</v>
      </c>
      <c r="I45" s="59">
        <f>IF($B45="","",IF([12]設定!$I38="",INDEX([12]第１０表!$F$10:$M$66,MATCH([12]設定!$D38,[12]第１０表!$C$10:$C$66,0),7),[12]設定!$I38))</f>
        <v>85.2</v>
      </c>
      <c r="J45" s="60">
        <f>IF($B45="","",IF([12]設定!$I38="",INDEX([12]第１０表!$F$10:$M$66,MATCH([12]設定!$D38,[12]第１０表!$C$10:$C$66,0),8),[12]設定!$I38))</f>
        <v>2.2000000000000002</v>
      </c>
      <c r="K45" s="5"/>
      <c r="M45" s="61" t="str">
        <f t="shared" si="2"/>
        <v>サービス業（他に分類されないもの）</v>
      </c>
      <c r="N45" s="62">
        <f>IF($M45="","",IF([12]設定!$I38="",INDEX([12]指数!$C$198:$AD$254,MATCH([12]設定!$D38,[12]指数!$B$198:$B$254,0),7),[12]設定!$I38))</f>
        <v>103</v>
      </c>
      <c r="O45" s="63">
        <f>IF($M45="","",IF([12]設定!$I38="",INDEX([12]指数!$C$198:$AD$254,MATCH([12]設定!$D38,[12]指数!$B$198:$B$254,0),8),[12]設定!$I38))</f>
        <v>0.9</v>
      </c>
      <c r="P45" s="62">
        <f>IF($M45="","",IF([12]設定!$I38="",INDEX([12]指数!$C$198:$AD$254,MATCH([12]設定!$D38,[12]指数!$B$198:$B$254,0),9),[12]設定!$I38))</f>
        <v>102.2</v>
      </c>
      <c r="Q45" s="64">
        <f>IF($M45="","",IF([12]設定!$I38="",INDEX([12]指数!$C$198:$AD$254,MATCH([12]設定!$D38,[12]指数!$B$198:$B$254,0),10),[12]設定!$I38))</f>
        <v>0.9</v>
      </c>
      <c r="R45" s="62">
        <f>IF($M45="","",IF([12]設定!$I38="",INDEX([12]指数!$C$198:$AD$254,MATCH([12]設定!$D38,[12]指数!$B$198:$B$254,0),11),[12]設定!$I38))</f>
        <v>115.5</v>
      </c>
      <c r="S45" s="65">
        <f>IF($M45="","",IF([12]設定!$I38="",INDEX([12]指数!$C$198:$AD$254,MATCH([12]設定!$D38,[12]指数!$B$198:$B$254,0),12),[12]設定!$I38))</f>
        <v>0.8</v>
      </c>
      <c r="T45" s="62">
        <f>IF($M45="","",IF([12]設定!$I38="",INDEX([12]指数!$C$262:$AD$318,MATCH([12]設定!$D38,[12]指数!$B$262:$B$318,0),7),[12]設定!$I38))</f>
        <v>96.7</v>
      </c>
      <c r="U45" s="63">
        <f>IF($M45="","",IF([12]設定!$I38="",INDEX([12]指数!$C$262:$AD$318,MATCH([12]設定!$D38,[12]指数!$B$262:$B$318,0),8),[12]設定!$I38))</f>
        <v>-7.5</v>
      </c>
      <c r="V45" s="62">
        <f>IF($M45="","",IF([12]設定!$I38="",INDEX([12]指数!$C$262:$AD$318,MATCH([12]設定!$D38,[12]指数!$B$262:$B$318,0),9),[12]設定!$I38))</f>
        <v>97.5</v>
      </c>
      <c r="W45" s="64">
        <f>IF($M45="","",IF([12]設定!$I38="",INDEX([12]指数!$C$262:$AD$318,MATCH([12]設定!$D38,[12]指数!$B$262:$B$318,0),10),[12]設定!$I38))</f>
        <v>-6.5</v>
      </c>
      <c r="X45" s="62">
        <f>IF($M45="","",IF([12]設定!$I38="",INDEX([12]指数!$C$262:$AD$318,MATCH([12]設定!$D38,[12]指数!$B$262:$B$318,0),11),[12]設定!$I38))</f>
        <v>71</v>
      </c>
      <c r="Y45" s="65">
        <f>IF($M45="","",IF([12]設定!$I38="",INDEX([12]指数!$C$262:$AD$318,MATCH([12]設定!$D38,[12]指数!$B$262:$B$318,0),12),[12]設定!$I38))</f>
        <v>-33.299999999999997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4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A6BF-E093-4E00-A0F4-2C067B651C0D}">
  <sheetPr codeName="Sheet8">
    <pageSetUpPr autoPageBreaks="0"/>
  </sheetPr>
  <dimension ref="A1:Y47"/>
  <sheetViews>
    <sheetView showGridLines="0" view="pageBreakPreview" topLeftCell="A23" zoomScale="60" zoomScaleNormal="80" workbookViewId="0">
      <selection activeCell="M24" sqref="M24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就業形態別にみた労働時間（"&amp;[14]設定!D8&amp;DBCS([14]設定!E8)&amp;"年"&amp;DBCS([14]設定!F8)&amp;"月）"</f>
        <v>表４　就業形態別にみた労働時間（令和５年８月）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+[15]表１!B9</f>
        <v>調査産業計</v>
      </c>
      <c r="C8" s="46">
        <f>IF($B8="","",IF([14]設定!$H23="",INDEX([14]第１０表!$F$78:$M$134,MATCH([14]設定!$D23,[14]第１０表!$C$78:$C$134,0),1),[14]設定!$H23))</f>
        <v>19.100000000000001</v>
      </c>
      <c r="D8" s="46">
        <f>IF($B8="","",IF([14]設定!$H23="",INDEX([14]第１０表!$F$78:$M$134,MATCH([14]設定!$D23,[14]第１０表!$C$78:$C$134,0),2),[14]設定!$H23))</f>
        <v>156.6</v>
      </c>
      <c r="E8" s="46">
        <f>IF($B8="","",IF([14]設定!$H23="",INDEX([14]第１０表!$F$78:$M$134,MATCH([14]設定!$D23,[14]第１０表!$C$78:$C$134,0),3),[14]設定!$H23))</f>
        <v>145.1</v>
      </c>
      <c r="F8" s="47">
        <f>IF($B8="","",IF([14]設定!$H23="",INDEX([14]第１０表!$F$78:$M$134,MATCH([14]設定!$D23,[14]第１０表!$C$78:$C$134,0),4),[14]設定!$H23))</f>
        <v>11.5</v>
      </c>
      <c r="G8" s="46">
        <f>IF($B8="","",IF([14]設定!$H23="",INDEX([14]第１０表!$F$78:$M$134,MATCH([14]設定!$D23,[14]第１０表!$C$78:$C$134,0),5),[14]設定!$H23))</f>
        <v>14.6</v>
      </c>
      <c r="H8" s="46">
        <f>IF($B8="","",IF([14]設定!$H23="",INDEX([14]第１０表!$F$78:$M$134,MATCH([14]設定!$D23,[14]第１０表!$C$78:$C$134,0),6),[14]設定!$H23))</f>
        <v>84.2</v>
      </c>
      <c r="I8" s="46">
        <f>IF($B8="","",IF([14]設定!$H23="",INDEX([14]第１０表!$F$78:$M$134,MATCH([14]設定!$D23,[14]第１０表!$C$78:$C$134,0),7),[14]設定!$H23))</f>
        <v>82.2</v>
      </c>
      <c r="J8" s="47">
        <f>IF($B8="","",IF([14]設定!$H23="",INDEX([14]第１０表!$F$78:$M$134,MATCH([14]設定!$D23,[14]第１０表!$C$78:$C$134,0),8),[14]設定!$H23))</f>
        <v>2</v>
      </c>
      <c r="K8" s="5"/>
      <c r="M8" s="48" t="str">
        <f>+B8</f>
        <v>調査産業計</v>
      </c>
      <c r="N8" s="49">
        <f>IF($M8="","",IF([14]設定!$H23="",INDEX([14]指数!$C$518:$AD$574,MATCH([14]設定!$D23,[14]指数!$B$518:$B$574,0),7),[14]設定!$H23))</f>
        <v>95</v>
      </c>
      <c r="O8" s="50">
        <f>IF($M8="","",IF([14]設定!$H23="",INDEX([14]指数!$C$518:$AD$574,MATCH([14]設定!$D23,[14]指数!$B$518:$B$574,0),8),[14]設定!$H23))</f>
        <v>-2</v>
      </c>
      <c r="P8" s="49">
        <f>IF($M8="","",IF([14]設定!$H23="",INDEX([14]指数!$C$518:$AD$574,MATCH([14]設定!$D23,[14]指数!$B$518:$B$574,0),9),[14]設定!$H23))</f>
        <v>94.4</v>
      </c>
      <c r="Q8" s="50">
        <f>IF($M8="","",IF([14]設定!$H23="",INDEX([14]指数!$C$518:$AD$574,MATCH([14]設定!$D23,[14]指数!$B$518:$B$574,0),10),[14]設定!$H23))</f>
        <v>-2.4</v>
      </c>
      <c r="R8" s="49">
        <f>IF($M8="","",IF([14]設定!$H23="",INDEX([14]指数!$C$518:$AD$574,MATCH([14]設定!$D23,[14]指数!$B$518:$B$574,0),11),[14]設定!$H23))</f>
        <v>103.6</v>
      </c>
      <c r="S8" s="51">
        <f>IF($M8="","",IF([14]設定!$H23="",INDEX([14]指数!$C$518:$AD$574,MATCH([14]設定!$D23,[14]指数!$B$518:$B$574,0),12),[14]設定!$H23))</f>
        <v>4.5</v>
      </c>
      <c r="T8" s="49">
        <f>IF($M8="","",IF([14]設定!$H23="",INDEX([14]指数!$C$582:$AD$638,MATCH([14]設定!$D23,[14]指数!$B$582:$B$638,0),7),[14]設定!$H23))</f>
        <v>95.7</v>
      </c>
      <c r="U8" s="49">
        <f>IF($M8="","",IF([14]設定!$H23="",INDEX([14]指数!$C$582:$AD$638,MATCH([14]設定!$D23,[14]指数!$B$582:$B$638,0),8),[14]設定!$H23))</f>
        <v>-8.6</v>
      </c>
      <c r="V8" s="49">
        <f>IF($M8="","",IF([14]設定!$H23="",INDEX([14]指数!$C$582:$AD$638,MATCH([14]設定!$D23,[14]指数!$B$582:$B$638,0),9),[14]設定!$H23))</f>
        <v>95.2</v>
      </c>
      <c r="W8" s="49">
        <f>IF($M8="","",IF([14]設定!$H23="",INDEX([14]指数!$C$582:$AD$638,MATCH([14]設定!$D23,[14]指数!$B$582:$B$638,0),10),[14]設定!$H23))</f>
        <v>-7.8</v>
      </c>
      <c r="X8" s="49">
        <f>IF($M8="","",IF([14]設定!$H23="",INDEX([14]指数!$C$582:$AD$638,MATCH([14]設定!$D23,[14]指数!$B$582:$B$638,0),11),[14]設定!$H23))</f>
        <v>117.6</v>
      </c>
      <c r="Y8" s="49">
        <f>IF($M8="","",IF([14]設定!$H23="",INDEX([14]指数!$C$582:$AD$638,MATCH([14]設定!$D23,[14]指数!$B$582:$B$638,0),12),[14]設定!$H23))</f>
        <v>-33.4</v>
      </c>
    </row>
    <row r="9" spans="1:25" s="4" customFormat="1" ht="23.25" customHeight="1" x14ac:dyDescent="0.45">
      <c r="A9" s="5"/>
      <c r="B9" s="52" t="str">
        <f>+[15]表１!B10</f>
        <v>建設業</v>
      </c>
      <c r="C9" s="46">
        <f>IF($B9="","",IF([14]設定!$H24="",INDEX([14]第１０表!$F$78:$M$134,MATCH([14]設定!$D24,[14]第１０表!$C$78:$C$134,0),1),[14]設定!$H24))</f>
        <v>19.5</v>
      </c>
      <c r="D9" s="46">
        <f>IF($B9="","",IF([14]設定!$H24="",INDEX([14]第１０表!$F$78:$M$134,MATCH([14]設定!$D24,[14]第１０表!$C$78:$C$134,0),2),[14]設定!$H24))</f>
        <v>150.4</v>
      </c>
      <c r="E9" s="46">
        <f>IF($B9="","",IF([14]設定!$H24="",INDEX([14]第１０表!$F$78:$M$134,MATCH([14]設定!$D24,[14]第１０表!$C$78:$C$134,0),3),[14]設定!$H24))</f>
        <v>142.1</v>
      </c>
      <c r="F9" s="47">
        <f>IF($B9="","",IF([14]設定!$H24="",INDEX([14]第１０表!$F$78:$M$134,MATCH([14]設定!$D24,[14]第１０表!$C$78:$C$134,0),4),[14]設定!$H24))</f>
        <v>8.3000000000000007</v>
      </c>
      <c r="G9" s="46">
        <f>IF($B9="","",IF([14]設定!$H24="",INDEX([14]第１０表!$F$78:$M$134,MATCH([14]設定!$D24,[14]第１０表!$C$78:$C$134,0),5),[14]設定!$H24))</f>
        <v>16.399999999999999</v>
      </c>
      <c r="H9" s="46">
        <f>IF($B9="","",IF([14]設定!$H24="",INDEX([14]第１０表!$F$78:$M$134,MATCH([14]設定!$D24,[14]第１０表!$C$78:$C$134,0),6),[14]設定!$H24))</f>
        <v>103.4</v>
      </c>
      <c r="I9" s="46">
        <f>IF($B9="","",IF([14]設定!$H24="",INDEX([14]第１０表!$F$78:$M$134,MATCH([14]設定!$D24,[14]第１０表!$C$78:$C$134,0),7),[14]設定!$H24))</f>
        <v>99.5</v>
      </c>
      <c r="J9" s="47">
        <f>IF($B9="","",IF([14]設定!$H24="",INDEX([14]第１０表!$F$78:$M$134,MATCH([14]設定!$D24,[14]第１０表!$C$78:$C$134,0),8),[14]設定!$H24))</f>
        <v>3.9</v>
      </c>
      <c r="K9" s="5"/>
      <c r="M9" s="48" t="str">
        <f t="shared" ref="M9:M23" si="0">+B9</f>
        <v>建設業</v>
      </c>
      <c r="N9" s="49">
        <f>IF($M9="","",IF([14]設定!$H24="",INDEX([14]指数!$C$518:$AD$574,MATCH([14]設定!$D24,[14]指数!$B$518:$B$574,0),7),[14]設定!$H24))</f>
        <v>90.5</v>
      </c>
      <c r="O9" s="50">
        <f>IF($M9="","",IF([14]設定!$H24="",INDEX([14]指数!$C$518:$AD$574,MATCH([14]設定!$D24,[14]指数!$B$518:$B$574,0),8),[14]設定!$H24))</f>
        <v>-7.7</v>
      </c>
      <c r="P9" s="49">
        <f>IF($M9="","",IF([14]設定!$H24="",INDEX([14]指数!$C$518:$AD$574,MATCH([14]設定!$D24,[14]指数!$B$518:$B$574,0),9),[14]設定!$H24))</f>
        <v>90.4</v>
      </c>
      <c r="Q9" s="50">
        <f>IF($M9="","",IF([14]設定!$H24="",INDEX([14]指数!$C$518:$AD$574,MATCH([14]設定!$D24,[14]指数!$B$518:$B$574,0),10),[14]設定!$H24))</f>
        <v>-8.5</v>
      </c>
      <c r="R9" s="49">
        <f>IF($M9="","",IF([14]設定!$H24="",INDEX([14]指数!$C$518:$AD$574,MATCH([14]設定!$D24,[14]指数!$B$518:$B$574,0),11),[14]設定!$H24))</f>
        <v>93.3</v>
      </c>
      <c r="S9" s="51">
        <f>IF($M9="","",IF([14]設定!$H24="",INDEX([14]指数!$C$518:$AD$574,MATCH([14]設定!$D24,[14]指数!$B$518:$B$574,0),12),[14]設定!$H24))</f>
        <v>12.3</v>
      </c>
      <c r="T9" s="49">
        <f>IF($M9="","",IF([14]設定!$H24="",INDEX([14]指数!$C$582:$AD$638,MATCH([14]設定!$D24,[14]指数!$B$582:$B$638,0),7),[14]設定!$H24))</f>
        <v>126.4</v>
      </c>
      <c r="U9" s="50">
        <f>IF($M9="","",IF([14]設定!$H24="",INDEX([14]指数!$C$582:$AD$638,MATCH([14]設定!$D24,[14]指数!$B$582:$B$638,0),8),[14]設定!$H24))</f>
        <v>-1.2</v>
      </c>
      <c r="V9" s="49">
        <f>IF($M9="","",IF([14]設定!$H24="",INDEX([14]指数!$C$582:$AD$638,MATCH([14]設定!$D24,[14]指数!$B$582:$B$638,0),9),[14]設定!$H24))</f>
        <v>122.1</v>
      </c>
      <c r="W9" s="50">
        <f>IF($M9="","",IF([14]設定!$H24="",INDEX([14]指数!$C$582:$AD$638,MATCH([14]設定!$D24,[14]指数!$B$582:$B$638,0),10),[14]設定!$H24))</f>
        <v>-3.9</v>
      </c>
      <c r="X9" s="49">
        <f>IF($M9="","",IF([14]設定!$H24="",INDEX([14]指数!$C$582:$AD$638,MATCH([14]設定!$D24,[14]指数!$B$582:$B$638,0),11),[14]設定!$H24))</f>
        <v>1300</v>
      </c>
      <c r="Y9" s="51">
        <f>IF($M9="","",IF([14]設定!$H24="",INDEX([14]指数!$C$582:$AD$638,MATCH([14]設定!$D24,[14]指数!$B$582:$B$638,0),12),[14]設定!$H24))</f>
        <v>254.5</v>
      </c>
    </row>
    <row r="10" spans="1:25" s="4" customFormat="1" ht="23.25" customHeight="1" x14ac:dyDescent="0.45">
      <c r="A10" s="5"/>
      <c r="B10" s="52" t="str">
        <f>+[15]表１!B11</f>
        <v>製造業</v>
      </c>
      <c r="C10" s="46">
        <f>IF($B10="","",IF([14]設定!$H25="",INDEX([14]第１０表!$F$78:$M$134,MATCH([14]設定!$D25,[14]第１０表!$C$78:$C$134,0),1),[14]設定!$H25))</f>
        <v>18.7</v>
      </c>
      <c r="D10" s="46">
        <f>IF($B10="","",IF([14]設定!$H25="",INDEX([14]第１０表!$F$78:$M$134,MATCH([14]設定!$D25,[14]第１０表!$C$78:$C$134,0),2),[14]設定!$H25))</f>
        <v>156.69999999999999</v>
      </c>
      <c r="E10" s="46">
        <f>IF($B10="","",IF([14]設定!$H25="",INDEX([14]第１０表!$F$78:$M$134,MATCH([14]設定!$D25,[14]第１０表!$C$78:$C$134,0),3),[14]設定!$H25))</f>
        <v>143</v>
      </c>
      <c r="F10" s="47">
        <f>IF($B10="","",IF([14]設定!$H25="",INDEX([14]第１０表!$F$78:$M$134,MATCH([14]設定!$D25,[14]第１０表!$C$78:$C$134,0),4),[14]設定!$H25))</f>
        <v>13.7</v>
      </c>
      <c r="G10" s="46">
        <f>IF($B10="","",IF([14]設定!$H25="",INDEX([14]第１０表!$F$78:$M$134,MATCH([14]設定!$D25,[14]第１０表!$C$78:$C$134,0),5),[14]設定!$H25))</f>
        <v>14.1</v>
      </c>
      <c r="H10" s="46">
        <f>IF($B10="","",IF([14]設定!$H25="",INDEX([14]第１０表!$F$78:$M$134,MATCH([14]設定!$D25,[14]第１０表!$C$78:$C$134,0),6),[14]設定!$H25))</f>
        <v>93.8</v>
      </c>
      <c r="I10" s="46">
        <f>IF($B10="","",IF([14]設定!$H25="",INDEX([14]第１０表!$F$78:$M$134,MATCH([14]設定!$D25,[14]第１０表!$C$78:$C$134,0),7),[14]設定!$H25))</f>
        <v>92.2</v>
      </c>
      <c r="J10" s="47">
        <f>IF($B10="","",IF([14]設定!$H25="",INDEX([14]第１０表!$F$78:$M$134,MATCH([14]設定!$D25,[14]第１０表!$C$78:$C$134,0),8),[14]設定!$H25))</f>
        <v>1.6</v>
      </c>
      <c r="K10" s="5"/>
      <c r="M10" s="48" t="str">
        <f t="shared" si="0"/>
        <v>製造業</v>
      </c>
      <c r="N10" s="49">
        <f>IF($M10="","",IF([14]設定!$H25="",INDEX([14]指数!$C$518:$AD$574,MATCH([14]設定!$D25,[14]指数!$B$518:$B$574,0),7),[14]設定!$H25))</f>
        <v>94.9</v>
      </c>
      <c r="O10" s="50">
        <f>IF($M10="","",IF([14]設定!$H25="",INDEX([14]指数!$C$518:$AD$574,MATCH([14]設定!$D25,[14]指数!$B$518:$B$574,0),8),[14]設定!$H25))</f>
        <v>-0.6</v>
      </c>
      <c r="P10" s="49">
        <f>IF($M10="","",IF([14]設定!$H25="",INDEX([14]指数!$C$518:$AD$574,MATCH([14]設定!$D25,[14]指数!$B$518:$B$574,0),9),[14]設定!$H25))</f>
        <v>93.5</v>
      </c>
      <c r="Q10" s="50">
        <f>IF($M10="","",IF([14]設定!$H25="",INDEX([14]指数!$C$518:$AD$574,MATCH([14]設定!$D25,[14]指数!$B$518:$B$574,0),10),[14]設定!$H25))</f>
        <v>-0.7</v>
      </c>
      <c r="R10" s="49">
        <f>IF($M10="","",IF([14]設定!$H25="",INDEX([14]指数!$C$518:$AD$574,MATCH([14]設定!$D25,[14]指数!$B$518:$B$574,0),11),[14]設定!$H25))</f>
        <v>111.4</v>
      </c>
      <c r="S10" s="51">
        <f>IF($M10="","",IF([14]設定!$H25="",INDEX([14]指数!$C$518:$AD$574,MATCH([14]設定!$D25,[14]指数!$B$518:$B$574,0),12),[14]設定!$H25))</f>
        <v>0</v>
      </c>
      <c r="T10" s="49">
        <f>IF($M10="","",IF([14]設定!$H25="",INDEX([14]指数!$C$582:$AD$638,MATCH([14]設定!$D25,[14]指数!$B$582:$B$638,0),7),[14]設定!$H25))</f>
        <v>88.6</v>
      </c>
      <c r="U10" s="50">
        <f>IF($M10="","",IF([14]設定!$H25="",INDEX([14]指数!$C$582:$AD$638,MATCH([14]設定!$D25,[14]指数!$B$582:$B$638,0),8),[14]設定!$H25))</f>
        <v>-15.5</v>
      </c>
      <c r="V10" s="49">
        <f>IF($M10="","",IF([14]設定!$H25="",INDEX([14]指数!$C$582:$AD$638,MATCH([14]設定!$D25,[14]指数!$B$582:$B$638,0),9),[14]設定!$H25))</f>
        <v>89.9</v>
      </c>
      <c r="W10" s="50">
        <f>IF($M10="","",IF([14]設定!$H25="",INDEX([14]指数!$C$582:$AD$638,MATCH([14]設定!$D25,[14]指数!$B$582:$B$638,0),10),[14]設定!$H25))</f>
        <v>-14.1</v>
      </c>
      <c r="X10" s="49">
        <f>IF($M10="","",IF([14]設定!$H25="",INDEX([14]指数!$C$582:$AD$638,MATCH([14]設定!$D25,[14]指数!$B$582:$B$638,0),11),[14]設定!$H25))</f>
        <v>47.1</v>
      </c>
      <c r="Y10" s="51">
        <f>IF($M10="","",IF([14]設定!$H25="",INDEX([14]指数!$C$582:$AD$638,MATCH([14]設定!$D25,[14]指数!$B$582:$B$638,0),12),[14]設定!$H25))</f>
        <v>-56.7</v>
      </c>
    </row>
    <row r="11" spans="1:25" s="4" customFormat="1" ht="23.25" customHeight="1" x14ac:dyDescent="0.45">
      <c r="A11" s="5"/>
      <c r="B11" s="53" t="str">
        <f>+[15]表１!B12</f>
        <v>電気・ガス・熱供給・水道業</v>
      </c>
      <c r="C11" s="46">
        <f>IF($B11="","",IF([14]設定!$H26="",INDEX([14]第１０表!$F$78:$M$134,MATCH([14]設定!$D26,[14]第１０表!$C$78:$C$134,0),1),[14]設定!$H26))</f>
        <v>20.399999999999999</v>
      </c>
      <c r="D11" s="46">
        <f>IF($B11="","",IF([14]設定!$H26="",INDEX([14]第１０表!$F$78:$M$134,MATCH([14]設定!$D26,[14]第１０表!$C$78:$C$134,0),2),[14]設定!$H26))</f>
        <v>183.7</v>
      </c>
      <c r="E11" s="46">
        <f>IF($B11="","",IF([14]設定!$H26="",INDEX([14]第１０表!$F$78:$M$134,MATCH([14]設定!$D26,[14]第１０表!$C$78:$C$134,0),3),[14]設定!$H26))</f>
        <v>149.30000000000001</v>
      </c>
      <c r="F11" s="47">
        <f>IF($B11="","",IF([14]設定!$H26="",INDEX([14]第１０表!$F$78:$M$134,MATCH([14]設定!$D26,[14]第１０表!$C$78:$C$134,0),4),[14]設定!$H26))</f>
        <v>34.4</v>
      </c>
      <c r="G11" s="46">
        <f>IF($B11="","",IF([14]設定!$H26="",INDEX([14]第１０表!$F$78:$M$134,MATCH([14]設定!$D26,[14]第１０表!$C$78:$C$134,0),5),[14]設定!$H26))</f>
        <v>18.3</v>
      </c>
      <c r="H11" s="46">
        <f>IF($B11="","",IF([14]設定!$H26="",INDEX([14]第１０表!$F$78:$M$134,MATCH([14]設定!$D26,[14]第１０表!$C$78:$C$134,0),6),[14]設定!$H26))</f>
        <v>108.9</v>
      </c>
      <c r="I11" s="46">
        <f>IF($B11="","",IF([14]設定!$H26="",INDEX([14]第１０表!$F$78:$M$134,MATCH([14]設定!$D26,[14]第１０表!$C$78:$C$134,0),7),[14]設定!$H26))</f>
        <v>108.9</v>
      </c>
      <c r="J11" s="47">
        <f>IF($B11="","",IF([14]設定!$H26="",INDEX([14]第１０表!$F$78:$M$134,MATCH([14]設定!$D26,[14]第１０表!$C$78:$C$134,0),8),[14]設定!$H26))</f>
        <v>0</v>
      </c>
      <c r="K11" s="5"/>
      <c r="M11" s="54" t="str">
        <f t="shared" si="0"/>
        <v>電気・ガス・熱供給・水道業</v>
      </c>
      <c r="N11" s="49">
        <f>IF($M11="","",IF([14]設定!$H26="",INDEX([14]指数!$C$518:$AD$574,MATCH([14]設定!$D26,[14]指数!$B$518:$B$574,0),7),[14]設定!$H26))</f>
        <v>121.2</v>
      </c>
      <c r="O11" s="50">
        <f>IF($M11="","",IF([14]設定!$H26="",INDEX([14]指数!$C$518:$AD$574,MATCH([14]設定!$D26,[14]指数!$B$518:$B$574,0),8),[14]設定!$H26))</f>
        <v>28.7</v>
      </c>
      <c r="P11" s="49">
        <f>IF($M11="","",IF([14]設定!$H26="",INDEX([14]指数!$C$518:$AD$574,MATCH([14]設定!$D26,[14]指数!$B$518:$B$574,0),9),[14]設定!$H26))</f>
        <v>106.1</v>
      </c>
      <c r="Q11" s="50">
        <f>IF($M11="","",IF([14]設定!$H26="",INDEX([14]指数!$C$518:$AD$574,MATCH([14]設定!$D26,[14]指数!$B$518:$B$574,0),10),[14]設定!$H26))</f>
        <v>8.5</v>
      </c>
      <c r="R11" s="49">
        <f>IF($M11="","",IF([14]設定!$H26="",INDEX([14]指数!$C$518:$AD$574,MATCH([14]設定!$D26,[14]指数!$B$518:$B$574,0),11),[14]設定!$H26))</f>
        <v>315.60000000000002</v>
      </c>
      <c r="S11" s="51">
        <f>IF($M11="","",IF([14]設定!$H26="",INDEX([14]指数!$C$518:$AD$574,MATCH([14]設定!$D26,[14]指数!$B$518:$B$574,0),12),[14]設定!$H26))</f>
        <v>561.6</v>
      </c>
      <c r="T11" s="49">
        <f>IF($M11="","",IF([14]設定!$H26="",INDEX([14]指数!$C$582:$AD$638,MATCH([14]設定!$D26,[14]指数!$B$582:$B$638,0),7),[14]設定!$H26))</f>
        <v>97.4</v>
      </c>
      <c r="U11" s="50">
        <f>IF($M11="","",IF([14]設定!$H26="",INDEX([14]指数!$C$582:$AD$638,MATCH([14]設定!$D26,[14]指数!$B$582:$B$638,0),8),[14]設定!$H26))</f>
        <v>-1.5</v>
      </c>
      <c r="V11" s="49">
        <f>IF($M11="","",IF([14]設定!$H26="",INDEX([14]指数!$C$582:$AD$638,MATCH([14]設定!$D26,[14]指数!$B$582:$B$638,0),9),[14]設定!$H26))</f>
        <v>97.8</v>
      </c>
      <c r="W11" s="50">
        <f>IF($M11="","",IF([14]設定!$H26="",INDEX([14]指数!$C$582:$AD$638,MATCH([14]設定!$D26,[14]指数!$B$582:$B$638,0),10),[14]設定!$H26))</f>
        <v>-1.1000000000000001</v>
      </c>
      <c r="X11" s="49">
        <f>IF($M11="","",IF([14]設定!$H26="",INDEX([14]指数!$C$582:$AD$638,MATCH([14]設定!$D26,[14]指数!$B$582:$B$638,0),11),[14]設定!$H26))</f>
        <v>0</v>
      </c>
      <c r="Y11" s="51">
        <f>IF($M11="","",IF([14]設定!$H26="",INDEX([14]指数!$C$582:$AD$638,MATCH([14]設定!$D26,[14]指数!$B$582:$B$638,0),12),[14]設定!$H26))</f>
        <v>-100</v>
      </c>
    </row>
    <row r="12" spans="1:25" s="4" customFormat="1" ht="23.25" customHeight="1" x14ac:dyDescent="0.45">
      <c r="A12" s="5"/>
      <c r="B12" s="52" t="str">
        <f>+[15]表１!B13</f>
        <v>情報通信業</v>
      </c>
      <c r="C12" s="46">
        <f>IF($B12="","",IF([14]設定!$H27="",INDEX([14]第１０表!$F$78:$M$134,MATCH([14]設定!$D27,[14]第１０表!$C$78:$C$134,0),1),[14]設定!$H27))</f>
        <v>19.2</v>
      </c>
      <c r="D12" s="46">
        <f>IF($B12="","",IF([14]設定!$H27="",INDEX([14]第１０表!$F$78:$M$134,MATCH([14]設定!$D27,[14]第１０表!$C$78:$C$134,0),2),[14]設定!$H27))</f>
        <v>157.5</v>
      </c>
      <c r="E12" s="46">
        <f>IF($B12="","",IF([14]設定!$H27="",INDEX([14]第１０表!$F$78:$M$134,MATCH([14]設定!$D27,[14]第１０表!$C$78:$C$134,0),3),[14]設定!$H27))</f>
        <v>146</v>
      </c>
      <c r="F12" s="47">
        <f>IF($B12="","",IF([14]設定!$H27="",INDEX([14]第１０表!$F$78:$M$134,MATCH([14]設定!$D27,[14]第１０表!$C$78:$C$134,0),4),[14]設定!$H27))</f>
        <v>11.5</v>
      </c>
      <c r="G12" s="46">
        <f>IF($B12="","",IF([14]設定!$H27="",INDEX([14]第１０表!$F$78:$M$134,MATCH([14]設定!$D27,[14]第１０表!$C$78:$C$134,0),5),[14]設定!$H27))</f>
        <v>10.1</v>
      </c>
      <c r="H12" s="46">
        <f>IF($B12="","",IF([14]設定!$H27="",INDEX([14]第１０表!$F$78:$M$134,MATCH([14]設定!$D27,[14]第１０表!$C$78:$C$134,0),6),[14]設定!$H27))</f>
        <v>63.6</v>
      </c>
      <c r="I12" s="46">
        <f>IF($B12="","",IF([14]設定!$H27="",INDEX([14]第１０表!$F$78:$M$134,MATCH([14]設定!$D27,[14]第１０表!$C$78:$C$134,0),7),[14]設定!$H27))</f>
        <v>63.2</v>
      </c>
      <c r="J12" s="47">
        <f>IF($B12="","",IF([14]設定!$H27="",INDEX([14]第１０表!$F$78:$M$134,MATCH([14]設定!$D27,[14]第１０表!$C$78:$C$134,0),8),[14]設定!$H27))</f>
        <v>0.4</v>
      </c>
      <c r="K12" s="5"/>
      <c r="M12" s="48" t="str">
        <f t="shared" si="0"/>
        <v>情報通信業</v>
      </c>
      <c r="N12" s="49">
        <f>IF($M12="","",IF([14]設定!$H27="",INDEX([14]指数!$C$518:$AD$574,MATCH([14]設定!$D27,[14]指数!$B$518:$B$574,0),7),[14]設定!$H27))</f>
        <v>100.7</v>
      </c>
      <c r="O12" s="50">
        <f>IF($M12="","",IF([14]設定!$H27="",INDEX([14]指数!$C$518:$AD$574,MATCH([14]設定!$D27,[14]指数!$B$518:$B$574,0),8),[14]設定!$H27))</f>
        <v>1.7</v>
      </c>
      <c r="P12" s="49">
        <f>IF($M12="","",IF([14]設定!$H27="",INDEX([14]指数!$C$518:$AD$574,MATCH([14]設定!$D27,[14]指数!$B$518:$B$574,0),9),[14]設定!$H27))</f>
        <v>102</v>
      </c>
      <c r="Q12" s="50">
        <f>IF($M12="","",IF([14]設定!$H27="",INDEX([14]指数!$C$518:$AD$574,MATCH([14]設定!$D27,[14]指数!$B$518:$B$574,0),10),[14]設定!$H27))</f>
        <v>0.4</v>
      </c>
      <c r="R12" s="49">
        <f>IF($M12="","",IF([14]設定!$H27="",INDEX([14]指数!$C$518:$AD$574,MATCH([14]設定!$D27,[14]指数!$B$518:$B$574,0),11),[14]設定!$H27))</f>
        <v>87.1</v>
      </c>
      <c r="S12" s="51">
        <f>IF($M12="","",IF([14]設定!$H27="",INDEX([14]指数!$C$518:$AD$574,MATCH([14]設定!$D27,[14]指数!$B$518:$B$574,0),12),[14]設定!$H27))</f>
        <v>23.5</v>
      </c>
      <c r="T12" s="49">
        <f>IF($M12="","",IF([14]設定!$H27="",INDEX([14]指数!$C$582:$AD$638,MATCH([14]設定!$D27,[14]指数!$B$582:$B$638,0),7),[14]設定!$H27))</f>
        <v>67.2</v>
      </c>
      <c r="U12" s="50">
        <f>IF($M12="","",IF([14]設定!$H27="",INDEX([14]指数!$C$582:$AD$638,MATCH([14]設定!$D27,[14]指数!$B$582:$B$638,0),8),[14]設定!$H27))</f>
        <v>-27.8</v>
      </c>
      <c r="V12" s="49">
        <f>IF($M12="","",IF([14]設定!$H27="",INDEX([14]指数!$C$582:$AD$638,MATCH([14]設定!$D27,[14]指数!$B$582:$B$638,0),9),[14]設定!$H27))</f>
        <v>67.7</v>
      </c>
      <c r="W12" s="50">
        <f>IF($M12="","",IF([14]設定!$H27="",INDEX([14]指数!$C$582:$AD$638,MATCH([14]設定!$D27,[14]指数!$B$582:$B$638,0),10),[14]設定!$H27))</f>
        <v>-22.4</v>
      </c>
      <c r="X12" s="49">
        <f>IF($M12="","",IF([14]設定!$H27="",INDEX([14]指数!$C$582:$AD$638,MATCH([14]設定!$D27,[14]指数!$B$582:$B$638,0),11),[14]設定!$H27))</f>
        <v>30.8</v>
      </c>
      <c r="Y12" s="51">
        <f>IF($M12="","",IF([14]設定!$H27="",INDEX([14]指数!$C$582:$AD$638,MATCH([14]設定!$D27,[14]指数!$B$582:$B$638,0),12),[14]設定!$H27))</f>
        <v>-94</v>
      </c>
    </row>
    <row r="13" spans="1:25" s="4" customFormat="1" ht="23.25" customHeight="1" x14ac:dyDescent="0.45">
      <c r="A13" s="5"/>
      <c r="B13" s="52" t="str">
        <f>+[15]表１!B14</f>
        <v>運輸業，郵便業</v>
      </c>
      <c r="C13" s="46">
        <f>IF($B13="","",IF([14]設定!$H28="",INDEX([14]第１０表!$F$78:$M$134,MATCH([14]設定!$D28,[14]第１０表!$C$78:$C$134,0),1),[14]設定!$H28))</f>
        <v>19.600000000000001</v>
      </c>
      <c r="D13" s="46">
        <f>IF($B13="","",IF([14]設定!$H28="",INDEX([14]第１０表!$F$78:$M$134,MATCH([14]設定!$D28,[14]第１０表!$C$78:$C$134,0),2),[14]設定!$H28))</f>
        <v>176.2</v>
      </c>
      <c r="E13" s="46">
        <f>IF($B13="","",IF([14]設定!$H28="",INDEX([14]第１０表!$F$78:$M$134,MATCH([14]設定!$D28,[14]第１０表!$C$78:$C$134,0),3),[14]設定!$H28))</f>
        <v>148.19999999999999</v>
      </c>
      <c r="F13" s="47">
        <f>IF($B13="","",IF([14]設定!$H28="",INDEX([14]第１０表!$F$78:$M$134,MATCH([14]設定!$D28,[14]第１０表!$C$78:$C$134,0),4),[14]設定!$H28))</f>
        <v>28</v>
      </c>
      <c r="G13" s="46">
        <f>IF($B13="","",IF([14]設定!$H28="",INDEX([14]第１０表!$F$78:$M$134,MATCH([14]設定!$D28,[14]第１０表!$C$78:$C$134,0),5),[14]設定!$H28))</f>
        <v>13.1</v>
      </c>
      <c r="H13" s="46">
        <f>IF($B13="","",IF([14]設定!$H28="",INDEX([14]第１０表!$F$78:$M$134,MATCH([14]設定!$D28,[14]第１０表!$C$78:$C$134,0),6),[14]設定!$H28))</f>
        <v>60.8</v>
      </c>
      <c r="I13" s="46">
        <f>IF($B13="","",IF([14]設定!$H28="",INDEX([14]第１０表!$F$78:$M$134,MATCH([14]設定!$D28,[14]第１０表!$C$78:$C$134,0),7),[14]設定!$H28))</f>
        <v>60.8</v>
      </c>
      <c r="J13" s="47">
        <f>IF($B13="","",IF([14]設定!$H28="",INDEX([14]第１０表!$F$78:$M$134,MATCH([14]設定!$D28,[14]第１０表!$C$78:$C$134,0),8),[14]設定!$H28))</f>
        <v>0</v>
      </c>
      <c r="K13" s="5"/>
      <c r="M13" s="48" t="str">
        <f t="shared" si="0"/>
        <v>運輸業，郵便業</v>
      </c>
      <c r="N13" s="49">
        <f>IF($M13="","",IF([14]設定!$H28="",INDEX([14]指数!$C$518:$AD$574,MATCH([14]設定!$D28,[14]指数!$B$518:$B$574,0),7),[14]設定!$H28))</f>
        <v>87.2</v>
      </c>
      <c r="O13" s="50">
        <f>IF($M13="","",IF([14]設定!$H28="",INDEX([14]指数!$C$518:$AD$574,MATCH([14]設定!$D28,[14]指数!$B$518:$B$574,0),8),[14]設定!$H28))</f>
        <v>-6.1</v>
      </c>
      <c r="P13" s="49">
        <f>IF($M13="","",IF([14]設定!$H28="",INDEX([14]指数!$C$518:$AD$574,MATCH([14]設定!$D28,[14]指数!$B$518:$B$574,0),9),[14]設定!$H28))</f>
        <v>92.2</v>
      </c>
      <c r="Q13" s="50">
        <f>IF($M13="","",IF([14]設定!$H28="",INDEX([14]指数!$C$518:$AD$574,MATCH([14]設定!$D28,[14]指数!$B$518:$B$574,0),10),[14]設定!$H28))</f>
        <v>-4.9000000000000004</v>
      </c>
      <c r="R13" s="49">
        <f>IF($M13="","",IF([14]設定!$H28="",INDEX([14]指数!$C$518:$AD$574,MATCH([14]設定!$D28,[14]指数!$B$518:$B$574,0),11),[14]設定!$H28))</f>
        <v>68.099999999999994</v>
      </c>
      <c r="S13" s="51">
        <f>IF($M13="","",IF([14]設定!$H28="",INDEX([14]指数!$C$518:$AD$574,MATCH([14]設定!$D28,[14]指数!$B$518:$B$574,0),12),[14]設定!$H28))</f>
        <v>-12.2</v>
      </c>
      <c r="T13" s="49">
        <f>IF($M13="","",IF([14]設定!$H28="",INDEX([14]指数!$C$582:$AD$638,MATCH([14]設定!$D28,[14]指数!$B$582:$B$638,0),7),[14]設定!$H28))</f>
        <v>62.9</v>
      </c>
      <c r="U13" s="50">
        <f>IF($M13="","",IF([14]設定!$H28="",INDEX([14]指数!$C$582:$AD$638,MATCH([14]設定!$D28,[14]指数!$B$582:$B$638,0),8),[14]設定!$H28))</f>
        <v>-40</v>
      </c>
      <c r="V13" s="49">
        <f>IF($M13="","",IF([14]設定!$H28="",INDEX([14]指数!$C$582:$AD$638,MATCH([14]設定!$D28,[14]指数!$B$582:$B$638,0),9),[14]設定!$H28))</f>
        <v>66</v>
      </c>
      <c r="W13" s="50">
        <f>IF($M13="","",IF([14]設定!$H28="",INDEX([14]指数!$C$582:$AD$638,MATCH([14]設定!$D28,[14]指数!$B$582:$B$638,0),10),[14]設定!$H28))</f>
        <v>-38.4</v>
      </c>
      <c r="X13" s="49">
        <f>IF($M13="","",IF([14]設定!$H28="",INDEX([14]指数!$C$582:$AD$638,MATCH([14]設定!$D28,[14]指数!$B$582:$B$638,0),11),[14]設定!$H28))</f>
        <v>0</v>
      </c>
      <c r="Y13" s="51">
        <f>IF($M13="","",IF([14]設定!$H28="",INDEX([14]指数!$C$582:$AD$638,MATCH([14]設定!$D28,[14]指数!$B$582:$B$638,0),12),[14]設定!$H28))</f>
        <v>-100</v>
      </c>
    </row>
    <row r="14" spans="1:25" s="4" customFormat="1" ht="23.25" customHeight="1" x14ac:dyDescent="0.45">
      <c r="A14" s="5"/>
      <c r="B14" s="52" t="str">
        <f>+[15]表１!B15</f>
        <v>卸売業，小売業</v>
      </c>
      <c r="C14" s="46">
        <f>IF($B14="","",IF([14]設定!$H29="",INDEX([14]第１０表!$F$78:$M$134,MATCH([14]設定!$D29,[14]第１０表!$C$78:$C$134,0),1),[14]設定!$H29))</f>
        <v>20.2</v>
      </c>
      <c r="D14" s="46">
        <f>IF($B14="","",IF([14]設定!$H29="",INDEX([14]第１０表!$F$78:$M$134,MATCH([14]設定!$D29,[14]第１０表!$C$78:$C$134,0),2),[14]設定!$H29))</f>
        <v>170.8</v>
      </c>
      <c r="E14" s="46">
        <f>IF($B14="","",IF([14]設定!$H29="",INDEX([14]第１０表!$F$78:$M$134,MATCH([14]設定!$D29,[14]第１０表!$C$78:$C$134,0),3),[14]設定!$H29))</f>
        <v>156.69999999999999</v>
      </c>
      <c r="F14" s="47">
        <f>IF($B14="","",IF([14]設定!$H29="",INDEX([14]第１０表!$F$78:$M$134,MATCH([14]設定!$D29,[14]第１０表!$C$78:$C$134,0),4),[14]設定!$H29))</f>
        <v>14.1</v>
      </c>
      <c r="G14" s="46">
        <f>IF($B14="","",IF([14]設定!$H29="",INDEX([14]第１０表!$F$78:$M$134,MATCH([14]設定!$D29,[14]第１０表!$C$78:$C$134,0),5),[14]設定!$H29))</f>
        <v>15.1</v>
      </c>
      <c r="H14" s="46">
        <f>IF($B14="","",IF([14]設定!$H29="",INDEX([14]第１０表!$F$78:$M$134,MATCH([14]設定!$D29,[14]第１０表!$C$78:$C$134,0),6),[14]設定!$H29))</f>
        <v>91</v>
      </c>
      <c r="I14" s="46">
        <f>IF($B14="","",IF([14]設定!$H29="",INDEX([14]第１０表!$F$78:$M$134,MATCH([14]設定!$D29,[14]第１０表!$C$78:$C$134,0),7),[14]設定!$H29))</f>
        <v>88.2</v>
      </c>
      <c r="J14" s="47">
        <f>IF($B14="","",IF([14]設定!$H29="",INDEX([14]第１０表!$F$78:$M$134,MATCH([14]設定!$D29,[14]第１０表!$C$78:$C$134,0),8),[14]設定!$H29))</f>
        <v>2.8</v>
      </c>
      <c r="K14" s="5"/>
      <c r="M14" s="48" t="str">
        <f t="shared" si="0"/>
        <v>卸売業，小売業</v>
      </c>
      <c r="N14" s="49">
        <f>IF($M14="","",IF([14]設定!$H29="",INDEX([14]指数!$C$518:$AD$574,MATCH([14]設定!$D29,[14]指数!$B$518:$B$574,0),7),[14]設定!$H29))</f>
        <v>98.8</v>
      </c>
      <c r="O14" s="50">
        <f>IF($M14="","",IF([14]設定!$H29="",INDEX([14]指数!$C$518:$AD$574,MATCH([14]設定!$D29,[14]指数!$B$518:$B$574,0),8),[14]設定!$H29))</f>
        <v>2.9</v>
      </c>
      <c r="P14" s="49">
        <f>IF($M14="","",IF([14]設定!$H29="",INDEX([14]指数!$C$518:$AD$574,MATCH([14]設定!$D29,[14]指数!$B$518:$B$574,0),9),[14]設定!$H29))</f>
        <v>96.8</v>
      </c>
      <c r="Q14" s="50">
        <f>IF($M14="","",IF([14]設定!$H29="",INDEX([14]指数!$C$518:$AD$574,MATCH([14]設定!$D29,[14]指数!$B$518:$B$574,0),10),[14]設定!$H29))</f>
        <v>1.5</v>
      </c>
      <c r="R14" s="49">
        <f>IF($M14="","",IF([14]設定!$H29="",INDEX([14]指数!$C$518:$AD$574,MATCH([14]設定!$D29,[14]指数!$B$518:$B$574,0),11),[14]設定!$H29))</f>
        <v>128.19999999999999</v>
      </c>
      <c r="S14" s="51">
        <f>IF($M14="","",IF([14]設定!$H29="",INDEX([14]指数!$C$518:$AD$574,MATCH([14]設定!$D29,[14]指数!$B$518:$B$574,0),12),[14]設定!$H29))</f>
        <v>21.5</v>
      </c>
      <c r="T14" s="49">
        <f>IF($M14="","",IF([14]設定!$H29="",INDEX([14]指数!$C$582:$AD$638,MATCH([14]設定!$D29,[14]指数!$B$582:$B$638,0),7),[14]設定!$H29))</f>
        <v>92.4</v>
      </c>
      <c r="U14" s="50">
        <f>IF($M14="","",IF([14]設定!$H29="",INDEX([14]指数!$C$582:$AD$638,MATCH([14]設定!$D29,[14]指数!$B$582:$B$638,0),8),[14]設定!$H29))</f>
        <v>-11.4</v>
      </c>
      <c r="V14" s="49">
        <f>IF($M14="","",IF([14]設定!$H29="",INDEX([14]指数!$C$582:$AD$638,MATCH([14]設定!$D29,[14]指数!$B$582:$B$638,0),9),[14]設定!$H29))</f>
        <v>90.9</v>
      </c>
      <c r="W14" s="50">
        <f>IF($M14="","",IF([14]設定!$H29="",INDEX([14]指数!$C$582:$AD$638,MATCH([14]設定!$D29,[14]指数!$B$582:$B$638,0),10),[14]設定!$H29))</f>
        <v>-11</v>
      </c>
      <c r="X14" s="49">
        <f>IF($M14="","",IF([14]設定!$H29="",INDEX([14]指数!$C$582:$AD$638,MATCH([14]設定!$D29,[14]指数!$B$582:$B$638,0),11),[14]設定!$H29))</f>
        <v>186.7</v>
      </c>
      <c r="Y14" s="51">
        <f>IF($M14="","",IF([14]設定!$H29="",INDEX([14]指数!$C$582:$AD$638,MATCH([14]設定!$D29,[14]指数!$B$582:$B$638,0),12),[14]設定!$H29))</f>
        <v>-24.3</v>
      </c>
    </row>
    <row r="15" spans="1:25" s="4" customFormat="1" ht="23.25" customHeight="1" x14ac:dyDescent="0.45">
      <c r="A15" s="5"/>
      <c r="B15" s="52" t="str">
        <f>+[15]表１!B16</f>
        <v>金融業，保険業</v>
      </c>
      <c r="C15" s="46">
        <f>IF($B15="","",IF([14]設定!$H30="",INDEX([14]第１０表!$F$78:$M$134,MATCH([14]設定!$D30,[14]第１０表!$C$78:$C$134,0),1),[14]設定!$H30))</f>
        <v>20.5</v>
      </c>
      <c r="D15" s="46">
        <f>IF($B15="","",IF([14]設定!$H30="",INDEX([14]第１０表!$F$78:$M$134,MATCH([14]設定!$D30,[14]第１０表!$C$78:$C$134,0),2),[14]設定!$H30))</f>
        <v>161.9</v>
      </c>
      <c r="E15" s="46">
        <f>IF($B15="","",IF([14]設定!$H30="",INDEX([14]第１０表!$F$78:$M$134,MATCH([14]設定!$D30,[14]第１０表!$C$78:$C$134,0),3),[14]設定!$H30))</f>
        <v>154.5</v>
      </c>
      <c r="F15" s="47">
        <f>IF($B15="","",IF([14]設定!$H30="",INDEX([14]第１０表!$F$78:$M$134,MATCH([14]設定!$D30,[14]第１０表!$C$78:$C$134,0),4),[14]設定!$H30))</f>
        <v>7.4</v>
      </c>
      <c r="G15" s="46">
        <f>IF($B15="","",IF([14]設定!$H30="",INDEX([14]第１０表!$F$78:$M$134,MATCH([14]設定!$D30,[14]第１０表!$C$78:$C$134,0),5),[14]設定!$H30))</f>
        <v>17.8</v>
      </c>
      <c r="H15" s="46">
        <f>IF($B15="","",IF([14]設定!$H30="",INDEX([14]第１０表!$F$78:$M$134,MATCH([14]設定!$D30,[14]第１０表!$C$78:$C$134,0),6),[14]設定!$H30))</f>
        <v>116.3</v>
      </c>
      <c r="I15" s="46">
        <f>IF($B15="","",IF([14]設定!$H30="",INDEX([14]第１０表!$F$78:$M$134,MATCH([14]設定!$D30,[14]第１０表!$C$78:$C$134,0),7),[14]設定!$H30))</f>
        <v>116</v>
      </c>
      <c r="J15" s="47">
        <f>IF($B15="","",IF([14]設定!$H30="",INDEX([14]第１０表!$F$78:$M$134,MATCH([14]設定!$D30,[14]第１０表!$C$78:$C$134,0),8),[14]設定!$H30))</f>
        <v>0.3</v>
      </c>
      <c r="K15" s="5"/>
      <c r="M15" s="48" t="str">
        <f t="shared" si="0"/>
        <v>金融業，保険業</v>
      </c>
      <c r="N15" s="49">
        <f>IF($M15="","",IF([14]設定!$H30="",INDEX([14]指数!$C$518:$AD$574,MATCH([14]設定!$D30,[14]指数!$B$518:$B$574,0),7),[14]設定!$H30))</f>
        <v>108.4</v>
      </c>
      <c r="O15" s="50">
        <f>IF($M15="","",IF([14]設定!$H30="",INDEX([14]指数!$C$518:$AD$574,MATCH([14]設定!$D30,[14]指数!$B$518:$B$574,0),8),[14]設定!$H30))</f>
        <v>14.6</v>
      </c>
      <c r="P15" s="49">
        <f>IF($M15="","",IF([14]設定!$H30="",INDEX([14]指数!$C$518:$AD$574,MATCH([14]設定!$D30,[14]指数!$B$518:$B$574,0),9),[14]設定!$H30))</f>
        <v>107.4</v>
      </c>
      <c r="Q15" s="50">
        <f>IF($M15="","",IF([14]設定!$H30="",INDEX([14]指数!$C$518:$AD$574,MATCH([14]設定!$D30,[14]指数!$B$518:$B$574,0),10),[14]設定!$H30))</f>
        <v>14</v>
      </c>
      <c r="R15" s="49">
        <f>IF($M15="","",IF([14]設定!$H30="",INDEX([14]指数!$C$518:$AD$574,MATCH([14]設定!$D30,[14]指数!$B$518:$B$574,0),11),[14]設定!$H30))</f>
        <v>134.5</v>
      </c>
      <c r="S15" s="51">
        <f>IF($M15="","",IF([14]設定!$H30="",INDEX([14]指数!$C$518:$AD$574,MATCH([14]設定!$D30,[14]指数!$B$518:$B$574,0),12),[14]設定!$H30))</f>
        <v>29.8</v>
      </c>
      <c r="T15" s="49">
        <f>IF($M15="","",IF([14]設定!$H30="",INDEX([14]指数!$C$582:$AD$638,MATCH([14]設定!$D30,[14]指数!$B$582:$B$638,0),7),[14]設定!$H30))</f>
        <v>104.8</v>
      </c>
      <c r="U15" s="50">
        <f>IF($M15="","",IF([14]設定!$H30="",INDEX([14]指数!$C$582:$AD$638,MATCH([14]設定!$D30,[14]指数!$B$582:$B$638,0),8),[14]設定!$H30))</f>
        <v>41.4</v>
      </c>
      <c r="V15" s="49">
        <f>IF($M15="","",IF([14]設定!$H30="",INDEX([14]指数!$C$582:$AD$638,MATCH([14]設定!$D30,[14]指数!$B$582:$B$638,0),9),[14]設定!$H30))</f>
        <v>106.2</v>
      </c>
      <c r="W15" s="50">
        <f>IF($M15="","",IF([14]設定!$H30="",INDEX([14]指数!$C$582:$AD$638,MATCH([14]設定!$D30,[14]指数!$B$582:$B$638,0),10),[14]設定!$H30))</f>
        <v>45.1</v>
      </c>
      <c r="X15" s="49">
        <f>IF($M15="","",IF([14]設定!$H30="",INDEX([14]指数!$C$582:$AD$638,MATCH([14]設定!$D30,[14]指数!$B$582:$B$638,0),11),[14]設定!$H30))</f>
        <v>13.6</v>
      </c>
      <c r="Y15" s="51">
        <f>IF($M15="","",IF([14]設定!$H30="",INDEX([14]指数!$C$582:$AD$638,MATCH([14]設定!$D30,[14]指数!$B$582:$B$638,0),12),[14]設定!$H30))</f>
        <v>-87</v>
      </c>
    </row>
    <row r="16" spans="1:25" s="4" customFormat="1" ht="23.25" customHeight="1" x14ac:dyDescent="0.45">
      <c r="A16" s="5"/>
      <c r="B16" s="52" t="str">
        <f>+[15]表１!B17</f>
        <v>不動産業，物品賃貸業</v>
      </c>
      <c r="C16" s="46">
        <f>IF($B16="","",IF([14]設定!$H31="",INDEX([14]第１０表!$F$78:$M$134,MATCH([14]設定!$D31,[14]第１０表!$C$78:$C$134,0),1),[14]設定!$H31))</f>
        <v>19.899999999999999</v>
      </c>
      <c r="D16" s="46">
        <f>IF($B16="","",IF([14]設定!$H31="",INDEX([14]第１０表!$F$78:$M$134,MATCH([14]設定!$D31,[14]第１０表!$C$78:$C$134,0),2),[14]設定!$H31))</f>
        <v>162.80000000000001</v>
      </c>
      <c r="E16" s="46">
        <f>IF($B16="","",IF([14]設定!$H31="",INDEX([14]第１０表!$F$78:$M$134,MATCH([14]設定!$D31,[14]第１０表!$C$78:$C$134,0),3),[14]設定!$H31))</f>
        <v>157</v>
      </c>
      <c r="F16" s="47">
        <f>IF($B16="","",IF([14]設定!$H31="",INDEX([14]第１０表!$F$78:$M$134,MATCH([14]設定!$D31,[14]第１０表!$C$78:$C$134,0),4),[14]設定!$H31))</f>
        <v>5.8</v>
      </c>
      <c r="G16" s="46">
        <f>IF($B16="","",IF([14]設定!$H31="",INDEX([14]第１０表!$F$78:$M$134,MATCH([14]設定!$D31,[14]第１０表!$C$78:$C$134,0),5),[14]設定!$H31))</f>
        <v>14.9</v>
      </c>
      <c r="H16" s="46">
        <f>IF($B16="","",IF([14]設定!$H31="",INDEX([14]第１０表!$F$78:$M$134,MATCH([14]設定!$D31,[14]第１０表!$C$78:$C$134,0),6),[14]設定!$H31))</f>
        <v>84.6</v>
      </c>
      <c r="I16" s="46">
        <f>IF($B16="","",IF([14]設定!$H31="",INDEX([14]第１０表!$F$78:$M$134,MATCH([14]設定!$D31,[14]第１０表!$C$78:$C$134,0),7),[14]設定!$H31))</f>
        <v>84.4</v>
      </c>
      <c r="J16" s="47">
        <f>IF($B16="","",IF([14]設定!$H31="",INDEX([14]第１０表!$F$78:$M$134,MATCH([14]設定!$D31,[14]第１０表!$C$78:$C$134,0),8),[14]設定!$H31))</f>
        <v>0.2</v>
      </c>
      <c r="K16" s="5"/>
      <c r="M16" s="48" t="str">
        <f t="shared" si="0"/>
        <v>不動産業，物品賃貸業</v>
      </c>
      <c r="N16" s="49">
        <f>IF($M16="","",IF([14]設定!$H31="",INDEX([14]指数!$C$518:$AD$574,MATCH([14]設定!$D31,[14]指数!$B$518:$B$574,0),7),[14]設定!$H31))</f>
        <v>99.3</v>
      </c>
      <c r="O16" s="50">
        <f>IF($M16="","",IF([14]設定!$H31="",INDEX([14]指数!$C$518:$AD$574,MATCH([14]設定!$D31,[14]指数!$B$518:$B$574,0),8),[14]設定!$H31))</f>
        <v>1</v>
      </c>
      <c r="P16" s="49">
        <f>IF($M16="","",IF([14]設定!$H31="",INDEX([14]指数!$C$518:$AD$574,MATCH([14]設定!$D31,[14]指数!$B$518:$B$574,0),9),[14]設定!$H31))</f>
        <v>101.4</v>
      </c>
      <c r="Q16" s="50">
        <f>IF($M16="","",IF([14]設定!$H31="",INDEX([14]指数!$C$518:$AD$574,MATCH([14]設定!$D31,[14]指数!$B$518:$B$574,0),10),[14]設定!$H31))</f>
        <v>0.9</v>
      </c>
      <c r="R16" s="49">
        <f>IF($M16="","",IF([14]設定!$H31="",INDEX([14]指数!$C$518:$AD$574,MATCH([14]設定!$D31,[14]指数!$B$518:$B$574,0),11),[14]設定!$H31))</f>
        <v>64.400000000000006</v>
      </c>
      <c r="S16" s="51">
        <f>IF($M16="","",IF([14]設定!$H31="",INDEX([14]指数!$C$518:$AD$574,MATCH([14]設定!$D31,[14]指数!$B$518:$B$574,0),12),[14]設定!$H31))</f>
        <v>7.3</v>
      </c>
      <c r="T16" s="49">
        <f>IF($M16="","",IF([14]設定!$H31="",INDEX([14]指数!$C$582:$AD$638,MATCH([14]設定!$D31,[14]指数!$B$582:$B$638,0),7),[14]設定!$H31))</f>
        <v>104.6</v>
      </c>
      <c r="U16" s="50">
        <f>IF($M16="","",IF([14]設定!$H31="",INDEX([14]指数!$C$582:$AD$638,MATCH([14]設定!$D31,[14]指数!$B$582:$B$638,0),8),[14]設定!$H31))</f>
        <v>-11.7</v>
      </c>
      <c r="V16" s="49">
        <f>IF($M16="","",IF([14]設定!$H31="",INDEX([14]指数!$C$582:$AD$638,MATCH([14]設定!$D31,[14]指数!$B$582:$B$638,0),9),[14]設定!$H31))</f>
        <v>106</v>
      </c>
      <c r="W16" s="50">
        <f>IF($M16="","",IF([14]設定!$H31="",INDEX([14]指数!$C$582:$AD$638,MATCH([14]設定!$D31,[14]指数!$B$582:$B$638,0),10),[14]設定!$H31))</f>
        <v>-6.7</v>
      </c>
      <c r="X16" s="49">
        <f>IF($M16="","",IF([14]設定!$H31="",INDEX([14]指数!$C$582:$AD$638,MATCH([14]設定!$D31,[14]指数!$B$582:$B$638,0),11),[14]設定!$H31))</f>
        <v>15.4</v>
      </c>
      <c r="Y16" s="51">
        <f>IF($M16="","",IF([14]設定!$H31="",INDEX([14]指数!$C$582:$AD$638,MATCH([14]設定!$D31,[14]指数!$B$582:$B$638,0),12),[14]設定!$H31))</f>
        <v>-96.4</v>
      </c>
    </row>
    <row r="17" spans="1:25" s="4" customFormat="1" ht="23.25" customHeight="1" x14ac:dyDescent="0.45">
      <c r="A17" s="5"/>
      <c r="B17" s="55" t="str">
        <f>+[15]表１!B18</f>
        <v>学術研究，専門・技術サービス業</v>
      </c>
      <c r="C17" s="46">
        <f>IF($B17="","",IF([14]設定!$H32="",INDEX([14]第１０表!$F$78:$M$134,MATCH([14]設定!$D32,[14]第１０表!$C$78:$C$134,0),1),[14]設定!$H32))</f>
        <v>19</v>
      </c>
      <c r="D17" s="46">
        <f>IF($B17="","",IF([14]設定!$H32="",INDEX([14]第１０表!$F$78:$M$134,MATCH([14]設定!$D32,[14]第１０表!$C$78:$C$134,0),2),[14]設定!$H32))</f>
        <v>152.1</v>
      </c>
      <c r="E17" s="46">
        <f>IF($B17="","",IF([14]設定!$H32="",INDEX([14]第１０表!$F$78:$M$134,MATCH([14]設定!$D32,[14]第１０表!$C$78:$C$134,0),3),[14]設定!$H32))</f>
        <v>145.5</v>
      </c>
      <c r="F17" s="47">
        <f>IF($B17="","",IF([14]設定!$H32="",INDEX([14]第１０表!$F$78:$M$134,MATCH([14]設定!$D32,[14]第１０表!$C$78:$C$134,0),4),[14]設定!$H32))</f>
        <v>6.6</v>
      </c>
      <c r="G17" s="46">
        <f>IF($B17="","",IF([14]設定!$H32="",INDEX([14]第１０表!$F$78:$M$134,MATCH([14]設定!$D32,[14]第１０表!$C$78:$C$134,0),5),[14]設定!$H32))</f>
        <v>18.2</v>
      </c>
      <c r="H17" s="46">
        <f>IF($B17="","",IF([14]設定!$H32="",INDEX([14]第１０表!$F$78:$M$134,MATCH([14]設定!$D32,[14]第１０表!$C$78:$C$134,0),6),[14]設定!$H32))</f>
        <v>99.1</v>
      </c>
      <c r="I17" s="46">
        <f>IF($B17="","",IF([14]設定!$H32="",INDEX([14]第１０表!$F$78:$M$134,MATCH([14]設定!$D32,[14]第１０表!$C$78:$C$134,0),7),[14]設定!$H32))</f>
        <v>97.3</v>
      </c>
      <c r="J17" s="47">
        <f>IF($B17="","",IF([14]設定!$H32="",INDEX([14]第１０表!$F$78:$M$134,MATCH([14]設定!$D32,[14]第１０表!$C$78:$C$134,0),8),[14]設定!$H32))</f>
        <v>1.8</v>
      </c>
      <c r="K17" s="5"/>
      <c r="M17" s="56" t="str">
        <f t="shared" si="0"/>
        <v>学術研究，専門・技術サービス業</v>
      </c>
      <c r="N17" s="49">
        <f>IF($M17="","",IF([14]設定!$H32="",INDEX([14]指数!$C$518:$AD$574,MATCH([14]設定!$D32,[14]指数!$B$518:$B$574,0),7),[14]設定!$H32))</f>
        <v>93.7</v>
      </c>
      <c r="O17" s="50">
        <f>IF($M17="","",IF([14]設定!$H32="",INDEX([14]指数!$C$518:$AD$574,MATCH([14]設定!$D32,[14]指数!$B$518:$B$574,0),8),[14]設定!$H32))</f>
        <v>-2.7</v>
      </c>
      <c r="P17" s="49">
        <f>IF($M17="","",IF([14]設定!$H32="",INDEX([14]指数!$C$518:$AD$574,MATCH([14]設定!$D32,[14]指数!$B$518:$B$574,0),9),[14]設定!$H32))</f>
        <v>95.3</v>
      </c>
      <c r="Q17" s="50">
        <f>IF($M17="","",IF([14]設定!$H32="",INDEX([14]指数!$C$518:$AD$574,MATCH([14]設定!$D32,[14]指数!$B$518:$B$574,0),10),[14]設定!$H32))</f>
        <v>-4.2</v>
      </c>
      <c r="R17" s="49">
        <f>IF($M17="","",IF([14]設定!$H32="",INDEX([14]指数!$C$518:$AD$574,MATCH([14]設定!$D32,[14]指数!$B$518:$B$574,0),11),[14]設定!$H32))</f>
        <v>68.8</v>
      </c>
      <c r="S17" s="51">
        <f>IF($M17="","",IF([14]設定!$H32="",INDEX([14]指数!$C$518:$AD$574,MATCH([14]設定!$D32,[14]指数!$B$518:$B$574,0),12),[14]設定!$H32))</f>
        <v>53.6</v>
      </c>
      <c r="T17" s="49">
        <f>IF($M17="","",IF([14]設定!$H32="",INDEX([14]指数!$C$582:$AD$638,MATCH([14]設定!$D32,[14]指数!$B$582:$B$638,0),7),[14]設定!$H32))</f>
        <v>86.2</v>
      </c>
      <c r="U17" s="50">
        <f>IF($M17="","",IF([14]設定!$H32="",INDEX([14]指数!$C$582:$AD$638,MATCH([14]設定!$D32,[14]指数!$B$582:$B$638,0),8),[14]設定!$H32))</f>
        <v>1.5</v>
      </c>
      <c r="V17" s="49">
        <f>IF($M17="","",IF([14]設定!$H32="",INDEX([14]指数!$C$582:$AD$638,MATCH([14]設定!$D32,[14]指数!$B$582:$B$638,0),9),[14]設定!$H32))</f>
        <v>86.6</v>
      </c>
      <c r="W17" s="50">
        <f>IF($M17="","",IF([14]設定!$H32="",INDEX([14]指数!$C$582:$AD$638,MATCH([14]設定!$D32,[14]指数!$B$582:$B$638,0),10),[14]設定!$H32))</f>
        <v>2.7</v>
      </c>
      <c r="X17" s="49">
        <f>IF($M17="","",IF([14]設定!$H32="",INDEX([14]指数!$C$582:$AD$638,MATCH([14]設定!$D32,[14]指数!$B$582:$B$638,0),11),[14]設定!$H32))</f>
        <v>72</v>
      </c>
      <c r="Y17" s="51">
        <f>IF($M17="","",IF([14]設定!$H32="",INDEX([14]指数!$C$582:$AD$638,MATCH([14]設定!$D32,[14]指数!$B$582:$B$638,0),12),[14]設定!$H32))</f>
        <v>-37.9</v>
      </c>
    </row>
    <row r="18" spans="1:25" s="4" customFormat="1" ht="23.25" customHeight="1" x14ac:dyDescent="0.45">
      <c r="A18" s="5"/>
      <c r="B18" s="52" t="str">
        <f>+[15]表１!B19</f>
        <v>宿泊業，飲食サービス業</v>
      </c>
      <c r="C18" s="46">
        <f>IF($B18="","",IF([14]設定!$H33="",INDEX([14]第１０表!$F$78:$M$134,MATCH([14]設定!$D33,[14]第１０表!$C$78:$C$134,0),1),[14]設定!$H33))</f>
        <v>20.8</v>
      </c>
      <c r="D18" s="46">
        <f>IF($B18="","",IF([14]設定!$H33="",INDEX([14]第１０表!$F$78:$M$134,MATCH([14]設定!$D33,[14]第１０表!$C$78:$C$134,0),2),[14]設定!$H33))</f>
        <v>162.9</v>
      </c>
      <c r="E18" s="46">
        <f>IF($B18="","",IF([14]設定!$H33="",INDEX([14]第１０表!$F$78:$M$134,MATCH([14]設定!$D33,[14]第１０表!$C$78:$C$134,0),3),[14]設定!$H33))</f>
        <v>149.5</v>
      </c>
      <c r="F18" s="47">
        <f>IF($B18="","",IF([14]設定!$H33="",INDEX([14]第１０表!$F$78:$M$134,MATCH([14]設定!$D33,[14]第１０表!$C$78:$C$134,0),4),[14]設定!$H33))</f>
        <v>13.4</v>
      </c>
      <c r="G18" s="46">
        <f>IF($B18="","",IF([14]設定!$H33="",INDEX([14]第１０表!$F$78:$M$134,MATCH([14]設定!$D33,[14]第１０表!$C$78:$C$134,0),5),[14]設定!$H33))</f>
        <v>13.4</v>
      </c>
      <c r="H18" s="46">
        <f>IF($B18="","",IF([14]設定!$H33="",INDEX([14]第１０表!$F$78:$M$134,MATCH([14]設定!$D33,[14]第１０表!$C$78:$C$134,0),6),[14]設定!$H33))</f>
        <v>69.2</v>
      </c>
      <c r="I18" s="46">
        <f>IF($B18="","",IF([14]設定!$H33="",INDEX([14]第１０表!$F$78:$M$134,MATCH([14]設定!$D33,[14]第１０表!$C$78:$C$134,0),7),[14]設定!$H33))</f>
        <v>67.400000000000006</v>
      </c>
      <c r="J18" s="47">
        <f>IF($B18="","",IF([14]設定!$H33="",INDEX([14]第１０表!$F$78:$M$134,MATCH([14]設定!$D33,[14]第１０表!$C$78:$C$134,0),8),[14]設定!$H33))</f>
        <v>1.8</v>
      </c>
      <c r="K18" s="5"/>
      <c r="M18" s="48" t="str">
        <f t="shared" si="0"/>
        <v>宿泊業，飲食サービス業</v>
      </c>
      <c r="N18" s="49">
        <f>IF($M18="","",IF([14]設定!$H33="",INDEX([14]指数!$C$518:$AD$574,MATCH([14]設定!$D33,[14]指数!$B$518:$B$574,0),7),[14]設定!$H33))</f>
        <v>99.8</v>
      </c>
      <c r="O18" s="50">
        <f>IF($M18="","",IF([14]設定!$H33="",INDEX([14]指数!$C$518:$AD$574,MATCH([14]設定!$D33,[14]指数!$B$518:$B$574,0),8),[14]設定!$H33))</f>
        <v>-8.8000000000000007</v>
      </c>
      <c r="P18" s="49">
        <f>IF($M18="","",IF([14]設定!$H33="",INDEX([14]指数!$C$518:$AD$574,MATCH([14]設定!$D33,[14]指数!$B$518:$B$574,0),9),[14]設定!$H33))</f>
        <v>98</v>
      </c>
      <c r="Q18" s="50">
        <f>IF($M18="","",IF([14]設定!$H33="",INDEX([14]指数!$C$518:$AD$574,MATCH([14]設定!$D33,[14]指数!$B$518:$B$574,0),10),[14]設定!$H33))</f>
        <v>-13.2</v>
      </c>
      <c r="R18" s="49">
        <f>IF($M18="","",IF([14]設定!$H33="",INDEX([14]指数!$C$518:$AD$574,MATCH([14]設定!$D33,[14]指数!$B$518:$B$574,0),11),[14]設定!$H33))</f>
        <v>124.1</v>
      </c>
      <c r="S18" s="51">
        <f>IF($M18="","",IF([14]設定!$H33="",INDEX([14]指数!$C$518:$AD$574,MATCH([14]設定!$D33,[14]指数!$B$518:$B$574,0),12),[14]設定!$H33))</f>
        <v>106.1</v>
      </c>
      <c r="T18" s="49">
        <f>IF($M18="","",IF([14]設定!$H33="",INDEX([14]指数!$C$582:$AD$638,MATCH([14]設定!$D33,[14]指数!$B$582:$B$638,0),7),[14]設定!$H33))</f>
        <v>100.9</v>
      </c>
      <c r="U18" s="50">
        <f>IF($M18="","",IF([14]設定!$H33="",INDEX([14]指数!$C$582:$AD$638,MATCH([14]設定!$D33,[14]指数!$B$582:$B$638,0),8),[14]設定!$H33))</f>
        <v>-14.6</v>
      </c>
      <c r="V18" s="49">
        <f>IF($M18="","",IF([14]設定!$H33="",INDEX([14]指数!$C$582:$AD$638,MATCH([14]設定!$D33,[14]指数!$B$582:$B$638,0),9),[14]設定!$H33))</f>
        <v>100.3</v>
      </c>
      <c r="W18" s="50">
        <f>IF($M18="","",IF([14]設定!$H33="",INDEX([14]指数!$C$582:$AD$638,MATCH([14]設定!$D33,[14]指数!$B$582:$B$638,0),10),[14]設定!$H33))</f>
        <v>-13.2</v>
      </c>
      <c r="X18" s="49">
        <f>IF($M18="","",IF([14]設定!$H33="",INDEX([14]指数!$C$582:$AD$638,MATCH([14]設定!$D33,[14]指数!$B$582:$B$638,0),11),[14]設定!$H33))</f>
        <v>128.6</v>
      </c>
      <c r="Y18" s="51">
        <f>IF($M18="","",IF([14]設定!$H33="",INDEX([14]指数!$C$582:$AD$638,MATCH([14]設定!$D33,[14]指数!$B$582:$B$638,0),12),[14]設定!$H33))</f>
        <v>-45.4</v>
      </c>
    </row>
    <row r="19" spans="1:25" s="4" customFormat="1" ht="23.25" customHeight="1" x14ac:dyDescent="0.45">
      <c r="A19" s="5"/>
      <c r="B19" s="54" t="str">
        <f>+[15]表１!B20</f>
        <v>生活関連サービス業，娯楽業</v>
      </c>
      <c r="C19" s="46">
        <f>IF($B19="","",IF([14]設定!$H34="",INDEX([14]第１０表!$F$78:$M$134,MATCH([14]設定!$D34,[14]第１０表!$C$78:$C$134,0),1),[14]設定!$H34))</f>
        <v>19.399999999999999</v>
      </c>
      <c r="D19" s="46">
        <f>IF($B19="","",IF([14]設定!$H34="",INDEX([14]第１０表!$F$78:$M$134,MATCH([14]設定!$D34,[14]第１０表!$C$78:$C$134,0),2),[14]設定!$H34))</f>
        <v>164.2</v>
      </c>
      <c r="E19" s="46">
        <f>IF($B19="","",IF([14]設定!$H34="",INDEX([14]第１０表!$F$78:$M$134,MATCH([14]設定!$D34,[14]第１０表!$C$78:$C$134,0),3),[14]設定!$H34))</f>
        <v>147.30000000000001</v>
      </c>
      <c r="F19" s="47">
        <f>IF($B19="","",IF([14]設定!$H34="",INDEX([14]第１０表!$F$78:$M$134,MATCH([14]設定!$D34,[14]第１０表!$C$78:$C$134,0),4),[14]設定!$H34))</f>
        <v>16.899999999999999</v>
      </c>
      <c r="G19" s="46">
        <f>IF($B19="","",IF([14]設定!$H34="",INDEX([14]第１０表!$F$78:$M$134,MATCH([14]設定!$D34,[14]第１０表!$C$78:$C$134,0),5),[14]設定!$H34))</f>
        <v>13.8</v>
      </c>
      <c r="H19" s="46">
        <f>IF($B19="","",IF([14]設定!$H34="",INDEX([14]第１０表!$F$78:$M$134,MATCH([14]設定!$D34,[14]第１０表!$C$78:$C$134,0),6),[14]設定!$H34))</f>
        <v>90.4</v>
      </c>
      <c r="I19" s="46">
        <f>IF($B19="","",IF([14]設定!$H34="",INDEX([14]第１０表!$F$78:$M$134,MATCH([14]設定!$D34,[14]第１０表!$C$78:$C$134,0),7),[14]設定!$H34))</f>
        <v>85.4</v>
      </c>
      <c r="J19" s="47">
        <f>IF($B19="","",IF([14]設定!$H34="",INDEX([14]第１０表!$F$78:$M$134,MATCH([14]設定!$D34,[14]第１０表!$C$78:$C$134,0),8),[14]設定!$H34))</f>
        <v>5</v>
      </c>
      <c r="K19" s="5"/>
      <c r="M19" s="54" t="str">
        <f t="shared" si="0"/>
        <v>生活関連サービス業，娯楽業</v>
      </c>
      <c r="N19" s="49">
        <f>IF($M19="","",IF([14]設定!$H34="",INDEX([14]指数!$C$518:$AD$574,MATCH([14]設定!$D34,[14]指数!$B$518:$B$574,0),7),[14]設定!$H34))</f>
        <v>96.6</v>
      </c>
      <c r="O19" s="50">
        <f>IF($M19="","",IF([14]設定!$H34="",INDEX([14]指数!$C$518:$AD$574,MATCH([14]設定!$D34,[14]指数!$B$518:$B$574,0),8),[14]設定!$H34))</f>
        <v>-3.9</v>
      </c>
      <c r="P19" s="49">
        <f>IF($M19="","",IF([14]設定!$H34="",INDEX([14]指数!$C$518:$AD$574,MATCH([14]設定!$D34,[14]指数!$B$518:$B$574,0),9),[14]設定!$H34))</f>
        <v>95.5</v>
      </c>
      <c r="Q19" s="50">
        <f>IF($M19="","",IF([14]設定!$H34="",INDEX([14]指数!$C$518:$AD$574,MATCH([14]設定!$D34,[14]指数!$B$518:$B$574,0),10),[14]設定!$H34))</f>
        <v>-6.2</v>
      </c>
      <c r="R19" s="49">
        <f>IF($M19="","",IF([14]設定!$H34="",INDEX([14]指数!$C$518:$AD$574,MATCH([14]設定!$D34,[14]指数!$B$518:$B$574,0),11),[14]設定!$H34))</f>
        <v>107</v>
      </c>
      <c r="S19" s="51">
        <f>IF($M19="","",IF([14]設定!$H34="",INDEX([14]指数!$C$518:$AD$574,MATCH([14]設定!$D34,[14]指数!$B$518:$B$574,0),12),[14]設定!$H34))</f>
        <v>20.8</v>
      </c>
      <c r="T19" s="49">
        <f>IF($M19="","",IF([14]設定!$H34="",INDEX([14]指数!$C$582:$AD$638,MATCH([14]設定!$D34,[14]指数!$B$582:$B$638,0),7),[14]設定!$H34))</f>
        <v>115.2</v>
      </c>
      <c r="U19" s="50">
        <f>IF($M19="","",IF([14]設定!$H34="",INDEX([14]指数!$C$582:$AD$638,MATCH([14]設定!$D34,[14]指数!$B$582:$B$638,0),8),[14]設定!$H34))</f>
        <v>9.6</v>
      </c>
      <c r="V19" s="49">
        <f>IF($M19="","",IF([14]設定!$H34="",INDEX([14]指数!$C$582:$AD$638,MATCH([14]設定!$D34,[14]指数!$B$582:$B$638,0),9),[14]設定!$H34))</f>
        <v>109.9</v>
      </c>
      <c r="W19" s="50">
        <f>IF($M19="","",IF([14]設定!$H34="",INDEX([14]指数!$C$582:$AD$638,MATCH([14]設定!$D34,[14]指数!$B$582:$B$638,0),10),[14]設定!$H34))</f>
        <v>9.1999999999999993</v>
      </c>
      <c r="X19" s="49">
        <f>IF($M19="","",IF([14]設定!$H34="",INDEX([14]指数!$C$582:$AD$638,MATCH([14]設定!$D34,[14]指数!$B$582:$B$638,0),11),[14]設定!$H34))</f>
        <v>625</v>
      </c>
      <c r="Y19" s="51">
        <f>IF($M19="","",IF([14]設定!$H34="",INDEX([14]指数!$C$582:$AD$638,MATCH([14]設定!$D34,[14]指数!$B$582:$B$638,0),12),[14]設定!$H34))</f>
        <v>16.3</v>
      </c>
    </row>
    <row r="20" spans="1:25" s="4" customFormat="1" ht="23.25" customHeight="1" x14ac:dyDescent="0.45">
      <c r="A20" s="5"/>
      <c r="B20" s="52" t="str">
        <f>+[15]表１!B21</f>
        <v>教育，学習支援業</v>
      </c>
      <c r="C20" s="46">
        <f>IF($B20="","",IF([14]設定!$H35="",INDEX([14]第１０表!$F$78:$M$134,MATCH([14]設定!$D35,[14]第１０表!$C$78:$C$134,0),1),[14]設定!$H35))</f>
        <v>13.9</v>
      </c>
      <c r="D20" s="46">
        <f>IF($B20="","",IF([14]設定!$H35="",INDEX([14]第１０表!$F$78:$M$134,MATCH([14]設定!$D35,[14]第１０表!$C$78:$C$134,0),2),[14]設定!$H35))</f>
        <v>118.5</v>
      </c>
      <c r="E20" s="46">
        <f>IF($B20="","",IF([14]設定!$H35="",INDEX([14]第１０表!$F$78:$M$134,MATCH([14]設定!$D35,[14]第１０表!$C$78:$C$134,0),3),[14]設定!$H35))</f>
        <v>105.9</v>
      </c>
      <c r="F20" s="47">
        <f>IF($B20="","",IF([14]設定!$H35="",INDEX([14]第１０表!$F$78:$M$134,MATCH([14]設定!$D35,[14]第１０表!$C$78:$C$134,0),4),[14]設定!$H35))</f>
        <v>12.6</v>
      </c>
      <c r="G20" s="46">
        <f>IF($B20="","",IF([14]設定!$H35="",INDEX([14]第１０表!$F$78:$M$134,MATCH([14]設定!$D35,[14]第１０表!$C$78:$C$134,0),5),[14]設定!$H35))</f>
        <v>7.6</v>
      </c>
      <c r="H20" s="46">
        <f>IF($B20="","",IF([14]設定!$H35="",INDEX([14]第１０表!$F$78:$M$134,MATCH([14]設定!$D35,[14]第１０表!$C$78:$C$134,0),6),[14]設定!$H35))</f>
        <v>43.6</v>
      </c>
      <c r="I20" s="46">
        <f>IF($B20="","",IF([14]設定!$H35="",INDEX([14]第１０表!$F$78:$M$134,MATCH([14]設定!$D35,[14]第１０表!$C$78:$C$134,0),7),[14]設定!$H35))</f>
        <v>43.4</v>
      </c>
      <c r="J20" s="47">
        <f>IF($B20="","",IF([14]設定!$H35="",INDEX([14]第１０表!$F$78:$M$134,MATCH([14]設定!$D35,[14]第１０表!$C$78:$C$134,0),8),[14]設定!$H35))</f>
        <v>0.2</v>
      </c>
      <c r="K20" s="5"/>
      <c r="M20" s="48" t="str">
        <f t="shared" si="0"/>
        <v>教育，学習支援業</v>
      </c>
      <c r="N20" s="49">
        <f>IF($M20="","",IF([14]設定!$H35="",INDEX([14]指数!$C$518:$AD$574,MATCH([14]設定!$D35,[14]指数!$B$518:$B$574,0),7),[14]設定!$H35))</f>
        <v>75.3</v>
      </c>
      <c r="O20" s="50">
        <f>IF($M20="","",IF([14]設定!$H35="",INDEX([14]指数!$C$518:$AD$574,MATCH([14]設定!$D35,[14]指数!$B$518:$B$574,0),8),[14]設定!$H35))</f>
        <v>-18.899999999999999</v>
      </c>
      <c r="P20" s="49">
        <f>IF($M20="","",IF([14]設定!$H35="",INDEX([14]指数!$C$518:$AD$574,MATCH([14]設定!$D35,[14]指数!$B$518:$B$574,0),9),[14]設定!$H35))</f>
        <v>71.3</v>
      </c>
      <c r="Q20" s="50">
        <f>IF($M20="","",IF([14]設定!$H35="",INDEX([14]指数!$C$518:$AD$574,MATCH([14]設定!$D35,[14]指数!$B$518:$B$574,0),10),[14]設定!$H35))</f>
        <v>-18.2</v>
      </c>
      <c r="R20" s="49">
        <f>IF($M20="","",IF([14]設定!$H35="",INDEX([14]指数!$C$518:$AD$574,MATCH([14]設定!$D35,[14]指数!$B$518:$B$574,0),11),[14]設定!$H35))</f>
        <v>143.19999999999999</v>
      </c>
      <c r="S20" s="51">
        <f>IF($M20="","",IF([14]設定!$H35="",INDEX([14]指数!$C$518:$AD$574,MATCH([14]設定!$D35,[14]指数!$B$518:$B$574,0),12),[14]設定!$H35))</f>
        <v>-24.1</v>
      </c>
      <c r="T20" s="49">
        <f>IF($M20="","",IF([14]設定!$H35="",INDEX([14]指数!$C$582:$AD$638,MATCH([14]設定!$D35,[14]指数!$B$582:$B$638,0),7),[14]設定!$H35))</f>
        <v>83.4</v>
      </c>
      <c r="U20" s="50">
        <f>IF($M20="","",IF([14]設定!$H35="",INDEX([14]指数!$C$582:$AD$638,MATCH([14]設定!$D35,[14]指数!$B$582:$B$638,0),8),[14]設定!$H35))</f>
        <v>-10.6</v>
      </c>
      <c r="V20" s="49">
        <f>IF($M20="","",IF([14]設定!$H35="",INDEX([14]指数!$C$582:$AD$638,MATCH([14]設定!$D35,[14]指数!$B$582:$B$638,0),9),[14]設定!$H35))</f>
        <v>83.5</v>
      </c>
      <c r="W20" s="50">
        <f>IF($M20="","",IF([14]設定!$H35="",INDEX([14]指数!$C$582:$AD$638,MATCH([14]設定!$D35,[14]指数!$B$582:$B$638,0),10),[14]設定!$H35))</f>
        <v>-10.7</v>
      </c>
      <c r="X20" s="49">
        <f>IF($M20="","",IF([14]設定!$H35="",INDEX([14]指数!$C$582:$AD$638,MATCH([14]設定!$D35,[14]指数!$B$582:$B$638,0),11),[14]設定!$H35))</f>
        <v>50</v>
      </c>
      <c r="Y20" s="51">
        <f>IF($M20="","",IF([14]設定!$H35="",INDEX([14]指数!$C$582:$AD$638,MATCH([14]設定!$D35,[14]指数!$B$582:$B$638,0),12),[14]設定!$H35))</f>
        <v>0</v>
      </c>
    </row>
    <row r="21" spans="1:25" s="4" customFormat="1" ht="23.25" customHeight="1" x14ac:dyDescent="0.45">
      <c r="A21" s="5"/>
      <c r="B21" s="52" t="str">
        <f>+[15]表１!B22</f>
        <v>医療，福祉</v>
      </c>
      <c r="C21" s="46">
        <f>IF($B21="","",IF([14]設定!$H36="",INDEX([14]第１０表!$F$78:$M$134,MATCH([14]設定!$D36,[14]第１０表!$C$78:$C$134,0),1),[14]設定!$H36))</f>
        <v>19.8</v>
      </c>
      <c r="D21" s="46">
        <f>IF($B21="","",IF([14]設定!$H36="",INDEX([14]第１０表!$F$78:$M$134,MATCH([14]設定!$D36,[14]第１０表!$C$78:$C$134,0),2),[14]設定!$H36))</f>
        <v>156</v>
      </c>
      <c r="E21" s="46">
        <f>IF($B21="","",IF([14]設定!$H36="",INDEX([14]第１０表!$F$78:$M$134,MATCH([14]設定!$D36,[14]第１０表!$C$78:$C$134,0),3),[14]設定!$H36))</f>
        <v>150.4</v>
      </c>
      <c r="F21" s="47">
        <f>IF($B21="","",IF([14]設定!$H36="",INDEX([14]第１０表!$F$78:$M$134,MATCH([14]設定!$D36,[14]第１０表!$C$78:$C$134,0),4),[14]設定!$H36))</f>
        <v>5.6</v>
      </c>
      <c r="G21" s="46">
        <f>IF($B21="","",IF([14]設定!$H36="",INDEX([14]第１０表!$F$78:$M$134,MATCH([14]設定!$D36,[14]第１０表!$C$78:$C$134,0),5),[14]設定!$H36))</f>
        <v>15.6</v>
      </c>
      <c r="H21" s="46">
        <f>IF($B21="","",IF([14]設定!$H36="",INDEX([14]第１０表!$F$78:$M$134,MATCH([14]設定!$D36,[14]第１０表!$C$78:$C$134,0),6),[14]設定!$H36))</f>
        <v>87.7</v>
      </c>
      <c r="I21" s="46">
        <f>IF($B21="","",IF([14]設定!$H36="",INDEX([14]第１０表!$F$78:$M$134,MATCH([14]設定!$D36,[14]第１０表!$C$78:$C$134,0),7),[14]設定!$H36))</f>
        <v>86.4</v>
      </c>
      <c r="J21" s="47">
        <f>IF($B21="","",IF([14]設定!$H36="",INDEX([14]第１０表!$F$78:$M$134,MATCH([14]設定!$D36,[14]第１０表!$C$78:$C$134,0),8),[14]設定!$H36))</f>
        <v>1.3</v>
      </c>
      <c r="K21" s="5"/>
      <c r="M21" s="48" t="str">
        <f t="shared" si="0"/>
        <v>医療，福祉</v>
      </c>
      <c r="N21" s="49">
        <f>IF($M21="","",IF([14]設定!$H36="",INDEX([14]指数!$C$518:$AD$574,MATCH([14]設定!$D36,[14]指数!$B$518:$B$574,0),7),[14]設定!$H36))</f>
        <v>99.4</v>
      </c>
      <c r="O21" s="50">
        <f>IF($M21="","",IF([14]設定!$H36="",INDEX([14]指数!$C$518:$AD$574,MATCH([14]設定!$D36,[14]指数!$B$518:$B$574,0),8),[14]設定!$H36))</f>
        <v>-0.5</v>
      </c>
      <c r="P21" s="49">
        <f>IF($M21="","",IF([14]設定!$H36="",INDEX([14]指数!$C$518:$AD$574,MATCH([14]設定!$D36,[14]指数!$B$518:$B$574,0),9),[14]設定!$H36))</f>
        <v>99</v>
      </c>
      <c r="Q21" s="50">
        <f>IF($M21="","",IF([14]設定!$H36="",INDEX([14]指数!$C$518:$AD$574,MATCH([14]設定!$D36,[14]指数!$B$518:$B$574,0),10),[14]設定!$H36))</f>
        <v>-0.5</v>
      </c>
      <c r="R21" s="49">
        <f>IF($M21="","",IF([14]設定!$H36="",INDEX([14]指数!$C$518:$AD$574,MATCH([14]設定!$D36,[14]指数!$B$518:$B$574,0),11),[14]設定!$H36))</f>
        <v>109.8</v>
      </c>
      <c r="S21" s="51">
        <f>IF($M21="","",IF([14]設定!$H36="",INDEX([14]指数!$C$518:$AD$574,MATCH([14]設定!$D36,[14]指数!$B$518:$B$574,0),12),[14]設定!$H36))</f>
        <v>0</v>
      </c>
      <c r="T21" s="49">
        <f>IF($M21="","",IF([14]設定!$H36="",INDEX([14]指数!$C$582:$AD$638,MATCH([14]設定!$D36,[14]指数!$B$582:$B$638,0),7),[14]設定!$H36))</f>
        <v>98.3</v>
      </c>
      <c r="U21" s="50">
        <f>IF($M21="","",IF([14]設定!$H36="",INDEX([14]指数!$C$582:$AD$638,MATCH([14]設定!$D36,[14]指数!$B$582:$B$638,0),8),[14]設定!$H36))</f>
        <v>-5.9</v>
      </c>
      <c r="V21" s="49">
        <f>IF($M21="","",IF([14]設定!$H36="",INDEX([14]指数!$C$582:$AD$638,MATCH([14]設定!$D36,[14]指数!$B$582:$B$638,0),9),[14]設定!$H36))</f>
        <v>98.2</v>
      </c>
      <c r="W21" s="50">
        <f>IF($M21="","",IF([14]設定!$H36="",INDEX([14]指数!$C$582:$AD$638,MATCH([14]設定!$D36,[14]指数!$B$582:$B$638,0),10),[14]設定!$H36))</f>
        <v>-5.5</v>
      </c>
      <c r="X21" s="49">
        <f>IF($M21="","",IF([14]設定!$H36="",INDEX([14]指数!$C$582:$AD$638,MATCH([14]設定!$D36,[14]指数!$B$582:$B$638,0),11),[14]設定!$H36))</f>
        <v>100</v>
      </c>
      <c r="Y21" s="51">
        <f>IF($M21="","",IF([14]設定!$H36="",INDEX([14]指数!$C$582:$AD$638,MATCH([14]設定!$D36,[14]指数!$B$582:$B$638,0),12),[14]設定!$H36))</f>
        <v>-27.8</v>
      </c>
    </row>
    <row r="22" spans="1:25" s="4" customFormat="1" ht="23.25" customHeight="1" x14ac:dyDescent="0.45">
      <c r="A22" s="5"/>
      <c r="B22" s="52" t="str">
        <f>+[15]表１!B23</f>
        <v>複合サービス事業</v>
      </c>
      <c r="C22" s="46">
        <f>IF($B22="","",IF([14]設定!$H37="",INDEX([14]第１０表!$F$78:$M$134,MATCH([14]設定!$D37,[14]第１０表!$C$78:$C$134,0),1),[14]設定!$H37))</f>
        <v>19.600000000000001</v>
      </c>
      <c r="D22" s="46">
        <f>IF($B22="","",IF([14]設定!$H37="",INDEX([14]第１０表!$F$78:$M$134,MATCH([14]設定!$D37,[14]第１０表!$C$78:$C$134,0),2),[14]設定!$H37))</f>
        <v>154.1</v>
      </c>
      <c r="E22" s="46">
        <f>IF($B22="","",IF([14]設定!$H37="",INDEX([14]第１０表!$F$78:$M$134,MATCH([14]設定!$D37,[14]第１０表!$C$78:$C$134,0),3),[14]設定!$H37))</f>
        <v>149.1</v>
      </c>
      <c r="F22" s="47">
        <f>IF($B22="","",IF([14]設定!$H37="",INDEX([14]第１０表!$F$78:$M$134,MATCH([14]設定!$D37,[14]第１０表!$C$78:$C$134,0),4),[14]設定!$H37))</f>
        <v>5</v>
      </c>
      <c r="G22" s="46">
        <f>IF($B22="","",IF([14]設定!$H37="",INDEX([14]第１０表!$F$78:$M$134,MATCH([14]設定!$D37,[14]第１０表!$C$78:$C$134,0),5),[14]設定!$H37))</f>
        <v>20.100000000000001</v>
      </c>
      <c r="H22" s="46">
        <f>IF($B22="","",IF([14]設定!$H37="",INDEX([14]第１０表!$F$78:$M$134,MATCH([14]設定!$D37,[14]第１０表!$C$78:$C$134,0),6),[14]設定!$H37))</f>
        <v>115.2</v>
      </c>
      <c r="I22" s="46">
        <f>IF($B22="","",IF([14]設定!$H37="",INDEX([14]第１０表!$F$78:$M$134,MATCH([14]設定!$D37,[14]第１０表!$C$78:$C$134,0),7),[14]設定!$H37))</f>
        <v>115.1</v>
      </c>
      <c r="J22" s="47">
        <f>IF($B22="","",IF([14]設定!$H37="",INDEX([14]第１０表!$F$78:$M$134,MATCH([14]設定!$D37,[14]第１０表!$C$78:$C$134,0),8),[14]設定!$H37))</f>
        <v>0.1</v>
      </c>
      <c r="K22" s="5"/>
      <c r="M22" s="48" t="str">
        <f t="shared" si="0"/>
        <v>複合サービス事業</v>
      </c>
      <c r="N22" s="49">
        <f>IF($M22="","",IF([14]設定!$H37="",INDEX([14]指数!$C$518:$AD$574,MATCH([14]設定!$D37,[14]指数!$B$518:$B$574,0),7),[14]設定!$H37))</f>
        <v>97.2</v>
      </c>
      <c r="O22" s="50">
        <f>IF($M22="","",IF([14]設定!$H37="",INDEX([14]指数!$C$518:$AD$574,MATCH([14]設定!$D37,[14]指数!$B$518:$B$574,0),8),[14]設定!$H37))</f>
        <v>-5</v>
      </c>
      <c r="P22" s="49">
        <f>IF($M22="","",IF([14]設定!$H37="",INDEX([14]指数!$C$518:$AD$574,MATCH([14]設定!$D37,[14]指数!$B$518:$B$574,0),9),[14]設定!$H37))</f>
        <v>99.4</v>
      </c>
      <c r="Q22" s="50">
        <f>IF($M22="","",IF([14]設定!$H37="",INDEX([14]指数!$C$518:$AD$574,MATCH([14]設定!$D37,[14]指数!$B$518:$B$574,0),10),[14]設定!$H37))</f>
        <v>-3.7</v>
      </c>
      <c r="R22" s="49">
        <f>IF($M22="","",IF([14]設定!$H37="",INDEX([14]指数!$C$518:$AD$574,MATCH([14]設定!$D37,[14]指数!$B$518:$B$574,0),11),[14]設定!$H37))</f>
        <v>57.5</v>
      </c>
      <c r="S22" s="51">
        <f>IF($M22="","",IF([14]設定!$H37="",INDEX([14]指数!$C$518:$AD$574,MATCH([14]設定!$D37,[14]指数!$B$518:$B$574,0),12),[14]設定!$H37))</f>
        <v>-33.299999999999997</v>
      </c>
      <c r="T22" s="49">
        <f>IF($M22="","",IF([14]設定!$H37="",INDEX([14]指数!$C$582:$AD$638,MATCH([14]設定!$D37,[14]指数!$B$582:$B$638,0),7),[14]設定!$H37))</f>
        <v>98.2</v>
      </c>
      <c r="U22" s="50">
        <f>IF($M22="","",IF([14]設定!$H37="",INDEX([14]指数!$C$582:$AD$638,MATCH([14]設定!$D37,[14]指数!$B$582:$B$638,0),8),[14]設定!$H37))</f>
        <v>-3.4</v>
      </c>
      <c r="V22" s="49">
        <f>IF($M22="","",IF([14]設定!$H37="",INDEX([14]指数!$C$582:$AD$638,MATCH([14]設定!$D37,[14]指数!$B$582:$B$638,0),9),[14]設定!$H37))</f>
        <v>100.8</v>
      </c>
      <c r="W22" s="50">
        <f>IF($M22="","",IF([14]設定!$H37="",INDEX([14]指数!$C$582:$AD$638,MATCH([14]設定!$D37,[14]指数!$B$582:$B$638,0),10),[14]設定!$H37))</f>
        <v>-3.3</v>
      </c>
      <c r="X22" s="49">
        <f>IF($M22="","",IF([14]設定!$H37="",INDEX([14]指数!$C$582:$AD$638,MATCH([14]設定!$D37,[14]指数!$B$582:$B$638,0),11),[14]設定!$H37))</f>
        <v>3.2</v>
      </c>
      <c r="Y22" s="51">
        <f>IF($M22="","",IF([14]設定!$H37="",INDEX([14]指数!$C$582:$AD$638,MATCH([14]設定!$D37,[14]指数!$B$582:$B$638,0),12),[14]設定!$H37))</f>
        <v>-67</v>
      </c>
    </row>
    <row r="23" spans="1:25" s="4" customFormat="1" ht="23.25" customHeight="1" x14ac:dyDescent="0.45">
      <c r="A23" s="5"/>
      <c r="B23" s="57" t="str">
        <f>+[15]表１!B24</f>
        <v>サービス業（他に分類されないもの）</v>
      </c>
      <c r="C23" s="58">
        <f>IF($B23="","",IF([14]設定!$H38="",INDEX([14]第１０表!$F$78:$M$134,MATCH([14]設定!$D38,[14]第１０表!$C$78:$C$134,0),1),[14]設定!$H38))</f>
        <v>19.8</v>
      </c>
      <c r="D23" s="59">
        <f>IF($B23="","",IF([14]設定!$H38="",INDEX([14]第１０表!$F$78:$M$134,MATCH([14]設定!$D38,[14]第１０表!$C$78:$C$134,0),2),[14]設定!$H38))</f>
        <v>161.6</v>
      </c>
      <c r="E23" s="59">
        <f>IF($B23="","",IF([14]設定!$H38="",INDEX([14]第１０表!$F$78:$M$134,MATCH([14]設定!$D38,[14]第１０表!$C$78:$C$134,0),3),[14]設定!$H38))</f>
        <v>151.6</v>
      </c>
      <c r="F23" s="60">
        <f>IF($B23="","",IF([14]設定!$H38="",INDEX([14]第１０表!$F$78:$M$134,MATCH([14]設定!$D38,[14]第１０表!$C$78:$C$134,0),4),[14]設定!$H38))</f>
        <v>10</v>
      </c>
      <c r="G23" s="59">
        <f>IF($B23="","",IF([14]設定!$H38="",INDEX([14]第１０表!$F$78:$M$134,MATCH([14]設定!$D38,[14]第１０表!$C$78:$C$134,0),5),[14]設定!$H38))</f>
        <v>16.600000000000001</v>
      </c>
      <c r="H23" s="59">
        <f>IF($B23="","",IF([14]設定!$H38="",INDEX([14]第１０表!$F$78:$M$134,MATCH([14]設定!$D38,[14]第１０表!$C$78:$C$134,0),6),[14]設定!$H38))</f>
        <v>91.9</v>
      </c>
      <c r="I23" s="59">
        <f>IF($B23="","",IF([14]設定!$H38="",INDEX([14]第１０表!$F$78:$M$134,MATCH([14]設定!$D38,[14]第１０表!$C$78:$C$134,0),7),[14]設定!$H38))</f>
        <v>89.7</v>
      </c>
      <c r="J23" s="60">
        <f>IF($B23="","",IF([14]設定!$H38="",INDEX([14]第１０表!$F$78:$M$134,MATCH([14]設定!$D38,[14]第１０表!$C$78:$C$134,0),8),[14]設定!$H38))</f>
        <v>2.2000000000000002</v>
      </c>
      <c r="K23" s="5"/>
      <c r="M23" s="61" t="str">
        <f t="shared" si="0"/>
        <v>サービス業（他に分類されないもの）</v>
      </c>
      <c r="N23" s="62">
        <f>IF($M23="","",IF([14]設定!$H38="",INDEX([14]指数!$C$518:$AD$574,MATCH([14]設定!$D38,[14]指数!$B$518:$B$574,0),7),[14]設定!$H38))</f>
        <v>99.9</v>
      </c>
      <c r="O23" s="63">
        <f>IF($M23="","",IF([14]設定!$H38="",INDEX([14]指数!$C$518:$AD$574,MATCH([14]設定!$D38,[14]指数!$B$518:$B$574,0),8),[14]設定!$H38))</f>
        <v>6.4</v>
      </c>
      <c r="P23" s="62">
        <f>IF($M23="","",IF([14]設定!$H38="",INDEX([14]指数!$C$518:$AD$574,MATCH([14]設定!$D38,[14]指数!$B$518:$B$574,0),9),[14]設定!$H38))</f>
        <v>100.9</v>
      </c>
      <c r="Q23" s="64">
        <f>IF($M23="","",IF([14]設定!$H38="",INDEX([14]指数!$C$518:$AD$574,MATCH([14]設定!$D38,[14]指数!$B$518:$B$574,0),10),[14]設定!$H38))</f>
        <v>4.7</v>
      </c>
      <c r="R23" s="62">
        <f>IF($M23="","",IF([14]設定!$H38="",INDEX([14]指数!$C$518:$AD$574,MATCH([14]設定!$D38,[14]指数!$B$518:$B$574,0),11),[14]設定!$H38))</f>
        <v>86.2</v>
      </c>
      <c r="S23" s="65">
        <f>IF($M23="","",IF([14]設定!$H38="",INDEX([14]指数!$C$518:$AD$574,MATCH([14]設定!$D38,[14]指数!$B$518:$B$574,0),12),[14]設定!$H38))</f>
        <v>40.799999999999997</v>
      </c>
      <c r="T23" s="62">
        <f>IF($M23="","",IF([14]設定!$H38="",INDEX([14]指数!$C$582:$AD$638,MATCH([14]設定!$D38,[14]指数!$B$582:$B$638,0),7),[14]設定!$H38))</f>
        <v>98</v>
      </c>
      <c r="U23" s="63">
        <f>IF($M23="","",IF([14]設定!$H38="",INDEX([14]指数!$C$582:$AD$638,MATCH([14]設定!$D38,[14]指数!$B$582:$B$638,0),8),[14]設定!$H38))</f>
        <v>7.7</v>
      </c>
      <c r="V23" s="62">
        <f>IF($M23="","",IF([14]設定!$H38="",INDEX([14]指数!$C$582:$AD$638,MATCH([14]設定!$D38,[14]指数!$B$582:$B$638,0),9),[14]設定!$H38))</f>
        <v>98.9</v>
      </c>
      <c r="W23" s="64">
        <f>IF($M23="","",IF([14]設定!$H38="",INDEX([14]指数!$C$582:$AD$638,MATCH([14]設定!$D38,[14]指数!$B$582:$B$638,0),10),[14]設定!$H38))</f>
        <v>9.1999999999999993</v>
      </c>
      <c r="X23" s="62">
        <f>IF($M23="","",IF([14]設定!$H38="",INDEX([14]指数!$C$582:$AD$638,MATCH([14]設定!$D38,[14]指数!$B$582:$B$638,0),11),[14]設定!$H38))</f>
        <v>71</v>
      </c>
      <c r="Y23" s="65">
        <f>IF($M23="","",IF([14]設定!$H38="",INDEX([14]指数!$C$582:$AD$638,MATCH([14]設定!$D38,[14]指数!$B$582:$B$638,0),12),[14]設定!$H38))</f>
        <v>-31.2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IF($B30="","",IF([14]設定!$I23="",INDEX([14]第１０表!$F$10:$M$66,MATCH([14]設定!$D23,[14]第１０表!$C$10:$C$66,0),1),[14]設定!$I23))</f>
        <v>19</v>
      </c>
      <c r="D30" s="46">
        <f>IF($B30="","",IF([14]設定!$I23="",INDEX([14]第１０表!$F$10:$M$66,MATCH([14]設定!$D23,[14]第１０表!$C$10:$C$66,0),2),[14]設定!$I23))</f>
        <v>156.80000000000001</v>
      </c>
      <c r="E30" s="46">
        <f>IF($B30="","",IF([14]設定!$I23="",INDEX([14]第１０表!$F$10:$M$66,MATCH([14]設定!$D23,[14]第１０表!$C$10:$C$66,0),3),[14]設定!$I23))</f>
        <v>144.5</v>
      </c>
      <c r="F30" s="47">
        <f>IF($B30="","",IF([14]設定!$I23="",INDEX([14]第１０表!$F$10:$M$66,MATCH([14]設定!$D23,[14]第１０表!$C$10:$C$66,0),4),[14]設定!$I23))</f>
        <v>12.3</v>
      </c>
      <c r="G30" s="46">
        <f>IF($B30="","",IF([14]設定!$I23="",INDEX([14]第１０表!$F$10:$M$66,MATCH([14]設定!$D23,[14]第１０表!$C$10:$C$66,0),5),[14]設定!$I23))</f>
        <v>15.7</v>
      </c>
      <c r="H30" s="46">
        <f>IF($B30="","",IF([14]設定!$I23="",INDEX([14]第１０表!$F$10:$M$66,MATCH([14]設定!$D23,[14]第１０表!$C$10:$C$66,0),6),[14]設定!$I23))</f>
        <v>90.5</v>
      </c>
      <c r="I30" s="46">
        <f>IF($B30="","",IF([14]設定!$I23="",INDEX([14]第１０表!$F$10:$M$66,MATCH([14]設定!$D23,[14]第１０表!$C$10:$C$66,0),7),[14]設定!$I23))</f>
        <v>88.7</v>
      </c>
      <c r="J30" s="47">
        <f>IF($B30="","",IF([14]設定!$I23="",INDEX([14]第１０表!$F$10:$M$66,MATCH([14]設定!$D23,[14]第１０表!$C$10:$C$66,0),8),[14]設定!$I23))</f>
        <v>1.8</v>
      </c>
      <c r="K30" s="5"/>
      <c r="M30" s="48" t="str">
        <f t="shared" ref="M30:M45" si="2">+M8</f>
        <v>調査産業計</v>
      </c>
      <c r="N30" s="49">
        <f>IF($M30="","",IF([14]設定!$I23="",INDEX([14]指数!$C$198:$AD$254,MATCH([14]設定!$D23,[14]指数!$B$198:$B$254,0),7),[14]設定!$I23))</f>
        <v>96.4</v>
      </c>
      <c r="O30" s="50">
        <f>IF($M30="","",IF([14]設定!$I23="",INDEX([14]指数!$C$198:$AD$254,MATCH([14]設定!$D23,[14]指数!$B$198:$B$254,0),8),[14]設定!$I23))</f>
        <v>-0.8</v>
      </c>
      <c r="P30" s="49">
        <f>IF($M30="","",IF([14]設定!$I23="",INDEX([14]指数!$C$198:$AD$254,MATCH([14]設定!$D23,[14]指数!$B$198:$B$254,0),9),[14]設定!$I23))</f>
        <v>95.4</v>
      </c>
      <c r="Q30" s="50">
        <f>IF($M30="","",IF([14]設定!$I23="",INDEX([14]指数!$C$198:$AD$254,MATCH([14]設定!$D23,[14]指数!$B$198:$B$254,0),10),[14]設定!$I23))</f>
        <v>0</v>
      </c>
      <c r="R30" s="49">
        <f>IF($M30="","",IF([14]設定!$I23="",INDEX([14]指数!$C$198:$AD$254,MATCH([14]設定!$D23,[14]指数!$B$198:$B$254,0),11),[14]設定!$I23))</f>
        <v>109.8</v>
      </c>
      <c r="S30" s="51">
        <f>IF($M30="","",IF([14]設定!$I23="",INDEX([14]指数!$C$198:$AD$254,MATCH([14]設定!$D23,[14]指数!$B$198:$B$254,0),12),[14]設定!$I23))</f>
        <v>-9.6</v>
      </c>
      <c r="T30" s="49">
        <f>IF($M30="","",IF([14]設定!$I23="",INDEX([14]指数!$C$262:$AD$318,MATCH([14]設定!$D23,[14]指数!$B$262:$B$318,0),7),[14]設定!$I23))</f>
        <v>96.7</v>
      </c>
      <c r="U30" s="49">
        <f>IF($M30="","",IF([14]設定!$I23="",INDEX([14]指数!$C$262:$AD$318,MATCH([14]設定!$D23,[14]指数!$B$262:$B$318,0),8),[14]設定!$I23))</f>
        <v>-2.7</v>
      </c>
      <c r="V30" s="49">
        <f>IF($M30="","",IF([14]設定!$I23="",INDEX([14]指数!$C$262:$AD$318,MATCH([14]設定!$D23,[14]指数!$B$262:$B$318,0),9),[14]設定!$I23))</f>
        <v>97.2</v>
      </c>
      <c r="W30" s="49">
        <f>IF($M30="","",IF([14]設定!$I23="",INDEX([14]指数!$C$262:$AD$318,MATCH([14]設定!$D23,[14]指数!$B$262:$B$318,0),10),[14]設定!$I23))</f>
        <v>-1.4</v>
      </c>
      <c r="X30" s="49">
        <f>IF($M30="","",IF([14]設定!$I23="",INDEX([14]指数!$C$262:$AD$318,MATCH([14]設定!$D23,[14]指数!$B$262:$B$318,0),11),[14]設定!$I23))</f>
        <v>81.8</v>
      </c>
      <c r="Y30" s="49">
        <f>IF($M30="","",IF([14]設定!$I23="",INDEX([14]指数!$C$262:$AD$318,MATCH([14]設定!$D23,[14]指数!$B$262:$B$318,0),12),[14]設定!$I23))</f>
        <v>-40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IF($B31="","",IF([14]設定!$I24="",INDEX([14]第１０表!$F$10:$M$66,MATCH([14]設定!$D24,[14]第１０表!$C$10:$C$66,0),1),[14]設定!$I24))</f>
        <v>20</v>
      </c>
      <c r="D31" s="46">
        <f>IF($B31="","",IF([14]設定!$I24="",INDEX([14]第１０表!$F$10:$M$66,MATCH([14]設定!$D24,[14]第１０表!$C$10:$C$66,0),2),[14]設定!$I24))</f>
        <v>159.1</v>
      </c>
      <c r="E31" s="46">
        <f>IF($B31="","",IF([14]設定!$I24="",INDEX([14]第１０表!$F$10:$M$66,MATCH([14]設定!$D24,[14]第１０表!$C$10:$C$66,0),3),[14]設定!$I24))</f>
        <v>149.19999999999999</v>
      </c>
      <c r="F31" s="47">
        <f>IF($B31="","",IF([14]設定!$I24="",INDEX([14]第１０表!$F$10:$M$66,MATCH([14]設定!$D24,[14]第１０表!$C$10:$C$66,0),4),[14]設定!$I24))</f>
        <v>9.9</v>
      </c>
      <c r="G31" s="46">
        <f>IF($B31="","",IF([14]設定!$I24="",INDEX([14]第１０表!$F$10:$M$66,MATCH([14]設定!$D24,[14]第１０表!$C$10:$C$66,0),5),[14]設定!$I24))</f>
        <v>14</v>
      </c>
      <c r="H31" s="46">
        <f>IF($B31="","",IF([14]設定!$I24="",INDEX([14]第１０表!$F$10:$M$66,MATCH([14]設定!$D24,[14]第１０表!$C$10:$C$66,0),6),[14]設定!$I24))</f>
        <v>99.2</v>
      </c>
      <c r="I31" s="46">
        <f>IF($B31="","",IF([14]設定!$I24="",INDEX([14]第１０表!$F$10:$M$66,MATCH([14]設定!$D24,[14]第１０表!$C$10:$C$66,0),7),[14]設定!$I24))</f>
        <v>97.5</v>
      </c>
      <c r="J31" s="47">
        <f>IF($B31="","",IF([14]設定!$I24="",INDEX([14]第１０表!$F$10:$M$66,MATCH([14]設定!$D24,[14]第１０表!$C$10:$C$66,0),8),[14]設定!$I24))</f>
        <v>1.7</v>
      </c>
      <c r="K31" s="5"/>
      <c r="M31" s="48" t="str">
        <f t="shared" si="2"/>
        <v>建設業</v>
      </c>
      <c r="N31" s="49">
        <f>IF($M31="","",IF([14]設定!$I24="",INDEX([14]指数!$C$198:$AD$254,MATCH([14]設定!$D24,[14]指数!$B$198:$B$254,0),7),[14]設定!$I24))</f>
        <v>96.9</v>
      </c>
      <c r="O31" s="50">
        <f>IF($M31="","",IF([14]設定!$I24="",INDEX([14]指数!$C$198:$AD$254,MATCH([14]設定!$D24,[14]指数!$B$198:$B$254,0),8),[14]設定!$I24))</f>
        <v>-3.5</v>
      </c>
      <c r="P31" s="49">
        <f>IF($M31="","",IF([14]設定!$I24="",INDEX([14]指数!$C$198:$AD$254,MATCH([14]設定!$D24,[14]指数!$B$198:$B$254,0),9),[14]設定!$I24))</f>
        <v>99.3</v>
      </c>
      <c r="Q31" s="50">
        <f>IF($M31="","",IF([14]設定!$I24="",INDEX([14]指数!$C$198:$AD$254,MATCH([14]設定!$D24,[14]指数!$B$198:$B$254,0),10),[14]設定!$I24))</f>
        <v>-1.5</v>
      </c>
      <c r="R31" s="49">
        <f>IF($M31="","",IF([14]設定!$I24="",INDEX([14]指数!$C$198:$AD$254,MATCH([14]設定!$D24,[14]指数!$B$198:$B$254,0),11),[14]設定!$I24))</f>
        <v>70.2</v>
      </c>
      <c r="S31" s="51">
        <f>IF($M31="","",IF([14]設定!$I24="",INDEX([14]指数!$C$198:$AD$254,MATCH([14]設定!$D24,[14]指数!$B$198:$B$254,0),12),[14]設定!$I24))</f>
        <v>-26.6</v>
      </c>
      <c r="T31" s="49">
        <f>IF($M31="","",IF([14]設定!$I24="",INDEX([14]指数!$C$262:$AD$318,MATCH([14]設定!$D24,[14]指数!$B$262:$B$318,0),7),[14]設定!$I24))</f>
        <v>101.1</v>
      </c>
      <c r="U31" s="50">
        <f>IF($M31="","",IF([14]設定!$I24="",INDEX([14]指数!$C$262:$AD$318,MATCH([14]設定!$D24,[14]指数!$B$262:$B$318,0),8),[14]設定!$I24))</f>
        <v>-24.2</v>
      </c>
      <c r="V31" s="49">
        <f>IF($M31="","",IF([14]設定!$I24="",INDEX([14]指数!$C$262:$AD$318,MATCH([14]設定!$D24,[14]指数!$B$262:$B$318,0),9),[14]設定!$I24))</f>
        <v>100.2</v>
      </c>
      <c r="W31" s="50">
        <f>IF($M31="","",IF([14]設定!$I24="",INDEX([14]指数!$C$262:$AD$318,MATCH([14]設定!$D24,[14]指数!$B$262:$B$318,0),10),[14]設定!$I24))</f>
        <v>-21.2</v>
      </c>
      <c r="X31" s="49">
        <f>IF($M31="","",IF([14]設定!$I24="",INDEX([14]指数!$C$262:$AD$318,MATCH([14]設定!$D24,[14]指数!$B$262:$B$318,0),11),[14]設定!$I24))</f>
        <v>188.9</v>
      </c>
      <c r="Y31" s="51">
        <f>IF($M31="","",IF([14]設定!$I24="",INDEX([14]指数!$C$262:$AD$318,MATCH([14]設定!$D24,[14]指数!$B$262:$B$318,0),12),[14]設定!$I24))</f>
        <v>-76.099999999999994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IF($B32="","",IF([14]設定!$I25="",INDEX([14]第１０表!$F$10:$M$66,MATCH([14]設定!$D25,[14]第１０表!$C$10:$C$66,0),1),[14]設定!$I25))</f>
        <v>18.600000000000001</v>
      </c>
      <c r="D32" s="46">
        <f>IF($B32="","",IF([14]設定!$I25="",INDEX([14]第１０表!$F$10:$M$66,MATCH([14]設定!$D25,[14]第１０表!$C$10:$C$66,0),2),[14]設定!$I25))</f>
        <v>156.4</v>
      </c>
      <c r="E32" s="46">
        <f>IF($B32="","",IF([14]設定!$I25="",INDEX([14]第１０表!$F$10:$M$66,MATCH([14]設定!$D25,[14]第１０表!$C$10:$C$66,0),3),[14]設定!$I25))</f>
        <v>142.5</v>
      </c>
      <c r="F32" s="47">
        <f>IF($B32="","",IF([14]設定!$I25="",INDEX([14]第１０表!$F$10:$M$66,MATCH([14]設定!$D25,[14]第１０表!$C$10:$C$66,0),4),[14]設定!$I25))</f>
        <v>13.9</v>
      </c>
      <c r="G32" s="46">
        <f>IF($B32="","",IF([14]設定!$I25="",INDEX([14]第１０表!$F$10:$M$66,MATCH([14]設定!$D25,[14]第１０表!$C$10:$C$66,0),5),[14]設定!$I25))</f>
        <v>16.7</v>
      </c>
      <c r="H32" s="46">
        <f>IF($B32="","",IF([14]設定!$I25="",INDEX([14]第１０表!$F$10:$M$66,MATCH([14]設定!$D25,[14]第１０表!$C$10:$C$66,0),6),[14]設定!$I25))</f>
        <v>100.2</v>
      </c>
      <c r="I32" s="46">
        <f>IF($B32="","",IF([14]設定!$I25="",INDEX([14]第１０表!$F$10:$M$66,MATCH([14]設定!$D25,[14]第１０表!$C$10:$C$66,0),7),[14]設定!$I25))</f>
        <v>97.4</v>
      </c>
      <c r="J32" s="47">
        <f>IF($B32="","",IF([14]設定!$I25="",INDEX([14]第１０表!$F$10:$M$66,MATCH([14]設定!$D25,[14]第１０表!$C$10:$C$66,0),8),[14]設定!$I25))</f>
        <v>2.8</v>
      </c>
      <c r="K32" s="5"/>
      <c r="M32" s="48" t="str">
        <f t="shared" si="2"/>
        <v>製造業</v>
      </c>
      <c r="N32" s="49">
        <f>IF($M32="","",IF([14]設定!$I25="",INDEX([14]指数!$C$198:$AD$254,MATCH([14]設定!$D25,[14]指数!$B$198:$B$254,0),7),[14]設定!$I25))</f>
        <v>94.5</v>
      </c>
      <c r="O32" s="50">
        <f>IF($M32="","",IF([14]設定!$I25="",INDEX([14]指数!$C$198:$AD$254,MATCH([14]設定!$D25,[14]指数!$B$198:$B$254,0),8),[14]設定!$I25))</f>
        <v>-0.7</v>
      </c>
      <c r="P32" s="49">
        <f>IF($M32="","",IF([14]設定!$I25="",INDEX([14]指数!$C$198:$AD$254,MATCH([14]設定!$D25,[14]指数!$B$198:$B$254,0),9),[14]設定!$I25))</f>
        <v>93.6</v>
      </c>
      <c r="Q32" s="50">
        <f>IF($M32="","",IF([14]設定!$I25="",INDEX([14]指数!$C$198:$AD$254,MATCH([14]設定!$D25,[14]指数!$B$198:$B$254,0),10),[14]設定!$I25))</f>
        <v>-0.4</v>
      </c>
      <c r="R32" s="49">
        <f>IF($M32="","",IF([14]設定!$I25="",INDEX([14]指数!$C$198:$AD$254,MATCH([14]設定!$D25,[14]指数!$B$198:$B$254,0),11),[14]設定!$I25))</f>
        <v>104.5</v>
      </c>
      <c r="S32" s="51">
        <f>IF($M32="","",IF([14]設定!$I25="",INDEX([14]指数!$C$198:$AD$254,MATCH([14]設定!$D25,[14]指数!$B$198:$B$254,0),12),[14]設定!$I25))</f>
        <v>-4.0999999999999996</v>
      </c>
      <c r="T32" s="49">
        <f>IF($M32="","",IF([14]設定!$I25="",INDEX([14]指数!$C$262:$AD$318,MATCH([14]設定!$D25,[14]指数!$B$262:$B$318,0),7),[14]設定!$I25))</f>
        <v>86.1</v>
      </c>
      <c r="U32" s="50">
        <f>IF($M32="","",IF([14]設定!$I25="",INDEX([14]指数!$C$262:$AD$318,MATCH([14]設定!$D25,[14]指数!$B$262:$B$318,0),8),[14]設定!$I25))</f>
        <v>-6.9</v>
      </c>
      <c r="V32" s="49">
        <f>IF($M32="","",IF([14]設定!$I25="",INDEX([14]指数!$C$262:$AD$318,MATCH([14]設定!$D25,[14]指数!$B$262:$B$318,0),9),[14]設定!$I25))</f>
        <v>87.5</v>
      </c>
      <c r="W32" s="50">
        <f>IF($M32="","",IF([14]設定!$I25="",INDEX([14]指数!$C$262:$AD$318,MATCH([14]設定!$D25,[14]指数!$B$262:$B$318,0),10),[14]設定!$I25))</f>
        <v>-5.0999999999999996</v>
      </c>
      <c r="X32" s="49">
        <f>IF($M32="","",IF([14]設定!$I25="",INDEX([14]指数!$C$262:$AD$318,MATCH([14]設定!$D25,[14]指数!$B$262:$B$318,0),11),[14]設定!$I25))</f>
        <v>53.8</v>
      </c>
      <c r="Y32" s="51">
        <f>IF($M32="","",IF([14]設定!$I25="",INDEX([14]指数!$C$262:$AD$318,MATCH([14]設定!$D25,[14]指数!$B$262:$B$318,0),12),[14]設定!$I25))</f>
        <v>-45.2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IF($B33="","",IF([14]設定!$I26="",INDEX([14]第１０表!$F$10:$M$66,MATCH([14]設定!$D26,[14]第１０表!$C$10:$C$66,0),1),[14]設定!$I26))</f>
        <v>20.399999999999999</v>
      </c>
      <c r="D33" s="46">
        <f>IF($B33="","",IF([14]設定!$I26="",INDEX([14]第１０表!$F$10:$M$66,MATCH([14]設定!$D26,[14]第１０表!$C$10:$C$66,0),2),[14]設定!$I26))</f>
        <v>183.7</v>
      </c>
      <c r="E33" s="46">
        <f>IF($B33="","",IF([14]設定!$I26="",INDEX([14]第１０表!$F$10:$M$66,MATCH([14]設定!$D26,[14]第１０表!$C$10:$C$66,0),3),[14]設定!$I26))</f>
        <v>149.30000000000001</v>
      </c>
      <c r="F33" s="47">
        <f>IF($B33="","",IF([14]設定!$I26="",INDEX([14]第１０表!$F$10:$M$66,MATCH([14]設定!$D26,[14]第１０表!$C$10:$C$66,0),4),[14]設定!$I26))</f>
        <v>34.4</v>
      </c>
      <c r="G33" s="46">
        <f>IF($B33="","",IF([14]設定!$I26="",INDEX([14]第１０表!$F$10:$M$66,MATCH([14]設定!$D26,[14]第１０表!$C$10:$C$66,0),5),[14]設定!$I26))</f>
        <v>18.3</v>
      </c>
      <c r="H33" s="46">
        <f>IF($B33="","",IF([14]設定!$I26="",INDEX([14]第１０表!$F$10:$M$66,MATCH([14]設定!$D26,[14]第１０表!$C$10:$C$66,0),6),[14]設定!$I26))</f>
        <v>108.9</v>
      </c>
      <c r="I33" s="46">
        <f>IF($B33="","",IF([14]設定!$I26="",INDEX([14]第１０表!$F$10:$M$66,MATCH([14]設定!$D26,[14]第１０表!$C$10:$C$66,0),7),[14]設定!$I26))</f>
        <v>108.9</v>
      </c>
      <c r="J33" s="47">
        <f>IF($B33="","",IF([14]設定!$I26="",INDEX([14]第１０表!$F$10:$M$66,MATCH([14]設定!$D26,[14]第１０表!$C$10:$C$66,0),8),[14]設定!$I26))</f>
        <v>0</v>
      </c>
      <c r="K33" s="5"/>
      <c r="M33" s="54" t="str">
        <f t="shared" si="2"/>
        <v>電気・ガス・熱供給・水道業</v>
      </c>
      <c r="N33" s="49">
        <f>IF($M33="","",IF([14]設定!$I26="",INDEX([14]指数!$C$198:$AD$254,MATCH([14]設定!$D26,[14]指数!$B$198:$B$254,0),7),[14]設定!$I26))</f>
        <v>121.2</v>
      </c>
      <c r="O33" s="50">
        <f>IF($M33="","",IF([14]設定!$I26="",INDEX([14]指数!$C$198:$AD$254,MATCH([14]設定!$D26,[14]指数!$B$198:$B$254,0),8),[14]設定!$I26))</f>
        <v>30.2</v>
      </c>
      <c r="P33" s="49">
        <f>IF($M33="","",IF([14]設定!$I26="",INDEX([14]指数!$C$198:$AD$254,MATCH([14]設定!$D26,[14]指数!$B$198:$B$254,0),9),[14]設定!$I26))</f>
        <v>106.1</v>
      </c>
      <c r="Q33" s="50">
        <f>IF($M33="","",IF([14]設定!$I26="",INDEX([14]指数!$C$198:$AD$254,MATCH([14]設定!$D26,[14]指数!$B$198:$B$254,0),10),[14]設定!$I26))</f>
        <v>10.8</v>
      </c>
      <c r="R33" s="49">
        <f>IF($M33="","",IF([14]設定!$I26="",INDEX([14]指数!$C$198:$AD$254,MATCH([14]設定!$D26,[14]指数!$B$198:$B$254,0),11),[14]設定!$I26))</f>
        <v>315.60000000000002</v>
      </c>
      <c r="S33" s="51">
        <f>IF($M33="","",IF([14]設定!$I26="",INDEX([14]指数!$C$198:$AD$254,MATCH([14]設定!$D26,[14]指数!$B$198:$B$254,0),12),[14]設定!$I26))</f>
        <v>446</v>
      </c>
      <c r="T33" s="49">
        <f>IF($M33="","",IF([14]設定!$I26="",INDEX([14]指数!$C$262:$AD$318,MATCH([14]設定!$D26,[14]指数!$B$262:$B$318,0),7),[14]設定!$I26))</f>
        <v>97.4</v>
      </c>
      <c r="U33" s="50">
        <f>IF($M33="","",IF([14]設定!$I26="",INDEX([14]指数!$C$262:$AD$318,MATCH([14]設定!$D26,[14]指数!$B$262:$B$318,0),8),[14]設定!$I26))</f>
        <v>-1.5</v>
      </c>
      <c r="V33" s="49">
        <f>IF($M33="","",IF([14]設定!$I26="",INDEX([14]指数!$C$262:$AD$318,MATCH([14]設定!$D26,[14]指数!$B$262:$B$318,0),9),[14]設定!$I26))</f>
        <v>97.8</v>
      </c>
      <c r="W33" s="50">
        <f>IF($M33="","",IF([14]設定!$I26="",INDEX([14]指数!$C$262:$AD$318,MATCH([14]設定!$D26,[14]指数!$B$262:$B$318,0),10),[14]設定!$I26))</f>
        <v>-1.1000000000000001</v>
      </c>
      <c r="X33" s="49">
        <f>IF($M33="","",IF([14]設定!$I26="",INDEX([14]指数!$C$262:$AD$318,MATCH([14]設定!$D26,[14]指数!$B$262:$B$318,0),11),[14]設定!$I26))</f>
        <v>0</v>
      </c>
      <c r="Y33" s="51">
        <f>IF($M33="","",IF([14]設定!$I26="",INDEX([14]指数!$C$262:$AD$318,MATCH([14]設定!$D26,[14]指数!$B$262:$B$318,0),12),[14]設定!$I26))</f>
        <v>-100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IF($B34="","",IF([14]設定!$I27="",INDEX([14]第１０表!$F$10:$M$66,MATCH([14]設定!$D27,[14]第１０表!$C$10:$C$66,0),1),[14]設定!$I27))</f>
        <v>19.100000000000001</v>
      </c>
      <c r="D34" s="46">
        <f>IF($B34="","",IF([14]設定!$I27="",INDEX([14]第１０表!$F$10:$M$66,MATCH([14]設定!$D27,[14]第１０表!$C$10:$C$66,0),2),[14]設定!$I27))</f>
        <v>159.1</v>
      </c>
      <c r="E34" s="46">
        <f>IF($B34="","",IF([14]設定!$I27="",INDEX([14]第１０表!$F$10:$M$66,MATCH([14]設定!$D27,[14]第１０表!$C$10:$C$66,0),3),[14]設定!$I27))</f>
        <v>146</v>
      </c>
      <c r="F34" s="47">
        <f>IF($B34="","",IF([14]設定!$I27="",INDEX([14]第１０表!$F$10:$M$66,MATCH([14]設定!$D27,[14]第１０表!$C$10:$C$66,0),4),[14]設定!$I27))</f>
        <v>13.1</v>
      </c>
      <c r="G34" s="46">
        <f>IF($B34="","",IF([14]設定!$I27="",INDEX([14]第１０表!$F$10:$M$66,MATCH([14]設定!$D27,[14]第１０表!$C$10:$C$66,0),5),[14]設定!$I27))</f>
        <v>11.2</v>
      </c>
      <c r="H34" s="46">
        <f>IF($B34="","",IF([14]設定!$I27="",INDEX([14]第１０表!$F$10:$M$66,MATCH([14]設定!$D27,[14]第１０表!$C$10:$C$66,0),6),[14]設定!$I27))</f>
        <v>74.099999999999994</v>
      </c>
      <c r="I34" s="46">
        <f>IF($B34="","",IF([14]設定!$I27="",INDEX([14]第１０表!$F$10:$M$66,MATCH([14]設定!$D27,[14]第１０表!$C$10:$C$66,0),7),[14]設定!$I27))</f>
        <v>73.400000000000006</v>
      </c>
      <c r="J34" s="47">
        <f>IF($B34="","",IF([14]設定!$I27="",INDEX([14]第１０表!$F$10:$M$66,MATCH([14]設定!$D27,[14]第１０表!$C$10:$C$66,0),8),[14]設定!$I27))</f>
        <v>0.7</v>
      </c>
      <c r="K34" s="5"/>
      <c r="M34" s="48" t="str">
        <f t="shared" si="2"/>
        <v>情報通信業</v>
      </c>
      <c r="N34" s="49">
        <f>IF($M34="","",IF([14]設定!$I27="",INDEX([14]指数!$C$198:$AD$254,MATCH([14]設定!$D27,[14]指数!$B$198:$B$254,0),7),[14]設定!$I27))</f>
        <v>98.8</v>
      </c>
      <c r="O34" s="50">
        <f>IF($M34="","",IF([14]設定!$I27="",INDEX([14]指数!$C$198:$AD$254,MATCH([14]設定!$D27,[14]指数!$B$198:$B$254,0),8),[14]設定!$I27))</f>
        <v>2.8</v>
      </c>
      <c r="P34" s="49">
        <f>IF($M34="","",IF([14]設定!$I27="",INDEX([14]指数!$C$198:$AD$254,MATCH([14]設定!$D27,[14]指数!$B$198:$B$254,0),9),[14]設定!$I27))</f>
        <v>97.7</v>
      </c>
      <c r="Q34" s="50">
        <f>IF($M34="","",IF([14]設定!$I27="",INDEX([14]指数!$C$198:$AD$254,MATCH([14]設定!$D27,[14]指数!$B$198:$B$254,0),10),[14]設定!$I27))</f>
        <v>1.3</v>
      </c>
      <c r="R34" s="49">
        <f>IF($M34="","",IF([14]設定!$I27="",INDEX([14]指数!$C$198:$AD$254,MATCH([14]設定!$D27,[14]指数!$B$198:$B$254,0),11),[14]設定!$I27))</f>
        <v>112.9</v>
      </c>
      <c r="S34" s="51">
        <f>IF($M34="","",IF([14]設定!$I27="",INDEX([14]指数!$C$198:$AD$254,MATCH([14]設定!$D27,[14]指数!$B$198:$B$254,0),12),[14]設定!$I27))</f>
        <v>21.3</v>
      </c>
      <c r="T34" s="49">
        <f>IF($M34="","",IF([14]設定!$I27="",INDEX([14]指数!$C$262:$AD$318,MATCH([14]設定!$D27,[14]指数!$B$262:$B$318,0),7),[14]設定!$I27))</f>
        <v>80.7</v>
      </c>
      <c r="U34" s="50">
        <f>IF($M34="","",IF([14]設定!$I27="",INDEX([14]指数!$C$262:$AD$318,MATCH([14]設定!$D27,[14]指数!$B$262:$B$318,0),8),[14]設定!$I27))</f>
        <v>-15.9</v>
      </c>
      <c r="V34" s="49">
        <f>IF($M34="","",IF([14]設定!$I27="",INDEX([14]指数!$C$262:$AD$318,MATCH([14]設定!$D27,[14]指数!$B$262:$B$318,0),9),[14]設定!$I27))</f>
        <v>81.2</v>
      </c>
      <c r="W34" s="50">
        <f>IF($M34="","",IF([14]設定!$I27="",INDEX([14]指数!$C$262:$AD$318,MATCH([14]設定!$D27,[14]指数!$B$262:$B$318,0),10),[14]設定!$I27))</f>
        <v>-9.8000000000000007</v>
      </c>
      <c r="X34" s="49">
        <f>IF($M34="","",IF([14]設定!$I27="",INDEX([14]指数!$C$262:$AD$318,MATCH([14]設定!$D27,[14]指数!$B$262:$B$318,0),11),[14]設定!$I27))</f>
        <v>50</v>
      </c>
      <c r="Y34" s="51">
        <f>IF($M34="","",IF([14]設定!$I27="",INDEX([14]指数!$C$262:$AD$318,MATCH([14]設定!$D27,[14]指数!$B$262:$B$318,0),12),[14]設定!$I27))</f>
        <v>-89.6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IF($B35="","",IF([14]設定!$I28="",INDEX([14]第１０表!$F$10:$M$66,MATCH([14]設定!$D28,[14]第１０表!$C$10:$C$66,0),1),[14]設定!$I28))</f>
        <v>19.8</v>
      </c>
      <c r="D35" s="46">
        <f>IF($B35="","",IF([14]設定!$I28="",INDEX([14]第１０表!$F$10:$M$66,MATCH([14]設定!$D28,[14]第１０表!$C$10:$C$66,0),2),[14]設定!$I28))</f>
        <v>171.9</v>
      </c>
      <c r="E35" s="46">
        <f>IF($B35="","",IF([14]設定!$I28="",INDEX([14]第１０表!$F$10:$M$66,MATCH([14]設定!$D28,[14]第１０表!$C$10:$C$66,0),3),[14]設定!$I28))</f>
        <v>147.69999999999999</v>
      </c>
      <c r="F35" s="47">
        <f>IF($B35="","",IF([14]設定!$I28="",INDEX([14]第１０表!$F$10:$M$66,MATCH([14]設定!$D28,[14]第１０表!$C$10:$C$66,0),4),[14]設定!$I28))</f>
        <v>24.2</v>
      </c>
      <c r="G35" s="46">
        <f>IF($B35="","",IF([14]設定!$I28="",INDEX([14]第１０表!$F$10:$M$66,MATCH([14]設定!$D28,[14]第１０表!$C$10:$C$66,0),5),[14]設定!$I28))</f>
        <v>13.1</v>
      </c>
      <c r="H35" s="46">
        <f>IF($B35="","",IF([14]設定!$I28="",INDEX([14]第１０表!$F$10:$M$66,MATCH([14]設定!$D28,[14]第１０表!$C$10:$C$66,0),6),[14]設定!$I28))</f>
        <v>59.6</v>
      </c>
      <c r="I35" s="46">
        <f>IF($B35="","",IF([14]設定!$I28="",INDEX([14]第１０表!$F$10:$M$66,MATCH([14]設定!$D28,[14]第１０表!$C$10:$C$66,0),7),[14]設定!$I28))</f>
        <v>59.6</v>
      </c>
      <c r="J35" s="47">
        <f>IF($B35="","",IF([14]設定!$I28="",INDEX([14]第１０表!$F$10:$M$66,MATCH([14]設定!$D28,[14]第１０表!$C$10:$C$66,0),8),[14]設定!$I28))</f>
        <v>0</v>
      </c>
      <c r="K35" s="5"/>
      <c r="M35" s="48" t="str">
        <f t="shared" si="2"/>
        <v>運輸業，郵便業</v>
      </c>
      <c r="N35" s="49">
        <f>IF($M35="","",IF([14]設定!$I28="",INDEX([14]指数!$C$198:$AD$254,MATCH([14]設定!$D28,[14]指数!$B$198:$B$254,0),7),[14]設定!$I28))</f>
        <v>89.5</v>
      </c>
      <c r="O35" s="50">
        <f>IF($M35="","",IF([14]設定!$I28="",INDEX([14]指数!$C$198:$AD$254,MATCH([14]設定!$D28,[14]指数!$B$198:$B$254,0),8),[14]設定!$I28))</f>
        <v>-8.6999999999999993</v>
      </c>
      <c r="P35" s="49">
        <f>IF($M35="","",IF([14]設定!$I28="",INDEX([14]指数!$C$198:$AD$254,MATCH([14]設定!$D28,[14]指数!$B$198:$B$254,0),9),[14]設定!$I28))</f>
        <v>94.9</v>
      </c>
      <c r="Q35" s="50">
        <f>IF($M35="","",IF([14]設定!$I28="",INDEX([14]指数!$C$198:$AD$254,MATCH([14]設定!$D28,[14]指数!$B$198:$B$254,0),10),[14]設定!$I28))</f>
        <v>-4.0999999999999996</v>
      </c>
      <c r="R35" s="49">
        <f>IF($M35="","",IF([14]設定!$I28="",INDEX([14]指数!$C$198:$AD$254,MATCH([14]設定!$D28,[14]指数!$B$198:$B$254,0),11),[14]設定!$I28))</f>
        <v>66.7</v>
      </c>
      <c r="S35" s="51">
        <f>IF($M35="","",IF([14]設定!$I28="",INDEX([14]指数!$C$198:$AD$254,MATCH([14]設定!$D28,[14]指数!$B$198:$B$254,0),12),[14]設定!$I28))</f>
        <v>-28.6</v>
      </c>
      <c r="T35" s="49">
        <f>IF($M35="","",IF([14]設定!$I28="",INDEX([14]指数!$C$262:$AD$318,MATCH([14]設定!$D28,[14]指数!$B$262:$B$318,0),7),[14]設定!$I28))</f>
        <v>59.9</v>
      </c>
      <c r="U35" s="50">
        <f>IF($M35="","",IF([14]設定!$I28="",INDEX([14]指数!$C$262:$AD$318,MATCH([14]設定!$D28,[14]指数!$B$262:$B$318,0),8),[14]設定!$I28))</f>
        <v>-34.6</v>
      </c>
      <c r="V35" s="49">
        <f>IF($M35="","",IF([14]設定!$I28="",INDEX([14]指数!$C$262:$AD$318,MATCH([14]設定!$D28,[14]指数!$B$262:$B$318,0),9),[14]設定!$I28))</f>
        <v>63.1</v>
      </c>
      <c r="W35" s="50">
        <f>IF($M35="","",IF([14]設定!$I28="",INDEX([14]指数!$C$262:$AD$318,MATCH([14]設定!$D28,[14]指数!$B$262:$B$318,0),10),[14]設定!$I28))</f>
        <v>-33</v>
      </c>
      <c r="X35" s="49">
        <f>IF($M35="","",IF([14]設定!$I28="",INDEX([14]指数!$C$262:$AD$318,MATCH([14]設定!$D28,[14]指数!$B$262:$B$318,0),11),[14]設定!$I28))</f>
        <v>0</v>
      </c>
      <c r="Y35" s="51">
        <f>IF($M35="","",IF([14]設定!$I28="",INDEX([14]指数!$C$262:$AD$318,MATCH([14]設定!$D28,[14]指数!$B$262:$B$318,0),12),[14]設定!$I28))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IF($B36="","",IF([14]設定!$I29="",INDEX([14]第１０表!$F$10:$M$66,MATCH([14]設定!$D29,[14]第１０表!$C$10:$C$66,0),1),[14]設定!$I29))</f>
        <v>20</v>
      </c>
      <c r="D36" s="46">
        <f>IF($B36="","",IF([14]設定!$I29="",INDEX([14]第１０表!$F$10:$M$66,MATCH([14]設定!$D29,[14]第１０表!$C$10:$C$66,0),2),[14]設定!$I29))</f>
        <v>169.8</v>
      </c>
      <c r="E36" s="46">
        <f>IF($B36="","",IF([14]設定!$I29="",INDEX([14]第１０表!$F$10:$M$66,MATCH([14]設定!$D29,[14]第１０表!$C$10:$C$66,0),3),[14]設定!$I29))</f>
        <v>152.1</v>
      </c>
      <c r="F36" s="47">
        <f>IF($B36="","",IF([14]設定!$I29="",INDEX([14]第１０表!$F$10:$M$66,MATCH([14]設定!$D29,[14]第１０表!$C$10:$C$66,0),4),[14]設定!$I29))</f>
        <v>17.7</v>
      </c>
      <c r="G36" s="46">
        <f>IF($B36="","",IF([14]設定!$I29="",INDEX([14]第１０表!$F$10:$M$66,MATCH([14]設定!$D29,[14]第１０表!$C$10:$C$66,0),5),[14]設定!$I29))</f>
        <v>17.100000000000001</v>
      </c>
      <c r="H36" s="46">
        <f>IF($B36="","",IF([14]設定!$I29="",INDEX([14]第１０表!$F$10:$M$66,MATCH([14]設定!$D29,[14]第１０表!$C$10:$C$66,0),6),[14]設定!$I29))</f>
        <v>101</v>
      </c>
      <c r="I36" s="46">
        <f>IF($B36="","",IF([14]設定!$I29="",INDEX([14]第１０表!$F$10:$M$66,MATCH([14]設定!$D29,[14]第１０表!$C$10:$C$66,0),7),[14]設定!$I29))</f>
        <v>99</v>
      </c>
      <c r="J36" s="47">
        <f>IF($B36="","",IF([14]設定!$I29="",INDEX([14]第１０表!$F$10:$M$66,MATCH([14]設定!$D29,[14]第１０表!$C$10:$C$66,0),8),[14]設定!$I29))</f>
        <v>2</v>
      </c>
      <c r="K36" s="5"/>
      <c r="M36" s="48" t="str">
        <f t="shared" si="2"/>
        <v>卸売業，小売業</v>
      </c>
      <c r="N36" s="49">
        <f>IF($M36="","",IF([14]設定!$I29="",INDEX([14]指数!$C$198:$AD$254,MATCH([14]設定!$D29,[14]指数!$B$198:$B$254,0),7),[14]設定!$I29))</f>
        <v>101.1</v>
      </c>
      <c r="O36" s="50">
        <f>IF($M36="","",IF([14]設定!$I29="",INDEX([14]指数!$C$198:$AD$254,MATCH([14]設定!$D29,[14]指数!$B$198:$B$254,0),8),[14]設定!$I29))</f>
        <v>-3</v>
      </c>
      <c r="P36" s="49">
        <f>IF($M36="","",IF([14]設定!$I29="",INDEX([14]指数!$C$198:$AD$254,MATCH([14]設定!$D29,[14]指数!$B$198:$B$254,0),9),[14]設定!$I29))</f>
        <v>96.1</v>
      </c>
      <c r="Q36" s="50">
        <f>IF($M36="","",IF([14]設定!$I29="",INDEX([14]指数!$C$198:$AD$254,MATCH([14]設定!$D29,[14]指数!$B$198:$B$254,0),10),[14]設定!$I29))</f>
        <v>-3</v>
      </c>
      <c r="R36" s="49">
        <f>IF($M36="","",IF([14]設定!$I29="",INDEX([14]指数!$C$198:$AD$254,MATCH([14]設定!$D29,[14]指数!$B$198:$B$254,0),11),[14]設定!$I29))</f>
        <v>184.4</v>
      </c>
      <c r="S36" s="51">
        <f>IF($M36="","",IF([14]設定!$I29="",INDEX([14]指数!$C$198:$AD$254,MATCH([14]設定!$D29,[14]指数!$B$198:$B$254,0),12),[14]設定!$I29))</f>
        <v>-2.2000000000000002</v>
      </c>
      <c r="T36" s="49">
        <f>IF($M36="","",IF([14]設定!$I29="",INDEX([14]指数!$C$262:$AD$318,MATCH([14]設定!$D29,[14]指数!$B$262:$B$318,0),7),[14]設定!$I29))</f>
        <v>96.7</v>
      </c>
      <c r="U36" s="50">
        <f>IF($M36="","",IF([14]設定!$I29="",INDEX([14]指数!$C$262:$AD$318,MATCH([14]設定!$D29,[14]指数!$B$262:$B$318,0),8),[14]設定!$I29))</f>
        <v>5.2</v>
      </c>
      <c r="V36" s="49">
        <f>IF($M36="","",IF([14]設定!$I29="",INDEX([14]指数!$C$262:$AD$318,MATCH([14]設定!$D29,[14]指数!$B$262:$B$318,0),9),[14]設定!$I29))</f>
        <v>96.8</v>
      </c>
      <c r="W36" s="50">
        <f>IF($M36="","",IF([14]設定!$I29="",INDEX([14]指数!$C$262:$AD$318,MATCH([14]設定!$D29,[14]指数!$B$262:$B$318,0),10),[14]設定!$I29))</f>
        <v>6.1</v>
      </c>
      <c r="X36" s="49">
        <f>IF($M36="","",IF([14]設定!$I29="",INDEX([14]指数!$C$262:$AD$318,MATCH([14]設定!$D29,[14]指数!$B$262:$B$318,0),11),[14]設定!$I29))</f>
        <v>100</v>
      </c>
      <c r="Y36" s="51">
        <f>IF($M36="","",IF([14]設定!$I29="",INDEX([14]指数!$C$262:$AD$318,MATCH([14]設定!$D29,[14]指数!$B$262:$B$318,0),12),[14]設定!$I29))</f>
        <v>-23.1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 t="str">
        <f>IF($B37="","",IF([14]設定!$I30="",INDEX([14]第１０表!$F$10:$M$66,MATCH([14]設定!$D30,[14]第１０表!$C$10:$C$66,0),1),[14]設定!$I30))</f>
        <v>x</v>
      </c>
      <c r="D37" s="46" t="str">
        <f>IF($B37="","",IF([14]設定!$I30="",INDEX([14]第１０表!$F$10:$M$66,MATCH([14]設定!$D30,[14]第１０表!$C$10:$C$66,0),2),[14]設定!$I30))</f>
        <v>x</v>
      </c>
      <c r="E37" s="46" t="str">
        <f>IF($B37="","",IF([14]設定!$I30="",INDEX([14]第１０表!$F$10:$M$66,MATCH([14]設定!$D30,[14]第１０表!$C$10:$C$66,0),3),[14]設定!$I30))</f>
        <v>x</v>
      </c>
      <c r="F37" s="47" t="str">
        <f>IF($B37="","",IF([14]設定!$I30="",INDEX([14]第１０表!$F$10:$M$66,MATCH([14]設定!$D30,[14]第１０表!$C$10:$C$66,0),4),[14]設定!$I30))</f>
        <v>x</v>
      </c>
      <c r="G37" s="46" t="str">
        <f>IF($B37="","",IF([14]設定!$I30="",INDEX([14]第１０表!$F$10:$M$66,MATCH([14]設定!$D30,[14]第１０表!$C$10:$C$66,0),5),[14]設定!$I30))</f>
        <v>x</v>
      </c>
      <c r="H37" s="46" t="str">
        <f>IF($B37="","",IF([14]設定!$I30="",INDEX([14]第１０表!$F$10:$M$66,MATCH([14]設定!$D30,[14]第１０表!$C$10:$C$66,0),6),[14]設定!$I30))</f>
        <v>x</v>
      </c>
      <c r="I37" s="46" t="str">
        <f>IF($B37="","",IF([14]設定!$I30="",INDEX([14]第１０表!$F$10:$M$66,MATCH([14]設定!$D30,[14]第１０表!$C$10:$C$66,0),7),[14]設定!$I30))</f>
        <v>x</v>
      </c>
      <c r="J37" s="47" t="str">
        <f>IF($B37="","",IF([14]設定!$I30="",INDEX([14]第１０表!$F$10:$M$66,MATCH([14]設定!$D30,[14]第１０表!$C$10:$C$66,0),8),[14]設定!$I30))</f>
        <v>x</v>
      </c>
      <c r="K37" s="5"/>
      <c r="M37" s="48" t="str">
        <f t="shared" si="2"/>
        <v>金融業，保険業</v>
      </c>
      <c r="N37" s="49" t="str">
        <f>IF($M37="","",IF([14]設定!$I30="",INDEX([14]指数!$C$198:$AD$254,MATCH([14]設定!$D30,[14]指数!$B$198:$B$254,0),7),[14]設定!$I30))</f>
        <v>x</v>
      </c>
      <c r="O37" s="50" t="str">
        <f>IF($M37="","",IF([14]設定!$I30="",INDEX([14]指数!$C$198:$AD$254,MATCH([14]設定!$D30,[14]指数!$B$198:$B$254,0),8),[14]設定!$I30))</f>
        <v>x</v>
      </c>
      <c r="P37" s="49" t="str">
        <f>IF($M37="","",IF([14]設定!$I30="",INDEX([14]指数!$C$198:$AD$254,MATCH([14]設定!$D30,[14]指数!$B$198:$B$254,0),9),[14]設定!$I30))</f>
        <v>x</v>
      </c>
      <c r="Q37" s="50" t="str">
        <f>IF($M37="","",IF([14]設定!$I30="",INDEX([14]指数!$C$198:$AD$254,MATCH([14]設定!$D30,[14]指数!$B$198:$B$254,0),10),[14]設定!$I30))</f>
        <v>x</v>
      </c>
      <c r="R37" s="49" t="str">
        <f>IF($M37="","",IF([14]設定!$I30="",INDEX([14]指数!$C$198:$AD$254,MATCH([14]設定!$D30,[14]指数!$B$198:$B$254,0),11),[14]設定!$I30))</f>
        <v>x</v>
      </c>
      <c r="S37" s="51" t="str">
        <f>IF($M37="","",IF([14]設定!$I30="",INDEX([14]指数!$C$198:$AD$254,MATCH([14]設定!$D30,[14]指数!$B$198:$B$254,0),12),[14]設定!$I30))</f>
        <v>x</v>
      </c>
      <c r="T37" s="49" t="str">
        <f>IF($M37="","",IF([14]設定!$I30="",INDEX([14]指数!$C$262:$AD$318,MATCH([14]設定!$D30,[14]指数!$B$262:$B$318,0),7),[14]設定!$I30))</f>
        <v>x</v>
      </c>
      <c r="U37" s="50" t="str">
        <f>IF($M37="","",IF([14]設定!$I30="",INDEX([14]指数!$C$262:$AD$318,MATCH([14]設定!$D30,[14]指数!$B$262:$B$318,0),8),[14]設定!$I30))</f>
        <v>x</v>
      </c>
      <c r="V37" s="49" t="str">
        <f>IF($M37="","",IF([14]設定!$I30="",INDEX([14]指数!$C$262:$AD$318,MATCH([14]設定!$D30,[14]指数!$B$262:$B$318,0),9),[14]設定!$I30))</f>
        <v>x</v>
      </c>
      <c r="W37" s="50" t="str">
        <f>IF($M37="","",IF([14]設定!$I30="",INDEX([14]指数!$C$262:$AD$318,MATCH([14]設定!$D30,[14]指数!$B$262:$B$318,0),10),[14]設定!$I30))</f>
        <v>x</v>
      </c>
      <c r="X37" s="49" t="str">
        <f>IF($M37="","",IF([14]設定!$I30="",INDEX([14]指数!$C$262:$AD$318,MATCH([14]設定!$D30,[14]指数!$B$262:$B$318,0),11),[14]設定!$I30))</f>
        <v>x</v>
      </c>
      <c r="Y37" s="51" t="str">
        <f>IF($M37="","",IF([14]設定!$I30="",INDEX([14]指数!$C$262:$AD$318,MATCH([14]設定!$D30,[14]指数!$B$262:$B$318,0),12),[14]設定!$I30))</f>
        <v>x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IF($B38="","",IF([14]設定!$I31="",INDEX([14]第１０表!$F$10:$M$66,MATCH([14]設定!$D31,[14]第１０表!$C$10:$C$66,0),1),[14]設定!$I31))</f>
        <v>21.2</v>
      </c>
      <c r="D38" s="46">
        <f>IF($B38="","",IF([14]設定!$I31="",INDEX([14]第１０表!$F$10:$M$66,MATCH([14]設定!$D31,[14]第１０表!$C$10:$C$66,0),2),[14]設定!$I31))</f>
        <v>176.8</v>
      </c>
      <c r="E38" s="46">
        <f>IF($B38="","",IF([14]設定!$I31="",INDEX([14]第１０表!$F$10:$M$66,MATCH([14]設定!$D31,[14]第１０表!$C$10:$C$66,0),3),[14]設定!$I31))</f>
        <v>167.8</v>
      </c>
      <c r="F38" s="47">
        <f>IF($B38="","",IF([14]設定!$I31="",INDEX([14]第１０表!$F$10:$M$66,MATCH([14]設定!$D31,[14]第１０表!$C$10:$C$66,0),4),[14]設定!$I31))</f>
        <v>9</v>
      </c>
      <c r="G38" s="46">
        <f>IF($B38="","",IF([14]設定!$I31="",INDEX([14]第１０表!$F$10:$M$66,MATCH([14]設定!$D31,[14]第１０表!$C$10:$C$66,0),5),[14]設定!$I31))</f>
        <v>16.600000000000001</v>
      </c>
      <c r="H38" s="46">
        <f>IF($B38="","",IF([14]設定!$I31="",INDEX([14]第１０表!$F$10:$M$66,MATCH([14]設定!$D31,[14]第１０表!$C$10:$C$66,0),6),[14]設定!$I31))</f>
        <v>107.7</v>
      </c>
      <c r="I38" s="46">
        <f>IF($B38="","",IF([14]設定!$I31="",INDEX([14]第１０表!$F$10:$M$66,MATCH([14]設定!$D31,[14]第１０表!$C$10:$C$66,0),7),[14]設定!$I31))</f>
        <v>107.7</v>
      </c>
      <c r="J38" s="47">
        <f>IF($B38="","",IF([14]設定!$I31="",INDEX([14]第１０表!$F$10:$M$66,MATCH([14]設定!$D31,[14]第１０表!$C$10:$C$66,0),8),[14]設定!$I31))</f>
        <v>0</v>
      </c>
      <c r="K38" s="5"/>
      <c r="M38" s="48" t="str">
        <f t="shared" si="2"/>
        <v>不動産業，物品賃貸業</v>
      </c>
      <c r="N38" s="49">
        <f>IF($M38="","",IF([14]設定!$I31="",INDEX([14]指数!$C$198:$AD$254,MATCH([14]設定!$D31,[14]指数!$B$198:$B$254,0),7),[14]設定!$I31))</f>
        <v>107.8</v>
      </c>
      <c r="O38" s="50">
        <f>IF($M38="","",IF([14]設定!$I31="",INDEX([14]指数!$C$198:$AD$254,MATCH([14]設定!$D31,[14]指数!$B$198:$B$254,0),8),[14]設定!$I31))</f>
        <v>7.6</v>
      </c>
      <c r="P38" s="49">
        <f>IF($M38="","",IF([14]設定!$I31="",INDEX([14]指数!$C$198:$AD$254,MATCH([14]設定!$D31,[14]指数!$B$198:$B$254,0),9),[14]設定!$I31))</f>
        <v>104.5</v>
      </c>
      <c r="Q38" s="50">
        <f>IF($M38="","",IF([14]設定!$I31="",INDEX([14]指数!$C$198:$AD$254,MATCH([14]設定!$D31,[14]指数!$B$198:$B$254,0),10),[14]設定!$I31))</f>
        <v>5.2</v>
      </c>
      <c r="R38" s="49">
        <f>IF($M38="","",IF([14]設定!$I31="",INDEX([14]指数!$C$198:$AD$254,MATCH([14]設定!$D31,[14]指数!$B$198:$B$254,0),11),[14]設定!$I31))</f>
        <v>264.7</v>
      </c>
      <c r="S38" s="51">
        <f>IF($M38="","",IF([14]設定!$I31="",INDEX([14]指数!$C$198:$AD$254,MATCH([14]設定!$D31,[14]指数!$B$198:$B$254,0),12),[14]設定!$I31))</f>
        <v>83.7</v>
      </c>
      <c r="T38" s="49">
        <f>IF($M38="","",IF([14]設定!$I31="",INDEX([14]指数!$C$262:$AD$318,MATCH([14]設定!$D31,[14]指数!$B$262:$B$318,0),7),[14]設定!$I31))</f>
        <v>95.9</v>
      </c>
      <c r="U38" s="50">
        <f>IF($M38="","",IF([14]設定!$I31="",INDEX([14]指数!$C$262:$AD$318,MATCH([14]設定!$D31,[14]指数!$B$262:$B$318,0),8),[14]設定!$I31))</f>
        <v>-12.1</v>
      </c>
      <c r="V38" s="49">
        <f>IF($M38="","",IF([14]設定!$I31="",INDEX([14]指数!$C$262:$AD$318,MATCH([14]設定!$D31,[14]指数!$B$262:$B$318,0),9),[14]設定!$I31))</f>
        <v>98.4</v>
      </c>
      <c r="W38" s="50">
        <f>IF($M38="","",IF([14]設定!$I31="",INDEX([14]指数!$C$262:$AD$318,MATCH([14]設定!$D31,[14]指数!$B$262:$B$318,0),10),[14]設定!$I31))</f>
        <v>-12.1</v>
      </c>
      <c r="X38" s="49">
        <f>IF($M38="","",IF([14]設定!$I31="",INDEX([14]指数!$C$262:$AD$318,MATCH([14]設定!$D31,[14]指数!$B$262:$B$318,0),11),[14]設定!$I31))</f>
        <v>0</v>
      </c>
      <c r="Y38" s="51">
        <f>IF($M38="","",IF([14]設定!$I31="",INDEX([14]指数!$C$262:$AD$318,MATCH([14]設定!$D31,[14]指数!$B$262:$B$318,0),12),[14]設定!$I31))</f>
        <v>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IF($B39="","",IF([14]設定!$I32="",INDEX([14]第１０表!$F$10:$M$66,MATCH([14]設定!$D32,[14]第１０表!$C$10:$C$66,0),1),[14]設定!$I32))</f>
        <v>18.600000000000001</v>
      </c>
      <c r="D39" s="46">
        <f>IF($B39="","",IF([14]設定!$I32="",INDEX([14]第１０表!$F$10:$M$66,MATCH([14]設定!$D32,[14]第１０表!$C$10:$C$66,0),2),[14]設定!$I32))</f>
        <v>146.5</v>
      </c>
      <c r="E39" s="46">
        <f>IF($B39="","",IF([14]設定!$I32="",INDEX([14]第１０表!$F$10:$M$66,MATCH([14]設定!$D32,[14]第１０表!$C$10:$C$66,0),3),[14]設定!$I32))</f>
        <v>138</v>
      </c>
      <c r="F39" s="47">
        <f>IF($B39="","",IF([14]設定!$I32="",INDEX([14]第１０表!$F$10:$M$66,MATCH([14]設定!$D32,[14]第１０表!$C$10:$C$66,0),4),[14]設定!$I32))</f>
        <v>8.5</v>
      </c>
      <c r="G39" s="46">
        <f>IF($B39="","",IF([14]設定!$I32="",INDEX([14]第１０表!$F$10:$M$66,MATCH([14]設定!$D32,[14]第１０表!$C$10:$C$66,0),5),[14]設定!$I32))</f>
        <v>12.2</v>
      </c>
      <c r="H39" s="46">
        <f>IF($B39="","",IF([14]設定!$I32="",INDEX([14]第１０表!$F$10:$M$66,MATCH([14]設定!$D32,[14]第１０表!$C$10:$C$66,0),6),[14]設定!$I32))</f>
        <v>85.2</v>
      </c>
      <c r="I39" s="46">
        <f>IF($B39="","",IF([14]設定!$I32="",INDEX([14]第１０表!$F$10:$M$66,MATCH([14]設定!$D32,[14]第１０表!$C$10:$C$66,0),7),[14]設定!$I32))</f>
        <v>85.2</v>
      </c>
      <c r="J39" s="47">
        <f>IF($B39="","",IF([14]設定!$I32="",INDEX([14]第１０表!$F$10:$M$66,MATCH([14]設定!$D32,[14]第１０表!$C$10:$C$66,0),8),[14]設定!$I32))</f>
        <v>0</v>
      </c>
      <c r="K39" s="5"/>
      <c r="M39" s="56" t="str">
        <f t="shared" si="2"/>
        <v>学術研究，専門・技術サービス業</v>
      </c>
      <c r="N39" s="49">
        <f>IF($M39="","",IF([14]設定!$I32="",INDEX([14]指数!$C$198:$AD$254,MATCH([14]設定!$D32,[14]指数!$B$198:$B$254,0),7),[14]設定!$I32))</f>
        <v>92.3</v>
      </c>
      <c r="O39" s="50">
        <f>IF($M39="","",IF([14]設定!$I32="",INDEX([14]指数!$C$198:$AD$254,MATCH([14]設定!$D32,[14]指数!$B$198:$B$254,0),8),[14]設定!$I32))</f>
        <v>-5.8</v>
      </c>
      <c r="P39" s="49">
        <f>IF($M39="","",IF([14]設定!$I32="",INDEX([14]指数!$C$198:$AD$254,MATCH([14]設定!$D32,[14]指数!$B$198:$B$254,0),9),[14]設定!$I32))</f>
        <v>95.5</v>
      </c>
      <c r="Q39" s="50">
        <f>IF($M39="","",IF([14]設定!$I32="",INDEX([14]指数!$C$198:$AD$254,MATCH([14]設定!$D32,[14]指数!$B$198:$B$254,0),10),[14]設定!$I32))</f>
        <v>-5.4</v>
      </c>
      <c r="R39" s="49">
        <f>IF($M39="","",IF([14]設定!$I32="",INDEX([14]指数!$C$198:$AD$254,MATCH([14]設定!$D32,[14]指数!$B$198:$B$254,0),11),[14]設定!$I32))</f>
        <v>59.9</v>
      </c>
      <c r="S39" s="51">
        <f>IF($M39="","",IF([14]設定!$I32="",INDEX([14]指数!$C$198:$AD$254,MATCH([14]設定!$D32,[14]指数!$B$198:$B$254,0),12),[14]設定!$I32))</f>
        <v>-13.2</v>
      </c>
      <c r="T39" s="49">
        <f>IF($M39="","",IF([14]設定!$I32="",INDEX([14]指数!$C$262:$AD$318,MATCH([14]設定!$D32,[14]指数!$B$262:$B$318,0),7),[14]設定!$I32))</f>
        <v>68</v>
      </c>
      <c r="U39" s="50">
        <f>IF($M39="","",IF([14]設定!$I32="",INDEX([14]指数!$C$262:$AD$318,MATCH([14]設定!$D32,[14]指数!$B$262:$B$318,0),8),[14]設定!$I32))</f>
        <v>-33.700000000000003</v>
      </c>
      <c r="V39" s="49">
        <f>IF($M39="","",IF([14]設定!$I32="",INDEX([14]指数!$C$262:$AD$318,MATCH([14]設定!$D32,[14]指数!$B$262:$B$318,0),9),[14]設定!$I32))</f>
        <v>71.900000000000006</v>
      </c>
      <c r="W39" s="50">
        <f>IF($M39="","",IF([14]設定!$I32="",INDEX([14]指数!$C$262:$AD$318,MATCH([14]設定!$D32,[14]指数!$B$262:$B$318,0),10),[14]設定!$I32))</f>
        <v>-29.2</v>
      </c>
      <c r="X39" s="49">
        <f>IF($M39="","",IF([14]設定!$I32="",INDEX([14]指数!$C$262:$AD$318,MATCH([14]設定!$D32,[14]指数!$B$262:$B$318,0),11),[14]設定!$I32))</f>
        <v>0</v>
      </c>
      <c r="Y39" s="51">
        <f>IF($M39="","",IF([14]設定!$I32="",INDEX([14]指数!$C$262:$AD$318,MATCH([14]設定!$D32,[14]指数!$B$262:$B$318,0),12),[14]設定!$I32))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IF($B40="","",IF([14]設定!$I33="",INDEX([14]第１０表!$F$10:$M$66,MATCH([14]設定!$D33,[14]第１０表!$C$10:$C$66,0),1),[14]設定!$I33))</f>
        <v>21.4</v>
      </c>
      <c r="D40" s="46">
        <f>IF($B40="","",IF([14]設定!$I33="",INDEX([14]第１０表!$F$10:$M$66,MATCH([14]設定!$D33,[14]第１０表!$C$10:$C$66,0),2),[14]設定!$I33))</f>
        <v>182.1</v>
      </c>
      <c r="E40" s="46">
        <f>IF($B40="","",IF([14]設定!$I33="",INDEX([14]第１０表!$F$10:$M$66,MATCH([14]設定!$D33,[14]第１０表!$C$10:$C$66,0),3),[14]設定!$I33))</f>
        <v>163.80000000000001</v>
      </c>
      <c r="F40" s="47">
        <f>IF($B40="","",IF([14]設定!$I33="",INDEX([14]第１０表!$F$10:$M$66,MATCH([14]設定!$D33,[14]第１０表!$C$10:$C$66,0),4),[14]設定!$I33))</f>
        <v>18.3</v>
      </c>
      <c r="G40" s="46">
        <f>IF($B40="","",IF([14]設定!$I33="",INDEX([14]第１０表!$F$10:$M$66,MATCH([14]設定!$D33,[14]第１０表!$C$10:$C$66,0),5),[14]設定!$I33))</f>
        <v>14.2</v>
      </c>
      <c r="H40" s="46">
        <f>IF($B40="","",IF([14]設定!$I33="",INDEX([14]第１０表!$F$10:$M$66,MATCH([14]設定!$D33,[14]第１０表!$C$10:$C$66,0),6),[14]設定!$I33))</f>
        <v>81.099999999999994</v>
      </c>
      <c r="I40" s="46">
        <f>IF($B40="","",IF([14]設定!$I33="",INDEX([14]第１０表!$F$10:$M$66,MATCH([14]設定!$D33,[14]第１０表!$C$10:$C$66,0),7),[14]設定!$I33))</f>
        <v>78.900000000000006</v>
      </c>
      <c r="J40" s="47">
        <f>IF($B40="","",IF([14]設定!$I33="",INDEX([14]第１０表!$F$10:$M$66,MATCH([14]設定!$D33,[14]第１０表!$C$10:$C$66,0),8),[14]設定!$I33))</f>
        <v>2.2000000000000002</v>
      </c>
      <c r="K40" s="5"/>
      <c r="M40" s="48" t="str">
        <f t="shared" si="2"/>
        <v>宿泊業，飲食サービス業</v>
      </c>
      <c r="N40" s="49">
        <f>IF($M40="","",IF([14]設定!$I33="",INDEX([14]指数!$C$198:$AD$254,MATCH([14]設定!$D33,[14]指数!$B$198:$B$254,0),7),[14]設定!$I33))</f>
        <v>116.9</v>
      </c>
      <c r="O40" s="50">
        <f>IF($M40="","",IF([14]設定!$I33="",INDEX([14]指数!$C$198:$AD$254,MATCH([14]設定!$D33,[14]指数!$B$198:$B$254,0),8),[14]設定!$I33))</f>
        <v>1.9</v>
      </c>
      <c r="P40" s="49">
        <f>IF($M40="","",IF([14]設定!$I33="",INDEX([14]指数!$C$198:$AD$254,MATCH([14]設定!$D33,[14]指数!$B$198:$B$254,0),9),[14]設定!$I33))</f>
        <v>112.5</v>
      </c>
      <c r="Q40" s="50">
        <f>IF($M40="","",IF([14]設定!$I33="",INDEX([14]指数!$C$198:$AD$254,MATCH([14]設定!$D33,[14]指数!$B$198:$B$254,0),10),[14]設定!$I33))</f>
        <v>2.6</v>
      </c>
      <c r="R40" s="49">
        <f>IF($M40="","",IF([14]設定!$I33="",INDEX([14]指数!$C$198:$AD$254,MATCH([14]設定!$D33,[14]指数!$B$198:$B$254,0),11),[14]設定!$I33))</f>
        <v>179.4</v>
      </c>
      <c r="S40" s="51">
        <f>IF($M40="","",IF([14]設定!$I33="",INDEX([14]指数!$C$198:$AD$254,MATCH([14]設定!$D33,[14]指数!$B$198:$B$254,0),12),[14]設定!$I33))</f>
        <v>-4.2</v>
      </c>
      <c r="T40" s="49">
        <f>IF($M40="","",IF([14]設定!$I33="",INDEX([14]指数!$C$262:$AD$318,MATCH([14]設定!$D33,[14]指数!$B$262:$B$318,0),7),[14]設定!$I33))</f>
        <v>105.1</v>
      </c>
      <c r="U40" s="50">
        <f>IF($M40="","",IF([14]設定!$I33="",INDEX([14]指数!$C$262:$AD$318,MATCH([14]設定!$D33,[14]指数!$B$262:$B$318,0),8),[14]設定!$I33))</f>
        <v>-4.9000000000000004</v>
      </c>
      <c r="V40" s="49">
        <f>IF($M40="","",IF([14]設定!$I33="",INDEX([14]指数!$C$262:$AD$318,MATCH([14]設定!$D33,[14]指数!$B$262:$B$318,0),9),[14]設定!$I33))</f>
        <v>104</v>
      </c>
      <c r="W40" s="50">
        <f>IF($M40="","",IF([14]設定!$I33="",INDEX([14]指数!$C$262:$AD$318,MATCH([14]設定!$D33,[14]指数!$B$262:$B$318,0),10),[14]設定!$I33))</f>
        <v>-4.0999999999999996</v>
      </c>
      <c r="X40" s="49">
        <f>IF($M40="","",IF([14]設定!$I33="",INDEX([14]指数!$C$262:$AD$318,MATCH([14]設定!$D33,[14]指数!$B$262:$B$318,0),11),[14]設定!$I33))</f>
        <v>169.2</v>
      </c>
      <c r="Y40" s="51">
        <f>IF($M40="","",IF([14]設定!$I33="",INDEX([14]指数!$C$262:$AD$318,MATCH([14]設定!$D33,[14]指数!$B$262:$B$318,0),12),[14]設定!$I33))</f>
        <v>-26.7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IF($B41="","",IF([14]設定!$I34="",INDEX([14]第１０表!$F$10:$M$66,MATCH([14]設定!$D34,[14]第１０表!$C$10:$C$66,0),1),[14]設定!$I34))</f>
        <v>17.899999999999999</v>
      </c>
      <c r="D41" s="46">
        <f>IF($B41="","",IF([14]設定!$I34="",INDEX([14]第１０表!$F$10:$M$66,MATCH([14]設定!$D34,[14]第１０表!$C$10:$C$66,0),2),[14]設定!$I34))</f>
        <v>166.9</v>
      </c>
      <c r="E41" s="46">
        <f>IF($B41="","",IF([14]設定!$I34="",INDEX([14]第１０表!$F$10:$M$66,MATCH([14]設定!$D34,[14]第１０表!$C$10:$C$66,0),3),[14]設定!$I34))</f>
        <v>155.19999999999999</v>
      </c>
      <c r="F41" s="47">
        <f>IF($B41="","",IF([14]設定!$I34="",INDEX([14]第１０表!$F$10:$M$66,MATCH([14]設定!$D34,[14]第１０表!$C$10:$C$66,0),4),[14]設定!$I34))</f>
        <v>11.7</v>
      </c>
      <c r="G41" s="46">
        <f>IF($B41="","",IF([14]設定!$I34="",INDEX([14]第１０表!$F$10:$M$66,MATCH([14]設定!$D34,[14]第１０表!$C$10:$C$66,0),5),[14]設定!$I34))</f>
        <v>10.4</v>
      </c>
      <c r="H41" s="46">
        <f>IF($B41="","",IF([14]設定!$I34="",INDEX([14]第１０表!$F$10:$M$66,MATCH([14]設定!$D34,[14]第１０表!$C$10:$C$66,0),6),[14]設定!$I34))</f>
        <v>67.400000000000006</v>
      </c>
      <c r="I41" s="46">
        <f>IF($B41="","",IF([14]設定!$I34="",INDEX([14]第１０表!$F$10:$M$66,MATCH([14]設定!$D34,[14]第１０表!$C$10:$C$66,0),7),[14]設定!$I34))</f>
        <v>63.7</v>
      </c>
      <c r="J41" s="47">
        <f>IF($B41="","",IF([14]設定!$I34="",INDEX([14]第１０表!$F$10:$M$66,MATCH([14]設定!$D34,[14]第１０表!$C$10:$C$66,0),8),[14]設定!$I34))</f>
        <v>3.7</v>
      </c>
      <c r="K41" s="5"/>
      <c r="M41" s="54" t="str">
        <f t="shared" si="2"/>
        <v>生活関連サービス業，娯楽業</v>
      </c>
      <c r="N41" s="49">
        <f>IF($M41="","",IF([14]設定!$I34="",INDEX([14]指数!$C$198:$AD$254,MATCH([14]設定!$D34,[14]指数!$B$198:$B$254,0),7),[14]設定!$I34))</f>
        <v>95</v>
      </c>
      <c r="O41" s="50">
        <f>IF($M41="","",IF([14]設定!$I34="",INDEX([14]指数!$C$198:$AD$254,MATCH([14]設定!$D34,[14]指数!$B$198:$B$254,0),8),[14]設定!$I34))</f>
        <v>14.5</v>
      </c>
      <c r="P41" s="49">
        <f>IF($M41="","",IF([14]設定!$I34="",INDEX([14]指数!$C$198:$AD$254,MATCH([14]設定!$D34,[14]指数!$B$198:$B$254,0),9),[14]設定!$I34))</f>
        <v>96.6</v>
      </c>
      <c r="Q41" s="50">
        <f>IF($M41="","",IF([14]設定!$I34="",INDEX([14]指数!$C$198:$AD$254,MATCH([14]設定!$D34,[14]指数!$B$198:$B$254,0),10),[14]設定!$I34))</f>
        <v>10.7</v>
      </c>
      <c r="R41" s="49">
        <f>IF($M41="","",IF([14]設定!$I34="",INDEX([14]指数!$C$198:$AD$254,MATCH([14]設定!$D34,[14]指数!$B$198:$B$254,0),11),[14]設定!$I34))</f>
        <v>78.5</v>
      </c>
      <c r="S41" s="51">
        <f>IF($M41="","",IF([14]設定!$I34="",INDEX([14]指数!$C$198:$AD$254,MATCH([14]設定!$D34,[14]指数!$B$198:$B$254,0),12),[14]設定!$I34))</f>
        <v>116.9</v>
      </c>
      <c r="T41" s="49">
        <f>IF($M41="","",IF([14]設定!$I34="",INDEX([14]指数!$C$262:$AD$318,MATCH([14]設定!$D34,[14]指数!$B$262:$B$318,0),7),[14]設定!$I34))</f>
        <v>100</v>
      </c>
      <c r="U41" s="50">
        <f>IF($M41="","",IF([14]設定!$I34="",INDEX([14]指数!$C$262:$AD$318,MATCH([14]設定!$D34,[14]指数!$B$262:$B$318,0),8),[14]設定!$I34))</f>
        <v>-3.6</v>
      </c>
      <c r="V41" s="49">
        <f>IF($M41="","",IF([14]設定!$I34="",INDEX([14]指数!$C$262:$AD$318,MATCH([14]設定!$D34,[14]指数!$B$262:$B$318,0),9),[14]設定!$I34))</f>
        <v>94.8</v>
      </c>
      <c r="W41" s="50">
        <f>IF($M41="","",IF([14]設定!$I34="",INDEX([14]指数!$C$262:$AD$318,MATCH([14]設定!$D34,[14]指数!$B$262:$B$318,0),10),[14]設定!$I34))</f>
        <v>-6.3</v>
      </c>
      <c r="X41" s="49">
        <f>IF($M41="","",IF([14]設定!$I34="",INDEX([14]指数!$C$262:$AD$318,MATCH([14]設定!$D34,[14]指数!$B$262:$B$318,0),11),[14]設定!$I34))</f>
        <v>1233.3</v>
      </c>
      <c r="Y41" s="51">
        <f>IF($M41="","",IF([14]設定!$I34="",INDEX([14]指数!$C$262:$AD$318,MATCH([14]設定!$D34,[14]指数!$B$262:$B$318,0),12),[14]設定!$I34))</f>
        <v>94.7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IF($B42="","",IF([14]設定!$I35="",INDEX([14]第１０表!$F$10:$M$66,MATCH([14]設定!$D35,[14]第１０表!$C$10:$C$66,0),1),[14]設定!$I35))</f>
        <v>14.5</v>
      </c>
      <c r="D42" s="46">
        <f>IF($B42="","",IF([14]設定!$I35="",INDEX([14]第１０表!$F$10:$M$66,MATCH([14]設定!$D35,[14]第１０表!$C$10:$C$66,0),2),[14]設定!$I35))</f>
        <v>128.30000000000001</v>
      </c>
      <c r="E42" s="46">
        <f>IF($B42="","",IF([14]設定!$I35="",INDEX([14]第１０表!$F$10:$M$66,MATCH([14]設定!$D35,[14]第１０表!$C$10:$C$66,0),3),[14]設定!$I35))</f>
        <v>111.2</v>
      </c>
      <c r="F42" s="47">
        <f>IF($B42="","",IF([14]設定!$I35="",INDEX([14]第１０表!$F$10:$M$66,MATCH([14]設定!$D35,[14]第１０表!$C$10:$C$66,0),4),[14]設定!$I35))</f>
        <v>17.100000000000001</v>
      </c>
      <c r="G42" s="46">
        <f>IF($B42="","",IF([14]設定!$I35="",INDEX([14]第１０表!$F$10:$M$66,MATCH([14]設定!$D35,[14]第１０表!$C$10:$C$66,0),5),[14]設定!$I35))</f>
        <v>7.4</v>
      </c>
      <c r="H42" s="46">
        <f>IF($B42="","",IF([14]設定!$I35="",INDEX([14]第１０表!$F$10:$M$66,MATCH([14]設定!$D35,[14]第１０表!$C$10:$C$66,0),6),[14]設定!$I35))</f>
        <v>44.8</v>
      </c>
      <c r="I42" s="46">
        <f>IF($B42="","",IF([14]設定!$I35="",INDEX([14]第１０表!$F$10:$M$66,MATCH([14]設定!$D35,[14]第１０表!$C$10:$C$66,0),7),[14]設定!$I35))</f>
        <v>44.6</v>
      </c>
      <c r="J42" s="47">
        <f>IF($B42="","",IF([14]設定!$I35="",INDEX([14]第１０表!$F$10:$M$66,MATCH([14]設定!$D35,[14]第１０表!$C$10:$C$66,0),8),[14]設定!$I35))</f>
        <v>0.2</v>
      </c>
      <c r="K42" s="5"/>
      <c r="M42" s="48" t="str">
        <f t="shared" si="2"/>
        <v>教育，学習支援業</v>
      </c>
      <c r="N42" s="49">
        <f>IF($M42="","",IF([14]設定!$I35="",INDEX([14]指数!$C$198:$AD$254,MATCH([14]設定!$D35,[14]指数!$B$198:$B$254,0),7),[14]設定!$I35))</f>
        <v>81.8</v>
      </c>
      <c r="O42" s="50">
        <f>IF($M42="","",IF([14]設定!$I35="",INDEX([14]指数!$C$198:$AD$254,MATCH([14]設定!$D35,[14]指数!$B$198:$B$254,0),8),[14]設定!$I35))</f>
        <v>-4.9000000000000004</v>
      </c>
      <c r="P42" s="49">
        <f>IF($M42="","",IF([14]設定!$I35="",INDEX([14]指数!$C$198:$AD$254,MATCH([14]設定!$D35,[14]指数!$B$198:$B$254,0),9),[14]設定!$I35))</f>
        <v>75.7</v>
      </c>
      <c r="Q42" s="50">
        <f>IF($M42="","",IF([14]設定!$I35="",INDEX([14]指数!$C$198:$AD$254,MATCH([14]設定!$D35,[14]指数!$B$198:$B$254,0),10),[14]設定!$I35))</f>
        <v>-4.4000000000000004</v>
      </c>
      <c r="R42" s="49">
        <f>IF($M42="","",IF([14]設定!$I35="",INDEX([14]指数!$C$198:$AD$254,MATCH([14]設定!$D35,[14]指数!$B$198:$B$254,0),11),[14]設定!$I35))</f>
        <v>169.3</v>
      </c>
      <c r="S42" s="51">
        <f>IF($M42="","",IF([14]設定!$I35="",INDEX([14]指数!$C$198:$AD$254,MATCH([14]設定!$D35,[14]指数!$B$198:$B$254,0),12),[14]設定!$I35))</f>
        <v>-8.5</v>
      </c>
      <c r="T42" s="49">
        <f>IF($M42="","",IF([14]設定!$I35="",INDEX([14]指数!$C$262:$AD$318,MATCH([14]設定!$D35,[14]指数!$B$262:$B$318,0),7),[14]設定!$I35))</f>
        <v>94.9</v>
      </c>
      <c r="U42" s="50">
        <f>IF($M42="","",IF([14]設定!$I35="",INDEX([14]指数!$C$262:$AD$318,MATCH([14]設定!$D35,[14]指数!$B$262:$B$318,0),8),[14]設定!$I35))</f>
        <v>-9.4</v>
      </c>
      <c r="V42" s="49">
        <f>IF($M42="","",IF([14]設定!$I35="",INDEX([14]指数!$C$262:$AD$318,MATCH([14]設定!$D35,[14]指数!$B$262:$B$318,0),9),[14]設定!$I35))</f>
        <v>95.7</v>
      </c>
      <c r="W42" s="50">
        <f>IF($M42="","",IF([14]設定!$I35="",INDEX([14]指数!$C$262:$AD$318,MATCH([14]設定!$D35,[14]指数!$B$262:$B$318,0),10),[14]設定!$I35))</f>
        <v>-9</v>
      </c>
      <c r="X42" s="49">
        <f>IF($M42="","",IF([14]設定!$I35="",INDEX([14]指数!$C$262:$AD$318,MATCH([14]設定!$D35,[14]指数!$B$262:$B$318,0),11),[14]設定!$I35))</f>
        <v>40</v>
      </c>
      <c r="Y42" s="51">
        <f>IF($M42="","",IF([14]設定!$I35="",INDEX([14]指数!$C$262:$AD$318,MATCH([14]設定!$D35,[14]指数!$B$262:$B$318,0),12),[14]設定!$I35))</f>
        <v>-50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IF($B43="","",IF([14]設定!$I36="",INDEX([14]第１０表!$F$10:$M$66,MATCH([14]設定!$D36,[14]第１０表!$C$10:$C$66,0),1),[14]設定!$I36))</f>
        <v>19.899999999999999</v>
      </c>
      <c r="D43" s="46">
        <f>IF($B43="","",IF([14]設定!$I36="",INDEX([14]第１０表!$F$10:$M$66,MATCH([14]設定!$D36,[14]第１０表!$C$10:$C$66,0),2),[14]設定!$I36))</f>
        <v>156.19999999999999</v>
      </c>
      <c r="E43" s="46">
        <f>IF($B43="","",IF([14]設定!$I36="",INDEX([14]第１０表!$F$10:$M$66,MATCH([14]設定!$D36,[14]第１０表!$C$10:$C$66,0),3),[14]設定!$I36))</f>
        <v>150.80000000000001</v>
      </c>
      <c r="F43" s="47">
        <f>IF($B43="","",IF([14]設定!$I36="",INDEX([14]第１０表!$F$10:$M$66,MATCH([14]設定!$D36,[14]第１０表!$C$10:$C$66,0),4),[14]設定!$I36))</f>
        <v>5.4</v>
      </c>
      <c r="G43" s="46">
        <f>IF($B43="","",IF([14]設定!$I36="",INDEX([14]第１０表!$F$10:$M$66,MATCH([14]設定!$D36,[14]第１０表!$C$10:$C$66,0),5),[14]設定!$I36))</f>
        <v>16.899999999999999</v>
      </c>
      <c r="H43" s="46">
        <f>IF($B43="","",IF([14]設定!$I36="",INDEX([14]第１０表!$F$10:$M$66,MATCH([14]設定!$D36,[14]第１０表!$C$10:$C$66,0),6),[14]設定!$I36))</f>
        <v>96.7</v>
      </c>
      <c r="I43" s="46">
        <f>IF($B43="","",IF([14]設定!$I36="",INDEX([14]第１０表!$F$10:$M$66,MATCH([14]設定!$D36,[14]第１０表!$C$10:$C$66,0),7),[14]設定!$I36))</f>
        <v>95.2</v>
      </c>
      <c r="J43" s="47">
        <f>IF($B43="","",IF([14]設定!$I36="",INDEX([14]第１０表!$F$10:$M$66,MATCH([14]設定!$D36,[14]第１０表!$C$10:$C$66,0),8),[14]設定!$I36))</f>
        <v>1.5</v>
      </c>
      <c r="K43" s="5"/>
      <c r="M43" s="48" t="str">
        <f t="shared" si="2"/>
        <v>医療，福祉</v>
      </c>
      <c r="N43" s="49">
        <f>IF($M43="","",IF([14]設定!$I36="",INDEX([14]指数!$C$198:$AD$254,MATCH([14]設定!$D36,[14]指数!$B$198:$B$254,0),7),[14]設定!$I36))</f>
        <v>99.6</v>
      </c>
      <c r="O43" s="50">
        <f>IF($M43="","",IF([14]設定!$I36="",INDEX([14]指数!$C$198:$AD$254,MATCH([14]設定!$D36,[14]指数!$B$198:$B$254,0),8),[14]設定!$I36))</f>
        <v>1.5</v>
      </c>
      <c r="P43" s="49">
        <f>IF($M43="","",IF([14]設定!$I36="",INDEX([14]指数!$C$198:$AD$254,MATCH([14]設定!$D36,[14]指数!$B$198:$B$254,0),9),[14]設定!$I36))</f>
        <v>99.5</v>
      </c>
      <c r="Q43" s="50">
        <f>IF($M43="","",IF([14]設定!$I36="",INDEX([14]指数!$C$198:$AD$254,MATCH([14]設定!$D36,[14]指数!$B$198:$B$254,0),10),[14]設定!$I36))</f>
        <v>2.8</v>
      </c>
      <c r="R43" s="49">
        <f>IF($M43="","",IF([14]設定!$I36="",INDEX([14]指数!$C$198:$AD$254,MATCH([14]設定!$D36,[14]指数!$B$198:$B$254,0),11),[14]設定!$I36))</f>
        <v>100</v>
      </c>
      <c r="S43" s="51">
        <f>IF($M43="","",IF([14]設定!$I36="",INDEX([14]指数!$C$198:$AD$254,MATCH([14]設定!$D36,[14]指数!$B$198:$B$254,0),12),[14]設定!$I36))</f>
        <v>-25</v>
      </c>
      <c r="T43" s="49">
        <f>IF($M43="","",IF([14]設定!$I36="",INDEX([14]指数!$C$262:$AD$318,MATCH([14]設定!$D36,[14]指数!$B$262:$B$318,0),7),[14]設定!$I36))</f>
        <v>96</v>
      </c>
      <c r="U43" s="50">
        <f>IF($M43="","",IF([14]設定!$I36="",INDEX([14]指数!$C$262:$AD$318,MATCH([14]設定!$D36,[14]指数!$B$262:$B$318,0),8),[14]設定!$I36))</f>
        <v>-4.8</v>
      </c>
      <c r="V43" s="49">
        <f>IF($M43="","",IF([14]設定!$I36="",INDEX([14]指数!$C$262:$AD$318,MATCH([14]設定!$D36,[14]指数!$B$262:$B$318,0),9),[14]設定!$I36))</f>
        <v>95.5</v>
      </c>
      <c r="W43" s="50">
        <f>IF($M43="","",IF([14]設定!$I36="",INDEX([14]指数!$C$262:$AD$318,MATCH([14]設定!$D36,[14]指数!$B$262:$B$318,0),10),[14]設定!$I36))</f>
        <v>-3.6</v>
      </c>
      <c r="X43" s="49">
        <f>IF($M43="","",IF([14]設定!$I36="",INDEX([14]指数!$C$262:$AD$318,MATCH([14]設定!$D36,[14]指数!$B$262:$B$318,0),11),[14]設定!$I36))</f>
        <v>150</v>
      </c>
      <c r="Y43" s="51">
        <f>IF($M43="","",IF([14]設定!$I36="",INDEX([14]指数!$C$262:$AD$318,MATCH([14]設定!$D36,[14]指数!$B$262:$B$318,0),12),[14]設定!$I36))</f>
        <v>-44.4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IF($B44="","",IF([14]設定!$I37="",INDEX([14]第１０表!$F$10:$M$66,MATCH([14]設定!$D37,[14]第１０表!$C$10:$C$66,0),1),[14]設定!$I37))</f>
        <v>19.399999999999999</v>
      </c>
      <c r="D44" s="46">
        <f>IF($B44="","",IF([14]設定!$I37="",INDEX([14]第１０表!$F$10:$M$66,MATCH([14]設定!$D37,[14]第１０表!$C$10:$C$66,0),2),[14]設定!$I37))</f>
        <v>151.69999999999999</v>
      </c>
      <c r="E44" s="46">
        <f>IF($B44="","",IF([14]設定!$I37="",INDEX([14]第１０表!$F$10:$M$66,MATCH([14]設定!$D37,[14]第１０表!$C$10:$C$66,0),3),[14]設定!$I37))</f>
        <v>146.9</v>
      </c>
      <c r="F44" s="47">
        <f>IF($B44="","",IF([14]設定!$I37="",INDEX([14]第１０表!$F$10:$M$66,MATCH([14]設定!$D37,[14]第１０表!$C$10:$C$66,0),4),[14]設定!$I37))</f>
        <v>4.8</v>
      </c>
      <c r="G44" s="46">
        <f>IF($B44="","",IF([14]設定!$I37="",INDEX([14]第１０表!$F$10:$M$66,MATCH([14]設定!$D37,[14]第１０表!$C$10:$C$66,0),5),[14]設定!$I37))</f>
        <v>18.100000000000001</v>
      </c>
      <c r="H44" s="46">
        <f>IF($B44="","",IF([14]設定!$I37="",INDEX([14]第１０表!$F$10:$M$66,MATCH([14]設定!$D37,[14]第１０表!$C$10:$C$66,0),6),[14]設定!$I37))</f>
        <v>95.3</v>
      </c>
      <c r="I44" s="46">
        <f>IF($B44="","",IF([14]設定!$I37="",INDEX([14]第１０表!$F$10:$M$66,MATCH([14]設定!$D37,[14]第１０表!$C$10:$C$66,0),7),[14]設定!$I37))</f>
        <v>95.3</v>
      </c>
      <c r="J44" s="47">
        <f>IF($B44="","",IF([14]設定!$I37="",INDEX([14]第１０表!$F$10:$M$66,MATCH([14]設定!$D37,[14]第１０表!$C$10:$C$66,0),8),[14]設定!$I37))</f>
        <v>0</v>
      </c>
      <c r="K44" s="5"/>
      <c r="M44" s="48" t="str">
        <f t="shared" si="2"/>
        <v>複合サービス事業</v>
      </c>
      <c r="N44" s="49">
        <f>IF($M44="","",IF([14]設定!$I37="",INDEX([14]指数!$C$198:$AD$254,MATCH([14]設定!$D37,[14]指数!$B$198:$B$254,0),7),[14]設定!$I37))</f>
        <v>94.5</v>
      </c>
      <c r="O44" s="50">
        <f>IF($M44="","",IF([14]設定!$I37="",INDEX([14]指数!$C$198:$AD$254,MATCH([14]設定!$D37,[14]指数!$B$198:$B$254,0),8),[14]設定!$I37))</f>
        <v>-9.9</v>
      </c>
      <c r="P44" s="49">
        <f>IF($M44="","",IF([14]設定!$I37="",INDEX([14]指数!$C$198:$AD$254,MATCH([14]設定!$D37,[14]指数!$B$198:$B$254,0),9),[14]設定!$I37))</f>
        <v>97.2</v>
      </c>
      <c r="Q44" s="50">
        <f>IF($M44="","",IF([14]設定!$I37="",INDEX([14]指数!$C$198:$AD$254,MATCH([14]設定!$D37,[14]指数!$B$198:$B$254,0),10),[14]設定!$I37))</f>
        <v>-8</v>
      </c>
      <c r="R44" s="49">
        <f>IF($M44="","",IF([14]設定!$I37="",INDEX([14]指数!$C$198:$AD$254,MATCH([14]設定!$D37,[14]指数!$B$198:$B$254,0),11),[14]設定!$I37))</f>
        <v>50.5</v>
      </c>
      <c r="S44" s="51">
        <f>IF($M44="","",IF([14]設定!$I37="",INDEX([14]指数!$C$198:$AD$254,MATCH([14]設定!$D37,[14]指数!$B$198:$B$254,0),12),[14]設定!$I37))</f>
        <v>-45.5</v>
      </c>
      <c r="T44" s="49">
        <f>IF($M44="","",IF([14]設定!$I37="",INDEX([14]指数!$C$262:$AD$318,MATCH([14]設定!$D37,[14]指数!$B$262:$B$318,0),7),[14]設定!$I37))</f>
        <v>82.8</v>
      </c>
      <c r="U44" s="50">
        <f>IF($M44="","",IF([14]設定!$I37="",INDEX([14]指数!$C$262:$AD$318,MATCH([14]設定!$D37,[14]指数!$B$262:$B$318,0),8),[14]設定!$I37))</f>
        <v>-4.2</v>
      </c>
      <c r="V44" s="49">
        <f>IF($M44="","",IF([14]設定!$I37="",INDEX([14]指数!$C$262:$AD$318,MATCH([14]設定!$D37,[14]指数!$B$262:$B$318,0),9),[14]設定!$I37))</f>
        <v>86.3</v>
      </c>
      <c r="W44" s="50">
        <f>IF($M44="","",IF([14]設定!$I37="",INDEX([14]指数!$C$262:$AD$318,MATCH([14]設定!$D37,[14]指数!$B$262:$B$318,0),10),[14]設定!$I37))</f>
        <v>-1.5</v>
      </c>
      <c r="X44" s="49">
        <f>IF($M44="","",IF([14]設定!$I37="",INDEX([14]指数!$C$262:$AD$318,MATCH([14]設定!$D37,[14]指数!$B$262:$B$318,0),11),[14]設定!$I37))</f>
        <v>0</v>
      </c>
      <c r="Y44" s="51">
        <f>IF($M44="","",IF([14]設定!$I37="",INDEX([14]指数!$C$262:$AD$318,MATCH([14]設定!$D37,[14]指数!$B$262:$B$318,0),12),[14]設定!$I37))</f>
        <v>-100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IF($B45="","",IF([14]設定!$I38="",INDEX([14]第１０表!$F$10:$M$66,MATCH([14]設定!$D38,[14]第１０表!$C$10:$C$66,0),1),[14]設定!$I38))</f>
        <v>19.3</v>
      </c>
      <c r="D45" s="59">
        <f>IF($B45="","",IF([14]設定!$I38="",INDEX([14]第１０表!$F$10:$M$66,MATCH([14]設定!$D38,[14]第１０表!$C$10:$C$66,0),2),[14]設定!$I38))</f>
        <v>161.4</v>
      </c>
      <c r="E45" s="59">
        <f>IF($B45="","",IF([14]設定!$I38="",INDEX([14]第１０表!$F$10:$M$66,MATCH([14]設定!$D38,[14]第１０表!$C$10:$C$66,0),3),[14]設定!$I38))</f>
        <v>150.4</v>
      </c>
      <c r="F45" s="60">
        <f>IF($B45="","",IF([14]設定!$I38="",INDEX([14]第１０表!$F$10:$M$66,MATCH([14]設定!$D38,[14]第１０表!$C$10:$C$66,0),4),[14]設定!$I38))</f>
        <v>11</v>
      </c>
      <c r="G45" s="59">
        <f>IF($B45="","",IF([14]設定!$I38="",INDEX([14]第１０表!$F$10:$M$66,MATCH([14]設定!$D38,[14]第１０表!$C$10:$C$66,0),5),[14]設定!$I38))</f>
        <v>16.5</v>
      </c>
      <c r="H45" s="59">
        <f>IF($B45="","",IF([14]設定!$I38="",INDEX([14]第１０表!$F$10:$M$66,MATCH([14]設定!$D38,[14]第１０表!$C$10:$C$66,0),6),[14]設定!$I38))</f>
        <v>90</v>
      </c>
      <c r="I45" s="59">
        <f>IF($B45="","",IF([14]設定!$I38="",INDEX([14]第１０表!$F$10:$M$66,MATCH([14]設定!$D38,[14]第１０表!$C$10:$C$66,0),7),[14]設定!$I38))</f>
        <v>87.7</v>
      </c>
      <c r="J45" s="60">
        <f>IF($B45="","",IF([14]設定!$I38="",INDEX([14]第１０表!$F$10:$M$66,MATCH([14]設定!$D38,[14]第１０表!$C$10:$C$66,0),8),[14]設定!$I38))</f>
        <v>2.2999999999999998</v>
      </c>
      <c r="K45" s="5"/>
      <c r="M45" s="61" t="str">
        <f t="shared" si="2"/>
        <v>サービス業（他に分類されないもの）</v>
      </c>
      <c r="N45" s="62">
        <f>IF($M45="","",IF([14]設定!$I38="",INDEX([14]指数!$C$198:$AD$254,MATCH([14]設定!$D38,[14]指数!$B$198:$B$254,0),7),[14]設定!$I38))</f>
        <v>101.6</v>
      </c>
      <c r="O45" s="63">
        <f>IF($M45="","",IF([14]設定!$I38="",INDEX([14]指数!$C$198:$AD$254,MATCH([14]設定!$D38,[14]指数!$B$198:$B$254,0),8),[14]設定!$I38))</f>
        <v>2.6</v>
      </c>
      <c r="P45" s="62">
        <f>IF($M45="","",IF([14]設定!$I38="",INDEX([14]指数!$C$198:$AD$254,MATCH([14]設定!$D38,[14]指数!$B$198:$B$254,0),9),[14]設定!$I38))</f>
        <v>101.3</v>
      </c>
      <c r="Q45" s="64">
        <f>IF($M45="","",IF([14]設定!$I38="",INDEX([14]指数!$C$198:$AD$254,MATCH([14]設定!$D38,[14]指数!$B$198:$B$254,0),10),[14]設定!$I38))</f>
        <v>2.1</v>
      </c>
      <c r="R45" s="62">
        <f>IF($M45="","",IF([14]設定!$I38="",INDEX([14]指数!$C$198:$AD$254,MATCH([14]設定!$D38,[14]指数!$B$198:$B$254,0),11),[14]設定!$I38))</f>
        <v>106.8</v>
      </c>
      <c r="S45" s="65">
        <f>IF($M45="","",IF([14]設定!$I38="",INDEX([14]指数!$C$198:$AD$254,MATCH([14]設定!$D38,[14]指数!$B$198:$B$254,0),12),[14]設定!$I38))</f>
        <v>11.1</v>
      </c>
      <c r="T45" s="62">
        <f>IF($M45="","",IF([14]設定!$I38="",INDEX([14]指数!$C$262:$AD$318,MATCH([14]設定!$D38,[14]指数!$B$262:$B$318,0),7),[14]設定!$I38))</f>
        <v>99.6</v>
      </c>
      <c r="U45" s="63">
        <f>IF($M45="","",IF([14]設定!$I38="",INDEX([14]指数!$C$262:$AD$318,MATCH([14]設定!$D38,[14]指数!$B$262:$B$318,0),8),[14]設定!$I38))</f>
        <v>-1.2</v>
      </c>
      <c r="V45" s="62">
        <f>IF($M45="","",IF([14]設定!$I38="",INDEX([14]指数!$C$262:$AD$318,MATCH([14]設定!$D38,[14]指数!$B$262:$B$318,0),9),[14]設定!$I38))</f>
        <v>100.3</v>
      </c>
      <c r="W45" s="64">
        <f>IF($M45="","",IF([14]設定!$I38="",INDEX([14]指数!$C$262:$AD$318,MATCH([14]設定!$D38,[14]指数!$B$262:$B$318,0),10),[14]設定!$I38))</f>
        <v>0.6</v>
      </c>
      <c r="X45" s="62">
        <f>IF($M45="","",IF([14]設定!$I38="",INDEX([14]指数!$C$262:$AD$318,MATCH([14]設定!$D38,[14]指数!$B$262:$B$318,0),11),[14]設定!$I38))</f>
        <v>74.2</v>
      </c>
      <c r="Y45" s="65">
        <f>IF($M45="","",IF([14]設定!$I38="",INDEX([14]指数!$C$262:$AD$318,MATCH([14]設定!$D38,[14]指数!$B$262:$B$318,0),12),[14]設定!$I38))</f>
        <v>-42.5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70C4-1C7C-4EC7-8968-F5AB8F5AEDFB}">
  <sheetPr>
    <pageSetUpPr autoPageBreaks="0"/>
  </sheetPr>
  <dimension ref="A1:Y47"/>
  <sheetViews>
    <sheetView showGridLines="0" view="pageBreakPreview" topLeftCell="A23" zoomScale="60" zoomScaleNormal="80" workbookViewId="0">
      <selection activeCell="F50" sqref="F50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就業形態別にみた労働時間（"&amp;[16]設定!D8&amp;DBCS([16]設定!E8)&amp;"年"&amp;DBCS([16]設定!F8)&amp;"月）"</f>
        <v>表４　就業形態別にみた労働時間（令和５年９月）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+[17]表１!B9</f>
        <v>調査産業計</v>
      </c>
      <c r="C8" s="46">
        <f>IF($B8="","",IF([16]設定!$H23="",INDEX([16]第１０表!$F$78:$M$134,MATCH([16]設定!$D23,[16]第１０表!$C$78:$C$134,0),1),[16]設定!$H23))</f>
        <v>19.899999999999999</v>
      </c>
      <c r="D8" s="46">
        <f>IF($B8="","",IF([16]設定!$H23="",INDEX([16]第１０表!$F$78:$M$134,MATCH([16]設定!$D23,[16]第１０表!$C$78:$C$134,0),2),[16]設定!$H23))</f>
        <v>165.3</v>
      </c>
      <c r="E8" s="46">
        <f>IF($B8="","",IF([16]設定!$H23="",INDEX([16]第１０表!$F$78:$M$134,MATCH([16]設定!$D23,[16]第１０表!$C$78:$C$134,0),3),[16]設定!$H23))</f>
        <v>152.6</v>
      </c>
      <c r="F8" s="47">
        <f>IF($B8="","",IF([16]設定!$H23="",INDEX([16]第１０表!$F$78:$M$134,MATCH([16]設定!$D23,[16]第１０表!$C$78:$C$134,0),4),[16]設定!$H23))</f>
        <v>12.7</v>
      </c>
      <c r="G8" s="46">
        <f>IF($B8="","",IF([16]設定!$H23="",INDEX([16]第１０表!$F$78:$M$134,MATCH([16]設定!$D23,[16]第１０表!$C$78:$C$134,0),5),[16]設定!$H23))</f>
        <v>14.7</v>
      </c>
      <c r="H8" s="46">
        <f>IF($B8="","",IF([16]設定!$H23="",INDEX([16]第１０表!$F$78:$M$134,MATCH([16]設定!$D23,[16]第１０表!$C$78:$C$134,0),6),[16]設定!$H23))</f>
        <v>84.1</v>
      </c>
      <c r="I8" s="46">
        <f>IF($B8="","",IF([16]設定!$H23="",INDEX([16]第１０表!$F$78:$M$134,MATCH([16]設定!$D23,[16]第１０表!$C$78:$C$134,0),7),[16]設定!$H23))</f>
        <v>82.4</v>
      </c>
      <c r="J8" s="47">
        <f>IF($B8="","",IF([16]設定!$H23="",INDEX([16]第１０表!$F$78:$M$134,MATCH([16]設定!$D23,[16]第１０表!$C$78:$C$134,0),8),[16]設定!$H23))</f>
        <v>1.7</v>
      </c>
      <c r="K8" s="5"/>
      <c r="M8" s="48" t="str">
        <f>+B8</f>
        <v>調査産業計</v>
      </c>
      <c r="N8" s="49">
        <f>IF($M8="","",IF([16]設定!$H23="",INDEX([16]指数!$C$518:$AD$574,MATCH([16]設定!$D23,[16]指数!$B$518:$B$574,0),7),[16]設定!$H23))</f>
        <v>100.3</v>
      </c>
      <c r="O8" s="50">
        <f>IF($M8="","",IF([16]設定!$H23="",INDEX([16]指数!$C$518:$AD$574,MATCH([16]設定!$D23,[16]指数!$B$518:$B$574,0),8),[16]設定!$H23))</f>
        <v>2.2000000000000002</v>
      </c>
      <c r="P8" s="49">
        <f>IF($M8="","",IF([16]設定!$H23="",INDEX([16]指数!$C$518:$AD$574,MATCH([16]設定!$D23,[16]指数!$B$518:$B$574,0),9),[16]設定!$H23))</f>
        <v>99.3</v>
      </c>
      <c r="Q8" s="50">
        <f>IF($M8="","",IF([16]設定!$H23="",INDEX([16]指数!$C$518:$AD$574,MATCH([16]設定!$D23,[16]指数!$B$518:$B$574,0),10),[16]設定!$H23))</f>
        <v>2.2999999999999998</v>
      </c>
      <c r="R8" s="49">
        <f>IF($M8="","",IF([16]設定!$H23="",INDEX([16]指数!$C$518:$AD$574,MATCH([16]設定!$D23,[16]指数!$B$518:$B$574,0),11),[16]設定!$H23))</f>
        <v>114.4</v>
      </c>
      <c r="S8" s="51">
        <f>IF($M8="","",IF([16]設定!$H23="",INDEX([16]指数!$C$518:$AD$574,MATCH([16]設定!$D23,[16]指数!$B$518:$B$574,0),12),[16]設定!$H23))</f>
        <v>2.4</v>
      </c>
      <c r="T8" s="49">
        <f>IF($M8="","",IF([16]設定!$H23="",INDEX([16]指数!$C$582:$AD$638,MATCH([16]設定!$D23,[16]指数!$B$582:$B$638,0),7),[16]設定!$H23))</f>
        <v>95.6</v>
      </c>
      <c r="U8" s="49">
        <f>IF($M8="","",IF([16]設定!$H23="",INDEX([16]指数!$C$582:$AD$638,MATCH([16]設定!$D23,[16]指数!$B$582:$B$638,0),8),[16]設定!$H23))</f>
        <v>-6.2</v>
      </c>
      <c r="V8" s="49">
        <f>IF($M8="","",IF([16]設定!$H23="",INDEX([16]指数!$C$582:$AD$638,MATCH([16]設定!$D23,[16]指数!$B$582:$B$638,0),9),[16]設定!$H23))</f>
        <v>95.5</v>
      </c>
      <c r="W8" s="49">
        <f>IF($M8="","",IF([16]設定!$H23="",INDEX([16]指数!$C$582:$AD$638,MATCH([16]設定!$D23,[16]指数!$B$582:$B$638,0),10),[16]設定!$H23))</f>
        <v>-5.3</v>
      </c>
      <c r="X8" s="49">
        <f>IF($M8="","",IF([16]設定!$H23="",INDEX([16]指数!$C$582:$AD$638,MATCH([16]設定!$D23,[16]指数!$B$582:$B$638,0),11),[16]設定!$H23))</f>
        <v>100</v>
      </c>
      <c r="Y8" s="49">
        <f>IF($M8="","",IF([16]設定!$H23="",INDEX([16]指数!$C$582:$AD$638,MATCH([16]設定!$D23,[16]指数!$B$582:$B$638,0),12),[16]設定!$H23))</f>
        <v>-37</v>
      </c>
    </row>
    <row r="9" spans="1:25" s="4" customFormat="1" ht="23.25" customHeight="1" x14ac:dyDescent="0.45">
      <c r="A9" s="5"/>
      <c r="B9" s="52" t="str">
        <f>+[17]表１!B10</f>
        <v>建設業</v>
      </c>
      <c r="C9" s="46">
        <f>IF($B9="","",IF([16]設定!$H24="",INDEX([16]第１０表!$F$78:$M$134,MATCH([16]設定!$D24,[16]第１０表!$C$78:$C$134,0),1),[16]設定!$H24))</f>
        <v>22.1</v>
      </c>
      <c r="D9" s="46">
        <f>IF($B9="","",IF([16]設定!$H24="",INDEX([16]第１０表!$F$78:$M$134,MATCH([16]設定!$D24,[16]第１０表!$C$78:$C$134,0),2),[16]設定!$H24))</f>
        <v>172.3</v>
      </c>
      <c r="E9" s="46">
        <f>IF($B9="","",IF([16]設定!$H24="",INDEX([16]第１０表!$F$78:$M$134,MATCH([16]設定!$D24,[16]第１０表!$C$78:$C$134,0),3),[16]設定!$H24))</f>
        <v>165.5</v>
      </c>
      <c r="F9" s="47">
        <f>IF($B9="","",IF([16]設定!$H24="",INDEX([16]第１０表!$F$78:$M$134,MATCH([16]設定!$D24,[16]第１０表!$C$78:$C$134,0),4),[16]設定!$H24))</f>
        <v>6.8</v>
      </c>
      <c r="G9" s="46">
        <f>IF($B9="","",IF([16]設定!$H24="",INDEX([16]第１０表!$F$78:$M$134,MATCH([16]設定!$D24,[16]第１０表!$C$78:$C$134,0),5),[16]設定!$H24))</f>
        <v>17.600000000000001</v>
      </c>
      <c r="H9" s="46">
        <f>IF($B9="","",IF([16]設定!$H24="",INDEX([16]第１０表!$F$78:$M$134,MATCH([16]設定!$D24,[16]第１０表!$C$78:$C$134,0),6),[16]設定!$H24))</f>
        <v>109.6</v>
      </c>
      <c r="I9" s="46">
        <f>IF($B9="","",IF([16]設定!$H24="",INDEX([16]第１０表!$F$78:$M$134,MATCH([16]設定!$D24,[16]第１０表!$C$78:$C$134,0),7),[16]設定!$H24))</f>
        <v>106.5</v>
      </c>
      <c r="J9" s="47">
        <f>IF($B9="","",IF([16]設定!$H24="",INDEX([16]第１０表!$F$78:$M$134,MATCH([16]設定!$D24,[16]第１０表!$C$78:$C$134,0),8),[16]設定!$H24))</f>
        <v>3.1</v>
      </c>
      <c r="K9" s="5"/>
      <c r="M9" s="48" t="str">
        <f t="shared" ref="M9:M23" si="0">+B9</f>
        <v>建設業</v>
      </c>
      <c r="N9" s="49">
        <f>IF($M9="","",IF([16]設定!$H24="",INDEX([16]指数!$C$518:$AD$574,MATCH([16]設定!$D24,[16]指数!$B$518:$B$574,0),7),[16]設定!$H24))</f>
        <v>103.7</v>
      </c>
      <c r="O9" s="50">
        <f>IF($M9="","",IF([16]設定!$H24="",INDEX([16]指数!$C$518:$AD$574,MATCH([16]設定!$D24,[16]指数!$B$518:$B$574,0),8),[16]設定!$H24))</f>
        <v>3.6</v>
      </c>
      <c r="P9" s="49">
        <f>IF($M9="","",IF([16]設定!$H24="",INDEX([16]指数!$C$518:$AD$574,MATCH([16]設定!$D24,[16]指数!$B$518:$B$574,0),9),[16]設定!$H24))</f>
        <v>105.3</v>
      </c>
      <c r="Q9" s="50">
        <f>IF($M9="","",IF([16]設定!$H24="",INDEX([16]指数!$C$518:$AD$574,MATCH([16]設定!$D24,[16]指数!$B$518:$B$574,0),10),[16]設定!$H24))</f>
        <v>7.1</v>
      </c>
      <c r="R9" s="49">
        <f>IF($M9="","",IF([16]設定!$H24="",INDEX([16]指数!$C$518:$AD$574,MATCH([16]設定!$D24,[16]指数!$B$518:$B$574,0),11),[16]設定!$H24))</f>
        <v>76.400000000000006</v>
      </c>
      <c r="S9" s="51">
        <f>IF($M9="","",IF([16]設定!$H24="",INDEX([16]指数!$C$518:$AD$574,MATCH([16]設定!$D24,[16]指数!$B$518:$B$574,0),12),[16]設定!$H24))</f>
        <v>-41.4</v>
      </c>
      <c r="T9" s="49">
        <f>IF($M9="","",IF([16]設定!$H24="",INDEX([16]指数!$C$582:$AD$638,MATCH([16]設定!$D24,[16]指数!$B$582:$B$638,0),7),[16]設定!$H24))</f>
        <v>134</v>
      </c>
      <c r="U9" s="50">
        <f>IF($M9="","",IF([16]設定!$H24="",INDEX([16]指数!$C$582:$AD$638,MATCH([16]設定!$D24,[16]指数!$B$582:$B$638,0),8),[16]設定!$H24))</f>
        <v>13.1</v>
      </c>
      <c r="V9" s="49">
        <f>IF($M9="","",IF([16]設定!$H24="",INDEX([16]指数!$C$582:$AD$638,MATCH([16]設定!$D24,[16]指数!$B$582:$B$638,0),9),[16]設定!$H24))</f>
        <v>130.69999999999999</v>
      </c>
      <c r="W9" s="50">
        <f>IF($M9="","",IF([16]設定!$H24="",INDEX([16]指数!$C$582:$AD$638,MATCH([16]設定!$D24,[16]指数!$B$582:$B$638,0),10),[16]設定!$H24))</f>
        <v>11.2</v>
      </c>
      <c r="X9" s="49">
        <f>IF($M9="","",IF([16]設定!$H24="",INDEX([16]指数!$C$582:$AD$638,MATCH([16]設定!$D24,[16]指数!$B$582:$B$638,0),11),[16]設定!$H24))</f>
        <v>1033.3</v>
      </c>
      <c r="Y9" s="51">
        <f>IF($M9="","",IF([16]設定!$H24="",INDEX([16]指数!$C$582:$AD$638,MATCH([16]設定!$D24,[16]指数!$B$582:$B$638,0),12),[16]設定!$H24))</f>
        <v>181.8</v>
      </c>
    </row>
    <row r="10" spans="1:25" s="4" customFormat="1" ht="23.25" customHeight="1" x14ac:dyDescent="0.45">
      <c r="A10" s="5"/>
      <c r="B10" s="52" t="str">
        <f>+[17]表１!B11</f>
        <v>製造業</v>
      </c>
      <c r="C10" s="46">
        <f>IF($B10="","",IF([16]設定!$H25="",INDEX([16]第１０表!$F$78:$M$134,MATCH([16]設定!$D25,[16]第１０表!$C$78:$C$134,0),1),[16]設定!$H25))</f>
        <v>20.100000000000001</v>
      </c>
      <c r="D10" s="46">
        <f>IF($B10="","",IF([16]設定!$H25="",INDEX([16]第１０表!$F$78:$M$134,MATCH([16]設定!$D25,[16]第１０表!$C$78:$C$134,0),2),[16]設定!$H25))</f>
        <v>170.4</v>
      </c>
      <c r="E10" s="46">
        <f>IF($B10="","",IF([16]設定!$H25="",INDEX([16]第１０表!$F$78:$M$134,MATCH([16]設定!$D25,[16]第１０表!$C$78:$C$134,0),3),[16]設定!$H25))</f>
        <v>156</v>
      </c>
      <c r="F10" s="47">
        <f>IF($B10="","",IF([16]設定!$H25="",INDEX([16]第１０表!$F$78:$M$134,MATCH([16]設定!$D25,[16]第１０表!$C$78:$C$134,0),4),[16]設定!$H25))</f>
        <v>14.4</v>
      </c>
      <c r="G10" s="46">
        <f>IF($B10="","",IF([16]設定!$H25="",INDEX([16]第１０表!$F$78:$M$134,MATCH([16]設定!$D25,[16]第１０表!$C$78:$C$134,0),5),[16]設定!$H25))</f>
        <v>17.100000000000001</v>
      </c>
      <c r="H10" s="46">
        <f>IF($B10="","",IF([16]設定!$H25="",INDEX([16]第１０表!$F$78:$M$134,MATCH([16]設定!$D25,[16]第１０表!$C$78:$C$134,0),6),[16]設定!$H25))</f>
        <v>106</v>
      </c>
      <c r="I10" s="46">
        <f>IF($B10="","",IF([16]設定!$H25="",INDEX([16]第１０表!$F$78:$M$134,MATCH([16]設定!$D25,[16]第１０表!$C$78:$C$134,0),7),[16]設定!$H25))</f>
        <v>104.6</v>
      </c>
      <c r="J10" s="47">
        <f>IF($B10="","",IF([16]設定!$H25="",INDEX([16]第１０表!$F$78:$M$134,MATCH([16]設定!$D25,[16]第１０表!$C$78:$C$134,0),8),[16]設定!$H25))</f>
        <v>1.4</v>
      </c>
      <c r="K10" s="5"/>
      <c r="M10" s="48" t="str">
        <f t="shared" si="0"/>
        <v>製造業</v>
      </c>
      <c r="N10" s="49">
        <f>IF($M10="","",IF([16]設定!$H25="",INDEX([16]指数!$C$518:$AD$574,MATCH([16]設定!$D25,[16]指数!$B$518:$B$574,0),7),[16]設定!$H25))</f>
        <v>103.1</v>
      </c>
      <c r="O10" s="50">
        <f>IF($M10="","",IF([16]設定!$H25="",INDEX([16]指数!$C$518:$AD$574,MATCH([16]設定!$D25,[16]指数!$B$518:$B$574,0),8),[16]設定!$H25))</f>
        <v>3.3</v>
      </c>
      <c r="P10" s="49">
        <f>IF($M10="","",IF([16]設定!$H25="",INDEX([16]指数!$C$518:$AD$574,MATCH([16]設定!$D25,[16]指数!$B$518:$B$574,0),9),[16]設定!$H25))</f>
        <v>102</v>
      </c>
      <c r="Q10" s="50">
        <f>IF($M10="","",IF([16]設定!$H25="",INDEX([16]指数!$C$518:$AD$574,MATCH([16]設定!$D25,[16]指数!$B$518:$B$574,0),10),[16]設定!$H25))</f>
        <v>2.7</v>
      </c>
      <c r="R10" s="49">
        <f>IF($M10="","",IF([16]設定!$H25="",INDEX([16]指数!$C$518:$AD$574,MATCH([16]設定!$D25,[16]指数!$B$518:$B$574,0),11),[16]設定!$H25))</f>
        <v>117.1</v>
      </c>
      <c r="S10" s="51">
        <f>IF($M10="","",IF([16]設定!$H25="",INDEX([16]指数!$C$518:$AD$574,MATCH([16]設定!$D25,[16]指数!$B$518:$B$574,0),12),[16]設定!$H25))</f>
        <v>10</v>
      </c>
      <c r="T10" s="49">
        <f>IF($M10="","",IF([16]設定!$H25="",INDEX([16]指数!$C$582:$AD$638,MATCH([16]設定!$D25,[16]指数!$B$582:$B$638,0),7),[16]設定!$H25))</f>
        <v>100.1</v>
      </c>
      <c r="U10" s="50">
        <f>IF($M10="","",IF([16]設定!$H25="",INDEX([16]指数!$C$582:$AD$638,MATCH([16]設定!$D25,[16]指数!$B$582:$B$638,0),8),[16]設定!$H25))</f>
        <v>-8</v>
      </c>
      <c r="V10" s="49">
        <f>IF($M10="","",IF([16]設定!$H25="",INDEX([16]指数!$C$582:$AD$638,MATCH([16]設定!$D25,[16]指数!$B$582:$B$638,0),9),[16]設定!$H25))</f>
        <v>101.9</v>
      </c>
      <c r="W10" s="50">
        <f>IF($M10="","",IF([16]設定!$H25="",INDEX([16]指数!$C$582:$AD$638,MATCH([16]設定!$D25,[16]指数!$B$582:$B$638,0),10),[16]設定!$H25))</f>
        <v>-6.7</v>
      </c>
      <c r="X10" s="49">
        <f>IF($M10="","",IF([16]設定!$H25="",INDEX([16]指数!$C$582:$AD$638,MATCH([16]設定!$D25,[16]指数!$B$582:$B$638,0),11),[16]設定!$H25))</f>
        <v>41.2</v>
      </c>
      <c r="Y10" s="51">
        <f>IF($M10="","",IF([16]設定!$H25="",INDEX([16]指数!$C$582:$AD$638,MATCH([16]設定!$D25,[16]指数!$B$582:$B$638,0),12),[16]設定!$H25))</f>
        <v>-56.2</v>
      </c>
    </row>
    <row r="11" spans="1:25" s="4" customFormat="1" ht="23.25" customHeight="1" x14ac:dyDescent="0.45">
      <c r="A11" s="5"/>
      <c r="B11" s="53" t="str">
        <f>+[17]表１!B12</f>
        <v>電気・ガス・熱供給・水道業</v>
      </c>
      <c r="C11" s="46">
        <f>IF($B11="","",IF([16]設定!$H26="",INDEX([16]第１０表!$F$78:$M$134,MATCH([16]設定!$D26,[16]第１０表!$C$78:$C$134,0),1),[16]設定!$H26))</f>
        <v>18.3</v>
      </c>
      <c r="D11" s="46">
        <f>IF($B11="","",IF([16]設定!$H26="",INDEX([16]第１０表!$F$78:$M$134,MATCH([16]設定!$D26,[16]第１０表!$C$78:$C$134,0),2),[16]設定!$H26))</f>
        <v>155.19999999999999</v>
      </c>
      <c r="E11" s="46">
        <f>IF($B11="","",IF([16]設定!$H26="",INDEX([16]第１０表!$F$78:$M$134,MATCH([16]設定!$D26,[16]第１０表!$C$78:$C$134,0),3),[16]設定!$H26))</f>
        <v>136.6</v>
      </c>
      <c r="F11" s="47">
        <f>IF($B11="","",IF([16]設定!$H26="",INDEX([16]第１０表!$F$78:$M$134,MATCH([16]設定!$D26,[16]第１０表!$C$78:$C$134,0),4),[16]設定!$H26))</f>
        <v>18.600000000000001</v>
      </c>
      <c r="G11" s="46">
        <f>IF($B11="","",IF([16]設定!$H26="",INDEX([16]第１０表!$F$78:$M$134,MATCH([16]設定!$D26,[16]第１０表!$C$78:$C$134,0),5),[16]設定!$H26))</f>
        <v>17.399999999999999</v>
      </c>
      <c r="H11" s="46">
        <f>IF($B11="","",IF([16]設定!$H26="",INDEX([16]第１０表!$F$78:$M$134,MATCH([16]設定!$D26,[16]第１０表!$C$78:$C$134,0),6),[16]設定!$H26))</f>
        <v>103.6</v>
      </c>
      <c r="I11" s="46">
        <f>IF($B11="","",IF([16]設定!$H26="",INDEX([16]第１０表!$F$78:$M$134,MATCH([16]設定!$D26,[16]第１０表!$C$78:$C$134,0),7),[16]設定!$H26))</f>
        <v>103.6</v>
      </c>
      <c r="J11" s="47">
        <f>IF($B11="","",IF([16]設定!$H26="",INDEX([16]第１０表!$F$78:$M$134,MATCH([16]設定!$D26,[16]第１０表!$C$78:$C$134,0),8),[16]設定!$H26))</f>
        <v>0</v>
      </c>
      <c r="K11" s="5"/>
      <c r="M11" s="54" t="str">
        <f t="shared" si="0"/>
        <v>電気・ガス・熱供給・水道業</v>
      </c>
      <c r="N11" s="49">
        <f>IF($M11="","",IF([16]設定!$H26="",INDEX([16]指数!$C$518:$AD$574,MATCH([16]設定!$D26,[16]指数!$B$518:$B$574,0),7),[16]設定!$H26))</f>
        <v>102.4</v>
      </c>
      <c r="O11" s="50">
        <f>IF($M11="","",IF([16]設定!$H26="",INDEX([16]指数!$C$518:$AD$574,MATCH([16]設定!$D26,[16]指数!$B$518:$B$574,0),8),[16]設定!$H26))</f>
        <v>-9.1</v>
      </c>
      <c r="P11" s="49">
        <f>IF($M11="","",IF([16]設定!$H26="",INDEX([16]指数!$C$518:$AD$574,MATCH([16]設定!$D26,[16]指数!$B$518:$B$574,0),9),[16]設定!$H26))</f>
        <v>97.1</v>
      </c>
      <c r="Q11" s="50">
        <f>IF($M11="","",IF([16]設定!$H26="",INDEX([16]指数!$C$518:$AD$574,MATCH([16]設定!$D26,[16]指数!$B$518:$B$574,0),10),[16]設定!$H26))</f>
        <v>-0.1</v>
      </c>
      <c r="R11" s="49">
        <f>IF($M11="","",IF([16]設定!$H26="",INDEX([16]指数!$C$518:$AD$574,MATCH([16]設定!$D26,[16]指数!$B$518:$B$574,0),11),[16]設定!$H26))</f>
        <v>170.6</v>
      </c>
      <c r="S11" s="51">
        <f>IF($M11="","",IF([16]設定!$H26="",INDEX([16]指数!$C$518:$AD$574,MATCH([16]設定!$D26,[16]指数!$B$518:$B$574,0),12),[16]設定!$H26))</f>
        <v>-45.3</v>
      </c>
      <c r="T11" s="49">
        <f>IF($M11="","",IF([16]設定!$H26="",INDEX([16]指数!$C$582:$AD$638,MATCH([16]設定!$D26,[16]指数!$B$582:$B$638,0),7),[16]設定!$H26))</f>
        <v>92.7</v>
      </c>
      <c r="U11" s="50">
        <f>IF($M11="","",IF([16]設定!$H26="",INDEX([16]指数!$C$582:$AD$638,MATCH([16]設定!$D26,[16]指数!$B$582:$B$638,0),8),[16]設定!$H26))</f>
        <v>-1.8</v>
      </c>
      <c r="V11" s="49">
        <f>IF($M11="","",IF([16]設定!$H26="",INDEX([16]指数!$C$582:$AD$638,MATCH([16]設定!$D26,[16]指数!$B$582:$B$638,0),9),[16]設定!$H26))</f>
        <v>93</v>
      </c>
      <c r="W11" s="50">
        <f>IF($M11="","",IF([16]設定!$H26="",INDEX([16]指数!$C$582:$AD$638,MATCH([16]設定!$D26,[16]指数!$B$582:$B$638,0),10),[16]設定!$H26))</f>
        <v>-1.4</v>
      </c>
      <c r="X11" s="49">
        <f>IF($M11="","",IF([16]設定!$H26="",INDEX([16]指数!$C$582:$AD$638,MATCH([16]設定!$D26,[16]指数!$B$582:$B$638,0),11),[16]設定!$H26))</f>
        <v>0</v>
      </c>
      <c r="Y11" s="51">
        <f>IF($M11="","",IF([16]設定!$H26="",INDEX([16]指数!$C$582:$AD$638,MATCH([16]設定!$D26,[16]指数!$B$582:$B$638,0),12),[16]設定!$H26))</f>
        <v>-100</v>
      </c>
    </row>
    <row r="12" spans="1:25" s="4" customFormat="1" ht="23.25" customHeight="1" x14ac:dyDescent="0.45">
      <c r="A12" s="5"/>
      <c r="B12" s="52" t="str">
        <f>+[17]表１!B13</f>
        <v>情報通信業</v>
      </c>
      <c r="C12" s="46">
        <f>IF($B12="","",IF([16]設定!$H27="",INDEX([16]第１０表!$F$78:$M$134,MATCH([16]設定!$D27,[16]第１０表!$C$78:$C$134,0),1),[16]設定!$H27))</f>
        <v>19.5</v>
      </c>
      <c r="D12" s="46">
        <f>IF($B12="","",IF([16]設定!$H27="",INDEX([16]第１０表!$F$78:$M$134,MATCH([16]設定!$D27,[16]第１０表!$C$78:$C$134,0),2),[16]設定!$H27))</f>
        <v>157.80000000000001</v>
      </c>
      <c r="E12" s="46">
        <f>IF($B12="","",IF([16]設定!$H27="",INDEX([16]第１０表!$F$78:$M$134,MATCH([16]設定!$D27,[16]第１０表!$C$78:$C$134,0),3),[16]設定!$H27))</f>
        <v>145.5</v>
      </c>
      <c r="F12" s="47">
        <f>IF($B12="","",IF([16]設定!$H27="",INDEX([16]第１０表!$F$78:$M$134,MATCH([16]設定!$D27,[16]第１０表!$C$78:$C$134,0),4),[16]設定!$H27))</f>
        <v>12.3</v>
      </c>
      <c r="G12" s="46">
        <f>IF($B12="","",IF([16]設定!$H27="",INDEX([16]第１０表!$F$78:$M$134,MATCH([16]設定!$D27,[16]第１０表!$C$78:$C$134,0),5),[16]設定!$H27))</f>
        <v>12.8</v>
      </c>
      <c r="H12" s="46">
        <f>IF($B12="","",IF([16]設定!$H27="",INDEX([16]第１０表!$F$78:$M$134,MATCH([16]設定!$D27,[16]第１０表!$C$78:$C$134,0),6),[16]設定!$H27))</f>
        <v>78.099999999999994</v>
      </c>
      <c r="I12" s="46">
        <f>IF($B12="","",IF([16]設定!$H27="",INDEX([16]第１０表!$F$78:$M$134,MATCH([16]設定!$D27,[16]第１０表!$C$78:$C$134,0),7),[16]設定!$H27))</f>
        <v>77.599999999999994</v>
      </c>
      <c r="J12" s="47">
        <f>IF($B12="","",IF([16]設定!$H27="",INDEX([16]第１０表!$F$78:$M$134,MATCH([16]設定!$D27,[16]第１０表!$C$78:$C$134,0),8),[16]設定!$H27))</f>
        <v>0.5</v>
      </c>
      <c r="K12" s="5"/>
      <c r="M12" s="48" t="str">
        <f t="shared" si="0"/>
        <v>情報通信業</v>
      </c>
      <c r="N12" s="49">
        <f>IF($M12="","",IF([16]設定!$H27="",INDEX([16]指数!$C$518:$AD$574,MATCH([16]設定!$D27,[16]指数!$B$518:$B$574,0),7),[16]設定!$H27))</f>
        <v>100.9</v>
      </c>
      <c r="O12" s="50">
        <f>IF($M12="","",IF([16]設定!$H27="",INDEX([16]指数!$C$518:$AD$574,MATCH([16]設定!$D27,[16]指数!$B$518:$B$574,0),8),[16]設定!$H27))</f>
        <v>3.6</v>
      </c>
      <c r="P12" s="49">
        <f>IF($M12="","",IF([16]設定!$H27="",INDEX([16]指数!$C$518:$AD$574,MATCH([16]設定!$D27,[16]指数!$B$518:$B$574,0),9),[16]設定!$H27))</f>
        <v>101.6</v>
      </c>
      <c r="Q12" s="50">
        <f>IF($M12="","",IF([16]設定!$H27="",INDEX([16]指数!$C$518:$AD$574,MATCH([16]設定!$D27,[16]指数!$B$518:$B$574,0),10),[16]設定!$H27))</f>
        <v>2.2000000000000002</v>
      </c>
      <c r="R12" s="49">
        <f>IF($M12="","",IF([16]設定!$H27="",INDEX([16]指数!$C$518:$AD$574,MATCH([16]設定!$D27,[16]指数!$B$518:$B$574,0),11),[16]設定!$H27))</f>
        <v>93.2</v>
      </c>
      <c r="S12" s="51">
        <f>IF($M12="","",IF([16]設定!$H27="",INDEX([16]指数!$C$518:$AD$574,MATCH([16]設定!$D27,[16]指数!$B$518:$B$574,0),12),[16]設定!$H27))</f>
        <v>24.3</v>
      </c>
      <c r="T12" s="49">
        <f>IF($M12="","",IF([16]設定!$H27="",INDEX([16]指数!$C$582:$AD$638,MATCH([16]設定!$D27,[16]指数!$B$582:$B$638,0),7),[16]設定!$H27))</f>
        <v>82.6</v>
      </c>
      <c r="U12" s="50">
        <f>IF($M12="","",IF([16]設定!$H27="",INDEX([16]指数!$C$582:$AD$638,MATCH([16]設定!$D27,[16]指数!$B$582:$B$638,0),8),[16]設定!$H27))</f>
        <v>-5.3</v>
      </c>
      <c r="V12" s="49">
        <f>IF($M12="","",IF([16]設定!$H27="",INDEX([16]指数!$C$582:$AD$638,MATCH([16]設定!$D27,[16]指数!$B$582:$B$638,0),9),[16]設定!$H27))</f>
        <v>83.2</v>
      </c>
      <c r="W12" s="50">
        <f>IF($M12="","",IF([16]設定!$H27="",INDEX([16]指数!$C$582:$AD$638,MATCH([16]設定!$D27,[16]指数!$B$582:$B$638,0),10),[16]設定!$H27))</f>
        <v>1.8</v>
      </c>
      <c r="X12" s="49">
        <f>IF($M12="","",IF([16]設定!$H27="",INDEX([16]指数!$C$582:$AD$638,MATCH([16]設定!$D27,[16]指数!$B$582:$B$638,0),11),[16]設定!$H27))</f>
        <v>38.5</v>
      </c>
      <c r="Y12" s="51">
        <f>IF($M12="","",IF([16]設定!$H27="",INDEX([16]指数!$C$582:$AD$638,MATCH([16]設定!$D27,[16]指数!$B$582:$B$638,0),12),[16]設定!$H27))</f>
        <v>-92.1</v>
      </c>
    </row>
    <row r="13" spans="1:25" s="4" customFormat="1" ht="23.25" customHeight="1" x14ac:dyDescent="0.45">
      <c r="A13" s="5"/>
      <c r="B13" s="52" t="str">
        <f>+[17]表１!B14</f>
        <v>運輸業，郵便業</v>
      </c>
      <c r="C13" s="46">
        <f>IF($B13="","",IF([16]設定!$H28="",INDEX([16]第１０表!$F$78:$M$134,MATCH([16]設定!$D28,[16]第１０表!$C$78:$C$134,0),1),[16]設定!$H28))</f>
        <v>20.9</v>
      </c>
      <c r="D13" s="46">
        <f>IF($B13="","",IF([16]設定!$H28="",INDEX([16]第１０表!$F$78:$M$134,MATCH([16]設定!$D28,[16]第１０表!$C$78:$C$134,0),2),[16]設定!$H28))</f>
        <v>193.8</v>
      </c>
      <c r="E13" s="46">
        <f>IF($B13="","",IF([16]設定!$H28="",INDEX([16]第１０表!$F$78:$M$134,MATCH([16]設定!$D28,[16]第１０表!$C$78:$C$134,0),3),[16]設定!$H28))</f>
        <v>161.4</v>
      </c>
      <c r="F13" s="47">
        <f>IF($B13="","",IF([16]設定!$H28="",INDEX([16]第１０表!$F$78:$M$134,MATCH([16]設定!$D28,[16]第１０表!$C$78:$C$134,0),4),[16]設定!$H28))</f>
        <v>32.4</v>
      </c>
      <c r="G13" s="46">
        <f>IF($B13="","",IF([16]設定!$H28="",INDEX([16]第１０表!$F$78:$M$134,MATCH([16]設定!$D28,[16]第１０表!$C$78:$C$134,0),5),[16]設定!$H28))</f>
        <v>14.5</v>
      </c>
      <c r="H13" s="46">
        <f>IF($B13="","",IF([16]設定!$H28="",INDEX([16]第１０表!$F$78:$M$134,MATCH([16]設定!$D28,[16]第１０表!$C$78:$C$134,0),6),[16]設定!$H28))</f>
        <v>66.599999999999994</v>
      </c>
      <c r="I13" s="46">
        <f>IF($B13="","",IF([16]設定!$H28="",INDEX([16]第１０表!$F$78:$M$134,MATCH([16]設定!$D28,[16]第１０表!$C$78:$C$134,0),7),[16]設定!$H28))</f>
        <v>66.599999999999994</v>
      </c>
      <c r="J13" s="47">
        <f>IF($B13="","",IF([16]設定!$H28="",INDEX([16]第１０表!$F$78:$M$134,MATCH([16]設定!$D28,[16]第１０表!$C$78:$C$134,0),8),[16]設定!$H28))</f>
        <v>0</v>
      </c>
      <c r="K13" s="5"/>
      <c r="M13" s="48" t="str">
        <f t="shared" si="0"/>
        <v>運輸業，郵便業</v>
      </c>
      <c r="N13" s="49">
        <f>IF($M13="","",IF([16]設定!$H28="",INDEX([16]指数!$C$518:$AD$574,MATCH([16]設定!$D28,[16]指数!$B$518:$B$574,0),7),[16]設定!$H28))</f>
        <v>95.9</v>
      </c>
      <c r="O13" s="50">
        <f>IF($M13="","",IF([16]設定!$H28="",INDEX([16]指数!$C$518:$AD$574,MATCH([16]設定!$D28,[16]指数!$B$518:$B$574,0),8),[16]設定!$H28))</f>
        <v>2.1</v>
      </c>
      <c r="P13" s="49">
        <f>IF($M13="","",IF([16]設定!$H28="",INDEX([16]指数!$C$518:$AD$574,MATCH([16]設定!$D28,[16]指数!$B$518:$B$574,0),9),[16]設定!$H28))</f>
        <v>100.4</v>
      </c>
      <c r="Q13" s="50">
        <f>IF($M13="","",IF([16]設定!$H28="",INDEX([16]指数!$C$518:$AD$574,MATCH([16]設定!$D28,[16]指数!$B$518:$B$574,0),10),[16]設定!$H28))</f>
        <v>1.3</v>
      </c>
      <c r="R13" s="49">
        <f>IF($M13="","",IF([16]設定!$H28="",INDEX([16]指数!$C$518:$AD$574,MATCH([16]設定!$D28,[16]指数!$B$518:$B$574,0),11),[16]設定!$H28))</f>
        <v>78.8</v>
      </c>
      <c r="S13" s="51">
        <f>IF($M13="","",IF([16]設定!$H28="",INDEX([16]指数!$C$518:$AD$574,MATCH([16]設定!$D28,[16]指数!$B$518:$B$574,0),12),[16]設定!$H28))</f>
        <v>6.5</v>
      </c>
      <c r="T13" s="49">
        <f>IF($M13="","",IF([16]設定!$H28="",INDEX([16]指数!$C$582:$AD$638,MATCH([16]設定!$D28,[16]指数!$B$582:$B$638,0),7),[16]設定!$H28))</f>
        <v>68.900000000000006</v>
      </c>
      <c r="U13" s="50">
        <f>IF($M13="","",IF([16]設定!$H28="",INDEX([16]指数!$C$582:$AD$638,MATCH([16]設定!$D28,[16]指数!$B$582:$B$638,0),8),[16]設定!$H28))</f>
        <v>-33.6</v>
      </c>
      <c r="V13" s="49">
        <f>IF($M13="","",IF([16]設定!$H28="",INDEX([16]指数!$C$582:$AD$638,MATCH([16]設定!$D28,[16]指数!$B$582:$B$638,0),9),[16]設定!$H28))</f>
        <v>72.3</v>
      </c>
      <c r="W13" s="50">
        <f>IF($M13="","",IF([16]設定!$H28="",INDEX([16]指数!$C$582:$AD$638,MATCH([16]設定!$D28,[16]指数!$B$582:$B$638,0),10),[16]設定!$H28))</f>
        <v>-31.8</v>
      </c>
      <c r="X13" s="49">
        <f>IF($M13="","",IF([16]設定!$H28="",INDEX([16]指数!$C$582:$AD$638,MATCH([16]設定!$D28,[16]指数!$B$582:$B$638,0),11),[16]設定!$H28))</f>
        <v>0</v>
      </c>
      <c r="Y13" s="51">
        <f>IF($M13="","",IF([16]設定!$H28="",INDEX([16]指数!$C$582:$AD$638,MATCH([16]設定!$D28,[16]指数!$B$582:$B$638,0),12),[16]設定!$H28))</f>
        <v>-100</v>
      </c>
    </row>
    <row r="14" spans="1:25" s="4" customFormat="1" ht="23.25" customHeight="1" x14ac:dyDescent="0.45">
      <c r="A14" s="5"/>
      <c r="B14" s="52" t="str">
        <f>+[17]表１!B15</f>
        <v>卸売業，小売業</v>
      </c>
      <c r="C14" s="46">
        <f>IF($B14="","",IF([16]設定!$H29="",INDEX([16]第１０表!$F$78:$M$134,MATCH([16]設定!$D29,[16]第１０表!$C$78:$C$134,0),1),[16]設定!$H29))</f>
        <v>20</v>
      </c>
      <c r="D14" s="46">
        <f>IF($B14="","",IF([16]設定!$H29="",INDEX([16]第１０表!$F$78:$M$134,MATCH([16]設定!$D29,[16]第１０表!$C$78:$C$134,0),2),[16]設定!$H29))</f>
        <v>167.8</v>
      </c>
      <c r="E14" s="46">
        <f>IF($B14="","",IF([16]設定!$H29="",INDEX([16]第１０表!$F$78:$M$134,MATCH([16]設定!$D29,[16]第１０表!$C$78:$C$134,0),3),[16]設定!$H29))</f>
        <v>155.80000000000001</v>
      </c>
      <c r="F14" s="47">
        <f>IF($B14="","",IF([16]設定!$H29="",INDEX([16]第１０表!$F$78:$M$134,MATCH([16]設定!$D29,[16]第１０表!$C$78:$C$134,0),4),[16]設定!$H29))</f>
        <v>12</v>
      </c>
      <c r="G14" s="46">
        <f>IF($B14="","",IF([16]設定!$H29="",INDEX([16]第１０表!$F$78:$M$134,MATCH([16]設定!$D29,[16]第１０表!$C$78:$C$134,0),5),[16]設定!$H29))</f>
        <v>14.9</v>
      </c>
      <c r="H14" s="46">
        <f>IF($B14="","",IF([16]設定!$H29="",INDEX([16]第１０表!$F$78:$M$134,MATCH([16]設定!$D29,[16]第１０表!$C$78:$C$134,0),6),[16]設定!$H29))</f>
        <v>89.5</v>
      </c>
      <c r="I14" s="46">
        <f>IF($B14="","",IF([16]設定!$H29="",INDEX([16]第１０表!$F$78:$M$134,MATCH([16]設定!$D29,[16]第１０表!$C$78:$C$134,0),7),[16]設定!$H29))</f>
        <v>87</v>
      </c>
      <c r="J14" s="47">
        <f>IF($B14="","",IF([16]設定!$H29="",INDEX([16]第１０表!$F$78:$M$134,MATCH([16]設定!$D29,[16]第１０表!$C$78:$C$134,0),8),[16]設定!$H29))</f>
        <v>2.5</v>
      </c>
      <c r="K14" s="5"/>
      <c r="M14" s="48" t="str">
        <f t="shared" si="0"/>
        <v>卸売業，小売業</v>
      </c>
      <c r="N14" s="49">
        <f>IF($M14="","",IF([16]設定!$H29="",INDEX([16]指数!$C$518:$AD$574,MATCH([16]設定!$D29,[16]指数!$B$518:$B$574,0),7),[16]設定!$H29))</f>
        <v>97.1</v>
      </c>
      <c r="O14" s="50">
        <f>IF($M14="","",IF([16]設定!$H29="",INDEX([16]指数!$C$518:$AD$574,MATCH([16]設定!$D29,[16]指数!$B$518:$B$574,0),8),[16]設定!$H29))</f>
        <v>5.2</v>
      </c>
      <c r="P14" s="49">
        <f>IF($M14="","",IF([16]設定!$H29="",INDEX([16]指数!$C$518:$AD$574,MATCH([16]設定!$D29,[16]指数!$B$518:$B$574,0),9),[16]設定!$H29))</f>
        <v>96.2</v>
      </c>
      <c r="Q14" s="50">
        <f>IF($M14="","",IF([16]設定!$H29="",INDEX([16]指数!$C$518:$AD$574,MATCH([16]設定!$D29,[16]指数!$B$518:$B$574,0),10),[16]設定!$H29))</f>
        <v>4.7</v>
      </c>
      <c r="R14" s="49">
        <f>IF($M14="","",IF([16]設定!$H29="",INDEX([16]指数!$C$518:$AD$574,MATCH([16]設定!$D29,[16]指数!$B$518:$B$574,0),11),[16]設定!$H29))</f>
        <v>109.1</v>
      </c>
      <c r="S14" s="51">
        <f>IF($M14="","",IF([16]設定!$H29="",INDEX([16]指数!$C$518:$AD$574,MATCH([16]設定!$D29,[16]指数!$B$518:$B$574,0),12),[16]設定!$H29))</f>
        <v>11.1</v>
      </c>
      <c r="T14" s="49">
        <f>IF($M14="","",IF([16]設定!$H29="",INDEX([16]指数!$C$582:$AD$638,MATCH([16]設定!$D29,[16]指数!$B$582:$B$638,0),7),[16]設定!$H29))</f>
        <v>90.9</v>
      </c>
      <c r="U14" s="50">
        <f>IF($M14="","",IF([16]設定!$H29="",INDEX([16]指数!$C$582:$AD$638,MATCH([16]設定!$D29,[16]指数!$B$582:$B$638,0),8),[16]設定!$H29))</f>
        <v>-6.1</v>
      </c>
      <c r="V14" s="49">
        <f>IF($M14="","",IF([16]設定!$H29="",INDEX([16]指数!$C$582:$AD$638,MATCH([16]設定!$D29,[16]指数!$B$582:$B$638,0),9),[16]設定!$H29))</f>
        <v>89.7</v>
      </c>
      <c r="W14" s="50">
        <f>IF($M14="","",IF([16]設定!$H29="",INDEX([16]指数!$C$582:$AD$638,MATCH([16]設定!$D29,[16]指数!$B$582:$B$638,0),10),[16]設定!$H29))</f>
        <v>-5.8</v>
      </c>
      <c r="X14" s="49">
        <f>IF($M14="","",IF([16]設定!$H29="",INDEX([16]指数!$C$582:$AD$638,MATCH([16]設定!$D29,[16]指数!$B$582:$B$638,0),11),[16]設定!$H29))</f>
        <v>166.7</v>
      </c>
      <c r="Y14" s="51">
        <f>IF($M14="","",IF([16]設定!$H29="",INDEX([16]指数!$C$582:$AD$638,MATCH([16]設定!$D29,[16]指数!$B$582:$B$638,0),12),[16]設定!$H29))</f>
        <v>-16.7</v>
      </c>
    </row>
    <row r="15" spans="1:25" s="4" customFormat="1" ht="23.25" customHeight="1" x14ac:dyDescent="0.45">
      <c r="A15" s="5"/>
      <c r="B15" s="52" t="str">
        <f>+[17]表１!B16</f>
        <v>金融業，保険業</v>
      </c>
      <c r="C15" s="46">
        <f>IF($B15="","",IF([16]設定!$H30="",INDEX([16]第１０表!$F$78:$M$134,MATCH([16]設定!$D30,[16]第１０表!$C$78:$C$134,0),1),[16]設定!$H30))</f>
        <v>18.600000000000001</v>
      </c>
      <c r="D15" s="46">
        <f>IF($B15="","",IF([16]設定!$H30="",INDEX([16]第１０表!$F$78:$M$134,MATCH([16]設定!$D30,[16]第１０表!$C$78:$C$134,0),2),[16]設定!$H30))</f>
        <v>145.80000000000001</v>
      </c>
      <c r="E15" s="46">
        <f>IF($B15="","",IF([16]設定!$H30="",INDEX([16]第１０表!$F$78:$M$134,MATCH([16]設定!$D30,[16]第１０表!$C$78:$C$134,0),3),[16]設定!$H30))</f>
        <v>137.9</v>
      </c>
      <c r="F15" s="47">
        <f>IF($B15="","",IF([16]設定!$H30="",INDEX([16]第１０表!$F$78:$M$134,MATCH([16]設定!$D30,[16]第１０表!$C$78:$C$134,0),4),[16]設定!$H30))</f>
        <v>7.9</v>
      </c>
      <c r="G15" s="46">
        <f>IF($B15="","",IF([16]設定!$H30="",INDEX([16]第１０表!$F$78:$M$134,MATCH([16]設定!$D30,[16]第１０表!$C$78:$C$134,0),5),[16]設定!$H30))</f>
        <v>17.100000000000001</v>
      </c>
      <c r="H15" s="46">
        <f>IF($B15="","",IF([16]設定!$H30="",INDEX([16]第１０表!$F$78:$M$134,MATCH([16]設定!$D30,[16]第１０表!$C$78:$C$134,0),6),[16]設定!$H30))</f>
        <v>114</v>
      </c>
      <c r="I15" s="46">
        <f>IF($B15="","",IF([16]設定!$H30="",INDEX([16]第１０表!$F$78:$M$134,MATCH([16]設定!$D30,[16]第１０表!$C$78:$C$134,0),7),[16]設定!$H30))</f>
        <v>113.7</v>
      </c>
      <c r="J15" s="47">
        <f>IF($B15="","",IF([16]設定!$H30="",INDEX([16]第１０表!$F$78:$M$134,MATCH([16]設定!$D30,[16]第１０表!$C$78:$C$134,0),8),[16]設定!$H30))</f>
        <v>0.3</v>
      </c>
      <c r="K15" s="5"/>
      <c r="M15" s="48" t="str">
        <f t="shared" si="0"/>
        <v>金融業，保険業</v>
      </c>
      <c r="N15" s="49">
        <f>IF($M15="","",IF([16]設定!$H30="",INDEX([16]指数!$C$518:$AD$574,MATCH([16]設定!$D30,[16]指数!$B$518:$B$574,0),7),[16]設定!$H30))</f>
        <v>97.7</v>
      </c>
      <c r="O15" s="50">
        <f>IF($M15="","",IF([16]設定!$H30="",INDEX([16]指数!$C$518:$AD$574,MATCH([16]設定!$D30,[16]指数!$B$518:$B$574,0),8),[16]設定!$H30))</f>
        <v>-3.2</v>
      </c>
      <c r="P15" s="49">
        <f>IF($M15="","",IF([16]設定!$H30="",INDEX([16]指数!$C$518:$AD$574,MATCH([16]設定!$D30,[16]指数!$B$518:$B$574,0),9),[16]設定!$H30))</f>
        <v>95.9</v>
      </c>
      <c r="Q15" s="50">
        <f>IF($M15="","",IF([16]設定!$H30="",INDEX([16]指数!$C$518:$AD$574,MATCH([16]設定!$D30,[16]指数!$B$518:$B$574,0),10),[16]設定!$H30))</f>
        <v>-2.2000000000000002</v>
      </c>
      <c r="R15" s="49">
        <f>IF($M15="","",IF([16]設定!$H30="",INDEX([16]指数!$C$518:$AD$574,MATCH([16]設定!$D30,[16]指数!$B$518:$B$574,0),11),[16]設定!$H30))</f>
        <v>143.6</v>
      </c>
      <c r="S15" s="51">
        <f>IF($M15="","",IF([16]設定!$H30="",INDEX([16]指数!$C$518:$AD$574,MATCH([16]設定!$D30,[16]指数!$B$518:$B$574,0),12),[16]設定!$H30))</f>
        <v>-18.600000000000001</v>
      </c>
      <c r="T15" s="49">
        <f>IF($M15="","",IF([16]設定!$H30="",INDEX([16]指数!$C$582:$AD$638,MATCH([16]設定!$D30,[16]指数!$B$582:$B$638,0),7),[16]設定!$H30))</f>
        <v>102.7</v>
      </c>
      <c r="U15" s="50">
        <f>IF($M15="","",IF([16]設定!$H30="",INDEX([16]指数!$C$582:$AD$638,MATCH([16]設定!$D30,[16]指数!$B$582:$B$638,0),8),[16]設定!$H30))</f>
        <v>21</v>
      </c>
      <c r="V15" s="49">
        <f>IF($M15="","",IF([16]設定!$H30="",INDEX([16]指数!$C$582:$AD$638,MATCH([16]設定!$D30,[16]指数!$B$582:$B$638,0),9),[16]設定!$H30))</f>
        <v>104.1</v>
      </c>
      <c r="W15" s="50">
        <f>IF($M15="","",IF([16]設定!$H30="",INDEX([16]指数!$C$582:$AD$638,MATCH([16]設定!$D30,[16]指数!$B$582:$B$638,0),10),[16]設定!$H30))</f>
        <v>23.6</v>
      </c>
      <c r="X15" s="49">
        <f>IF($M15="","",IF([16]設定!$H30="",INDEX([16]指数!$C$582:$AD$638,MATCH([16]設定!$D30,[16]指数!$B$582:$B$638,0),11),[16]設定!$H30))</f>
        <v>13.6</v>
      </c>
      <c r="Y15" s="51">
        <f>IF($M15="","",IF([16]設定!$H30="",INDEX([16]指数!$C$582:$AD$638,MATCH([16]設定!$D30,[16]指数!$B$582:$B$638,0),12),[16]設定!$H30))</f>
        <v>-86.4</v>
      </c>
    </row>
    <row r="16" spans="1:25" s="4" customFormat="1" ht="23.25" customHeight="1" x14ac:dyDescent="0.45">
      <c r="A16" s="5"/>
      <c r="B16" s="52" t="str">
        <f>+[17]表１!B17</f>
        <v>不動産業，物品賃貸業</v>
      </c>
      <c r="C16" s="46">
        <f>IF($B16="","",IF([16]設定!$H31="",INDEX([16]第１０表!$F$78:$M$134,MATCH([16]設定!$D31,[16]第１０表!$C$78:$C$134,0),1),[16]設定!$H31))</f>
        <v>20.399999999999999</v>
      </c>
      <c r="D16" s="46">
        <f>IF($B16="","",IF([16]設定!$H31="",INDEX([16]第１０表!$F$78:$M$134,MATCH([16]設定!$D31,[16]第１０表!$C$78:$C$134,0),2),[16]設定!$H31))</f>
        <v>164.7</v>
      </c>
      <c r="E16" s="46">
        <f>IF($B16="","",IF([16]設定!$H31="",INDEX([16]第１０表!$F$78:$M$134,MATCH([16]設定!$D31,[16]第１０表!$C$78:$C$134,0),3),[16]設定!$H31))</f>
        <v>160.6</v>
      </c>
      <c r="F16" s="47">
        <f>IF($B16="","",IF([16]設定!$H31="",INDEX([16]第１０表!$F$78:$M$134,MATCH([16]設定!$D31,[16]第１０表!$C$78:$C$134,0),4),[16]設定!$H31))</f>
        <v>4.0999999999999996</v>
      </c>
      <c r="G16" s="46">
        <f>IF($B16="","",IF([16]設定!$H31="",INDEX([16]第１０表!$F$78:$M$134,MATCH([16]設定!$D31,[16]第１０表!$C$78:$C$134,0),5),[16]設定!$H31))</f>
        <v>12.2</v>
      </c>
      <c r="H16" s="46">
        <f>IF($B16="","",IF([16]設定!$H31="",INDEX([16]第１０表!$F$78:$M$134,MATCH([16]設定!$D31,[16]第１０表!$C$78:$C$134,0),6),[16]設定!$H31))</f>
        <v>69.599999999999994</v>
      </c>
      <c r="I16" s="46">
        <f>IF($B16="","",IF([16]設定!$H31="",INDEX([16]第１０表!$F$78:$M$134,MATCH([16]設定!$D31,[16]第１０表!$C$78:$C$134,0),7),[16]設定!$H31))</f>
        <v>69</v>
      </c>
      <c r="J16" s="47">
        <f>IF($B16="","",IF([16]設定!$H31="",INDEX([16]第１０表!$F$78:$M$134,MATCH([16]設定!$D31,[16]第１０表!$C$78:$C$134,0),8),[16]設定!$H31))</f>
        <v>0.6</v>
      </c>
      <c r="K16" s="5"/>
      <c r="M16" s="48" t="str">
        <f t="shared" si="0"/>
        <v>不動産業，物品賃貸業</v>
      </c>
      <c r="N16" s="49">
        <f>IF($M16="","",IF([16]設定!$H31="",INDEX([16]指数!$C$518:$AD$574,MATCH([16]設定!$D31,[16]指数!$B$518:$B$574,0),7),[16]設定!$H31))</f>
        <v>100.5</v>
      </c>
      <c r="O16" s="50">
        <f>IF($M16="","",IF([16]設定!$H31="",INDEX([16]指数!$C$518:$AD$574,MATCH([16]設定!$D31,[16]指数!$B$518:$B$574,0),8),[16]設定!$H31))</f>
        <v>20.2</v>
      </c>
      <c r="P16" s="49">
        <f>IF($M16="","",IF([16]設定!$H31="",INDEX([16]指数!$C$518:$AD$574,MATCH([16]設定!$D31,[16]指数!$B$518:$B$574,0),9),[16]設定!$H31))</f>
        <v>103.7</v>
      </c>
      <c r="Q16" s="50">
        <f>IF($M16="","",IF([16]設定!$H31="",INDEX([16]指数!$C$518:$AD$574,MATCH([16]設定!$D31,[16]指数!$B$518:$B$574,0),10),[16]設定!$H31))</f>
        <v>29</v>
      </c>
      <c r="R16" s="49">
        <f>IF($M16="","",IF([16]設定!$H31="",INDEX([16]指数!$C$518:$AD$574,MATCH([16]設定!$D31,[16]指数!$B$518:$B$574,0),11),[16]設定!$H31))</f>
        <v>45.6</v>
      </c>
      <c r="S16" s="51">
        <f>IF($M16="","",IF([16]設定!$H31="",INDEX([16]指数!$C$518:$AD$574,MATCH([16]設定!$D31,[16]指数!$B$518:$B$574,0),12),[16]設定!$H31))</f>
        <v>-67.400000000000006</v>
      </c>
      <c r="T16" s="49">
        <f>IF($M16="","",IF([16]設定!$H31="",INDEX([16]指数!$C$582:$AD$638,MATCH([16]設定!$D31,[16]指数!$B$582:$B$638,0),7),[16]設定!$H31))</f>
        <v>86</v>
      </c>
      <c r="U16" s="50">
        <f>IF($M16="","",IF([16]設定!$H31="",INDEX([16]指数!$C$582:$AD$638,MATCH([16]設定!$D31,[16]指数!$B$582:$B$638,0),8),[16]設定!$H31))</f>
        <v>-36.4</v>
      </c>
      <c r="V16" s="49">
        <f>IF($M16="","",IF([16]設定!$H31="",INDEX([16]指数!$C$582:$AD$638,MATCH([16]設定!$D31,[16]指数!$B$582:$B$638,0),9),[16]設定!$H31))</f>
        <v>86.7</v>
      </c>
      <c r="W16" s="50">
        <f>IF($M16="","",IF([16]設定!$H31="",INDEX([16]指数!$C$582:$AD$638,MATCH([16]設定!$D31,[16]指数!$B$582:$B$638,0),10),[16]設定!$H31))</f>
        <v>-28.3</v>
      </c>
      <c r="X16" s="49">
        <f>IF($M16="","",IF([16]設定!$H31="",INDEX([16]指数!$C$582:$AD$638,MATCH([16]設定!$D31,[16]指数!$B$582:$B$638,0),11),[16]設定!$H31))</f>
        <v>46.2</v>
      </c>
      <c r="Y16" s="51">
        <f>IF($M16="","",IF([16]設定!$H31="",INDEX([16]指数!$C$582:$AD$638,MATCH([16]設定!$D31,[16]指数!$B$582:$B$638,0),12),[16]設定!$H31))</f>
        <v>-95.4</v>
      </c>
    </row>
    <row r="17" spans="1:25" s="4" customFormat="1" ht="23.25" customHeight="1" x14ac:dyDescent="0.45">
      <c r="A17" s="5"/>
      <c r="B17" s="55" t="str">
        <f>+[17]表１!B18</f>
        <v>学術研究，専門・技術サービス業</v>
      </c>
      <c r="C17" s="46">
        <f>IF($B17="","",IF([16]設定!$H32="",INDEX([16]第１０表!$F$78:$M$134,MATCH([16]設定!$D32,[16]第１０表!$C$78:$C$134,0),1),[16]設定!$H32))</f>
        <v>18.5</v>
      </c>
      <c r="D17" s="46">
        <f>IF($B17="","",IF([16]設定!$H32="",INDEX([16]第１０表!$F$78:$M$134,MATCH([16]設定!$D32,[16]第１０表!$C$78:$C$134,0),2),[16]設定!$H32))</f>
        <v>149.5</v>
      </c>
      <c r="E17" s="46">
        <f>IF($B17="","",IF([16]設定!$H32="",INDEX([16]第１０表!$F$78:$M$134,MATCH([16]設定!$D32,[16]第１０表!$C$78:$C$134,0),3),[16]設定!$H32))</f>
        <v>142.80000000000001</v>
      </c>
      <c r="F17" s="47">
        <f>IF($B17="","",IF([16]設定!$H32="",INDEX([16]第１０表!$F$78:$M$134,MATCH([16]設定!$D32,[16]第１０表!$C$78:$C$134,0),4),[16]設定!$H32))</f>
        <v>6.7</v>
      </c>
      <c r="G17" s="46">
        <f>IF($B17="","",IF([16]設定!$H32="",INDEX([16]第１０表!$F$78:$M$134,MATCH([16]設定!$D32,[16]第１０表!$C$78:$C$134,0),5),[16]設定!$H32))</f>
        <v>18.5</v>
      </c>
      <c r="H17" s="46">
        <f>IF($B17="","",IF([16]設定!$H32="",INDEX([16]第１０表!$F$78:$M$134,MATCH([16]設定!$D32,[16]第１０表!$C$78:$C$134,0),6),[16]設定!$H32))</f>
        <v>98.9</v>
      </c>
      <c r="I17" s="46">
        <f>IF($B17="","",IF([16]設定!$H32="",INDEX([16]第１０表!$F$78:$M$134,MATCH([16]設定!$D32,[16]第１０表!$C$78:$C$134,0),7),[16]設定!$H32))</f>
        <v>96.4</v>
      </c>
      <c r="J17" s="47">
        <f>IF($B17="","",IF([16]設定!$H32="",INDEX([16]第１０表!$F$78:$M$134,MATCH([16]設定!$D32,[16]第１０表!$C$78:$C$134,0),8),[16]設定!$H32))</f>
        <v>2.5</v>
      </c>
      <c r="K17" s="5"/>
      <c r="M17" s="56" t="str">
        <f t="shared" si="0"/>
        <v>学術研究，専門・技術サービス業</v>
      </c>
      <c r="N17" s="49">
        <f>IF($M17="","",IF([16]設定!$H32="",INDEX([16]指数!$C$518:$AD$574,MATCH([16]設定!$D32,[16]指数!$B$518:$B$574,0),7),[16]設定!$H32))</f>
        <v>92.1</v>
      </c>
      <c r="O17" s="50">
        <f>IF($M17="","",IF([16]設定!$H32="",INDEX([16]指数!$C$518:$AD$574,MATCH([16]設定!$D32,[16]指数!$B$518:$B$574,0),8),[16]設定!$H32))</f>
        <v>-4.2</v>
      </c>
      <c r="P17" s="49">
        <f>IF($M17="","",IF([16]設定!$H32="",INDEX([16]指数!$C$518:$AD$574,MATCH([16]設定!$D32,[16]指数!$B$518:$B$574,0),9),[16]設定!$H32))</f>
        <v>93.5</v>
      </c>
      <c r="Q17" s="50">
        <f>IF($M17="","",IF([16]設定!$H32="",INDEX([16]指数!$C$518:$AD$574,MATCH([16]設定!$D32,[16]指数!$B$518:$B$574,0),10),[16]設定!$H32))</f>
        <v>-5.3</v>
      </c>
      <c r="R17" s="49">
        <f>IF($M17="","",IF([16]設定!$H32="",INDEX([16]指数!$C$518:$AD$574,MATCH([16]設定!$D32,[16]指数!$B$518:$B$574,0),11),[16]設定!$H32))</f>
        <v>69.8</v>
      </c>
      <c r="S17" s="51">
        <f>IF($M17="","",IF([16]設定!$H32="",INDEX([16]指数!$C$518:$AD$574,MATCH([16]設定!$D32,[16]指数!$B$518:$B$574,0),12),[16]設定!$H32))</f>
        <v>28.8</v>
      </c>
      <c r="T17" s="49">
        <f>IF($M17="","",IF([16]設定!$H32="",INDEX([16]指数!$C$582:$AD$638,MATCH([16]設定!$D32,[16]指数!$B$582:$B$638,0),7),[16]設定!$H32))</f>
        <v>86.1</v>
      </c>
      <c r="U17" s="50">
        <f>IF($M17="","",IF([16]設定!$H32="",INDEX([16]指数!$C$582:$AD$638,MATCH([16]設定!$D32,[16]指数!$B$582:$B$638,0),8),[16]設定!$H32))</f>
        <v>-9.9</v>
      </c>
      <c r="V17" s="49">
        <f>IF($M17="","",IF([16]設定!$H32="",INDEX([16]指数!$C$582:$AD$638,MATCH([16]設定!$D32,[16]指数!$B$582:$B$638,0),9),[16]設定!$H32))</f>
        <v>85.8</v>
      </c>
      <c r="W17" s="50">
        <f>IF($M17="","",IF([16]設定!$H32="",INDEX([16]指数!$C$582:$AD$638,MATCH([16]設定!$D32,[16]指数!$B$582:$B$638,0),10),[16]設定!$H32))</f>
        <v>-9.6</v>
      </c>
      <c r="X17" s="49">
        <f>IF($M17="","",IF([16]設定!$H32="",INDEX([16]指数!$C$582:$AD$638,MATCH([16]設定!$D32,[16]指数!$B$582:$B$638,0),11),[16]設定!$H32))</f>
        <v>100</v>
      </c>
      <c r="Y17" s="51">
        <f>IF($M17="","",IF([16]設定!$H32="",INDEX([16]指数!$C$582:$AD$638,MATCH([16]設定!$D32,[16]指数!$B$582:$B$638,0),12),[16]設定!$H32))</f>
        <v>-19.399999999999999</v>
      </c>
    </row>
    <row r="18" spans="1:25" s="4" customFormat="1" ht="23.25" customHeight="1" x14ac:dyDescent="0.45">
      <c r="A18" s="5"/>
      <c r="B18" s="52" t="str">
        <f>+[17]表１!B19</f>
        <v>宿泊業，飲食サービス業</v>
      </c>
      <c r="C18" s="46">
        <f>IF($B18="","",IF([16]設定!$H33="",INDEX([16]第１０表!$F$78:$M$134,MATCH([16]設定!$D33,[16]第１０表!$C$78:$C$134,0),1),[16]設定!$H33))</f>
        <v>18.899999999999999</v>
      </c>
      <c r="D18" s="46">
        <f>IF($B18="","",IF([16]設定!$H33="",INDEX([16]第１０表!$F$78:$M$134,MATCH([16]設定!$D33,[16]第１０表!$C$78:$C$134,0),2),[16]設定!$H33))</f>
        <v>154.80000000000001</v>
      </c>
      <c r="E18" s="46">
        <f>IF($B18="","",IF([16]設定!$H33="",INDEX([16]第１０表!$F$78:$M$134,MATCH([16]設定!$D33,[16]第１０表!$C$78:$C$134,0),3),[16]設定!$H33))</f>
        <v>142.9</v>
      </c>
      <c r="F18" s="47">
        <f>IF($B18="","",IF([16]設定!$H33="",INDEX([16]第１０表!$F$78:$M$134,MATCH([16]設定!$D33,[16]第１０表!$C$78:$C$134,0),4),[16]設定!$H33))</f>
        <v>11.9</v>
      </c>
      <c r="G18" s="46">
        <f>IF($B18="","",IF([16]設定!$H33="",INDEX([16]第１０表!$F$78:$M$134,MATCH([16]設定!$D33,[16]第１０表!$C$78:$C$134,0),5),[16]設定!$H33))</f>
        <v>12.5</v>
      </c>
      <c r="H18" s="46">
        <f>IF($B18="","",IF([16]設定!$H33="",INDEX([16]第１０表!$F$78:$M$134,MATCH([16]設定!$D33,[16]第１０表!$C$78:$C$134,0),6),[16]設定!$H33))</f>
        <v>61.2</v>
      </c>
      <c r="I18" s="46">
        <f>IF($B18="","",IF([16]設定!$H33="",INDEX([16]第１０表!$F$78:$M$134,MATCH([16]設定!$D33,[16]第１０表!$C$78:$C$134,0),7),[16]設定!$H33))</f>
        <v>59.7</v>
      </c>
      <c r="J18" s="47">
        <f>IF($B18="","",IF([16]設定!$H33="",INDEX([16]第１０表!$F$78:$M$134,MATCH([16]設定!$D33,[16]第１０表!$C$78:$C$134,0),8),[16]設定!$H33))</f>
        <v>1.5</v>
      </c>
      <c r="K18" s="5"/>
      <c r="M18" s="48" t="str">
        <f t="shared" si="0"/>
        <v>宿泊業，飲食サービス業</v>
      </c>
      <c r="N18" s="49">
        <f>IF($M18="","",IF([16]設定!$H33="",INDEX([16]指数!$C$518:$AD$574,MATCH([16]設定!$D33,[16]指数!$B$518:$B$574,0),7),[16]設定!$H33))</f>
        <v>94.8</v>
      </c>
      <c r="O18" s="50">
        <f>IF($M18="","",IF([16]設定!$H33="",INDEX([16]指数!$C$518:$AD$574,MATCH([16]設定!$D33,[16]指数!$B$518:$B$574,0),8),[16]設定!$H33))</f>
        <v>-9.3000000000000007</v>
      </c>
      <c r="P18" s="49">
        <f>IF($M18="","",IF([16]設定!$H33="",INDEX([16]指数!$C$518:$AD$574,MATCH([16]設定!$D33,[16]指数!$B$518:$B$574,0),9),[16]設定!$H33))</f>
        <v>93.7</v>
      </c>
      <c r="Q18" s="50">
        <f>IF($M18="","",IF([16]設定!$H33="",INDEX([16]指数!$C$518:$AD$574,MATCH([16]設定!$D33,[16]指数!$B$518:$B$574,0),10),[16]設定!$H33))</f>
        <v>-14.6</v>
      </c>
      <c r="R18" s="49">
        <f>IF($M18="","",IF([16]設定!$H33="",INDEX([16]指数!$C$518:$AD$574,MATCH([16]設定!$D33,[16]指数!$B$518:$B$574,0),11),[16]設定!$H33))</f>
        <v>110.2</v>
      </c>
      <c r="S18" s="51">
        <f>IF($M18="","",IF([16]設定!$H33="",INDEX([16]指数!$C$518:$AD$574,MATCH([16]設定!$D33,[16]指数!$B$518:$B$574,0),12),[16]設定!$H33))</f>
        <v>249.8</v>
      </c>
      <c r="T18" s="49">
        <f>IF($M18="","",IF([16]設定!$H33="",INDEX([16]指数!$C$582:$AD$638,MATCH([16]設定!$D33,[16]指数!$B$582:$B$638,0),7),[16]設定!$H33))</f>
        <v>89.2</v>
      </c>
      <c r="U18" s="50">
        <f>IF($M18="","",IF([16]設定!$H33="",INDEX([16]指数!$C$582:$AD$638,MATCH([16]設定!$D33,[16]指数!$B$582:$B$638,0),8),[16]設定!$H33))</f>
        <v>-17.3</v>
      </c>
      <c r="V18" s="49">
        <f>IF($M18="","",IF([16]設定!$H33="",INDEX([16]指数!$C$582:$AD$638,MATCH([16]設定!$D33,[16]指数!$B$582:$B$638,0),9),[16]設定!$H33))</f>
        <v>88.8</v>
      </c>
      <c r="W18" s="50">
        <f>IF($M18="","",IF([16]設定!$H33="",INDEX([16]指数!$C$582:$AD$638,MATCH([16]設定!$D33,[16]指数!$B$582:$B$638,0),10),[16]設定!$H33))</f>
        <v>-15.8</v>
      </c>
      <c r="X18" s="49">
        <f>IF($M18="","",IF([16]設定!$H33="",INDEX([16]指数!$C$582:$AD$638,MATCH([16]設定!$D33,[16]指数!$B$582:$B$638,0),11),[16]設定!$H33))</f>
        <v>107.1</v>
      </c>
      <c r="Y18" s="51">
        <f>IF($M18="","",IF([16]設定!$H33="",INDEX([16]指数!$C$582:$AD$638,MATCH([16]設定!$D33,[16]指数!$B$582:$B$638,0),12),[16]設定!$H33))</f>
        <v>-51.6</v>
      </c>
    </row>
    <row r="19" spans="1:25" s="4" customFormat="1" ht="23.25" customHeight="1" x14ac:dyDescent="0.45">
      <c r="A19" s="5"/>
      <c r="B19" s="54" t="str">
        <f>+[17]表１!B20</f>
        <v>生活関連サービス業，娯楽業</v>
      </c>
      <c r="C19" s="46">
        <f>IF($B19="","",IF([16]設定!$H34="",INDEX([16]第１０表!$F$78:$M$134,MATCH([16]設定!$D34,[16]第１０表!$C$78:$C$134,0),1),[16]設定!$H34))</f>
        <v>19.8</v>
      </c>
      <c r="D19" s="46">
        <f>IF($B19="","",IF([16]設定!$H34="",INDEX([16]第１０表!$F$78:$M$134,MATCH([16]設定!$D34,[16]第１０表!$C$78:$C$134,0),2),[16]設定!$H34))</f>
        <v>168.2</v>
      </c>
      <c r="E19" s="46">
        <f>IF($B19="","",IF([16]設定!$H34="",INDEX([16]第１０表!$F$78:$M$134,MATCH([16]設定!$D34,[16]第１０表!$C$78:$C$134,0),3),[16]設定!$H34))</f>
        <v>155.30000000000001</v>
      </c>
      <c r="F19" s="47">
        <f>IF($B19="","",IF([16]設定!$H34="",INDEX([16]第１０表!$F$78:$M$134,MATCH([16]設定!$D34,[16]第１０表!$C$78:$C$134,0),4),[16]設定!$H34))</f>
        <v>12.9</v>
      </c>
      <c r="G19" s="46">
        <f>IF($B19="","",IF([16]設定!$H34="",INDEX([16]第１０表!$F$78:$M$134,MATCH([16]設定!$D34,[16]第１０表!$C$78:$C$134,0),5),[16]設定!$H34))</f>
        <v>12.2</v>
      </c>
      <c r="H19" s="46">
        <f>IF($B19="","",IF([16]設定!$H34="",INDEX([16]第１０表!$F$78:$M$134,MATCH([16]設定!$D34,[16]第１０表!$C$78:$C$134,0),6),[16]設定!$H34))</f>
        <v>74.2</v>
      </c>
      <c r="I19" s="46">
        <f>IF($B19="","",IF([16]設定!$H34="",INDEX([16]第１０表!$F$78:$M$134,MATCH([16]設定!$D34,[16]第１０表!$C$78:$C$134,0),7),[16]設定!$H34))</f>
        <v>70.3</v>
      </c>
      <c r="J19" s="47">
        <f>IF($B19="","",IF([16]設定!$H34="",INDEX([16]第１０表!$F$78:$M$134,MATCH([16]設定!$D34,[16]第１０表!$C$78:$C$134,0),8),[16]設定!$H34))</f>
        <v>3.9</v>
      </c>
      <c r="K19" s="5"/>
      <c r="M19" s="54" t="str">
        <f t="shared" si="0"/>
        <v>生活関連サービス業，娯楽業</v>
      </c>
      <c r="N19" s="49">
        <f>IF($M19="","",IF([16]設定!$H34="",INDEX([16]指数!$C$518:$AD$574,MATCH([16]設定!$D34,[16]指数!$B$518:$B$574,0),7),[16]設定!$H34))</f>
        <v>98.9</v>
      </c>
      <c r="O19" s="50">
        <f>IF($M19="","",IF([16]設定!$H34="",INDEX([16]指数!$C$518:$AD$574,MATCH([16]設定!$D34,[16]指数!$B$518:$B$574,0),8),[16]設定!$H34))</f>
        <v>6.2</v>
      </c>
      <c r="P19" s="49">
        <f>IF($M19="","",IF([16]設定!$H34="",INDEX([16]指数!$C$518:$AD$574,MATCH([16]設定!$D34,[16]指数!$B$518:$B$574,0),9),[16]設定!$H34))</f>
        <v>100.7</v>
      </c>
      <c r="Q19" s="50">
        <f>IF($M19="","",IF([16]設定!$H34="",INDEX([16]指数!$C$518:$AD$574,MATCH([16]設定!$D34,[16]指数!$B$518:$B$574,0),10),[16]設定!$H34))</f>
        <v>5.3</v>
      </c>
      <c r="R19" s="49">
        <f>IF($M19="","",IF([16]設定!$H34="",INDEX([16]指数!$C$518:$AD$574,MATCH([16]設定!$D34,[16]指数!$B$518:$B$574,0),11),[16]設定!$H34))</f>
        <v>81.599999999999994</v>
      </c>
      <c r="S19" s="51">
        <f>IF($M19="","",IF([16]設定!$H34="",INDEX([16]指数!$C$518:$AD$574,MATCH([16]設定!$D34,[16]指数!$B$518:$B$574,0),12),[16]設定!$H34))</f>
        <v>19.3</v>
      </c>
      <c r="T19" s="49">
        <f>IF($M19="","",IF([16]設定!$H34="",INDEX([16]指数!$C$582:$AD$638,MATCH([16]設定!$D34,[16]指数!$B$582:$B$638,0),7),[16]設定!$H34))</f>
        <v>94.5</v>
      </c>
      <c r="U19" s="50">
        <f>IF($M19="","",IF([16]設定!$H34="",INDEX([16]指数!$C$582:$AD$638,MATCH([16]設定!$D34,[16]指数!$B$582:$B$638,0),8),[16]設定!$H34))</f>
        <v>-8.8000000000000007</v>
      </c>
      <c r="V19" s="49">
        <f>IF($M19="","",IF([16]設定!$H34="",INDEX([16]指数!$C$582:$AD$638,MATCH([16]設定!$D34,[16]指数!$B$582:$B$638,0),9),[16]設定!$H34))</f>
        <v>90.5</v>
      </c>
      <c r="W19" s="50">
        <f>IF($M19="","",IF([16]設定!$H34="",INDEX([16]指数!$C$582:$AD$638,MATCH([16]設定!$D34,[16]指数!$B$582:$B$638,0),10),[16]設定!$H34))</f>
        <v>-10</v>
      </c>
      <c r="X19" s="49">
        <f>IF($M19="","",IF([16]設定!$H34="",INDEX([16]指数!$C$582:$AD$638,MATCH([16]設定!$D34,[16]指数!$B$582:$B$638,0),11),[16]設定!$H34))</f>
        <v>487.5</v>
      </c>
      <c r="Y19" s="51">
        <f>IF($M19="","",IF([16]設定!$H34="",INDEX([16]指数!$C$582:$AD$638,MATCH([16]設定!$D34,[16]指数!$B$582:$B$638,0),12),[16]設定!$H34))</f>
        <v>25.8</v>
      </c>
    </row>
    <row r="20" spans="1:25" s="4" customFormat="1" ht="23.25" customHeight="1" x14ac:dyDescent="0.45">
      <c r="A20" s="5"/>
      <c r="B20" s="52" t="str">
        <f>+[17]表１!B21</f>
        <v>教育，学習支援業</v>
      </c>
      <c r="C20" s="46">
        <f>IF($B20="","",IF([16]設定!$H35="",INDEX([16]第１０表!$F$78:$M$134,MATCH([16]設定!$D35,[16]第１０表!$C$78:$C$134,0),1),[16]設定!$H35))</f>
        <v>18.899999999999999</v>
      </c>
      <c r="D20" s="46">
        <f>IF($B20="","",IF([16]設定!$H35="",INDEX([16]第１０表!$F$78:$M$134,MATCH([16]設定!$D35,[16]第１０表!$C$78:$C$134,0),2),[16]設定!$H35))</f>
        <v>173.5</v>
      </c>
      <c r="E20" s="46">
        <f>IF($B20="","",IF([16]設定!$H35="",INDEX([16]第１０表!$F$78:$M$134,MATCH([16]設定!$D35,[16]第１０表!$C$78:$C$134,0),3),[16]設定!$H35))</f>
        <v>146.4</v>
      </c>
      <c r="F20" s="47">
        <f>IF($B20="","",IF([16]設定!$H35="",INDEX([16]第１０表!$F$78:$M$134,MATCH([16]設定!$D35,[16]第１０表!$C$78:$C$134,0),4),[16]設定!$H35))</f>
        <v>27.1</v>
      </c>
      <c r="G20" s="46">
        <f>IF($B20="","",IF([16]設定!$H35="",INDEX([16]第１０表!$F$78:$M$134,MATCH([16]設定!$D35,[16]第１０表!$C$78:$C$134,0),5),[16]設定!$H35))</f>
        <v>14.3</v>
      </c>
      <c r="H20" s="46">
        <f>IF($B20="","",IF([16]設定!$H35="",INDEX([16]第１０表!$F$78:$M$134,MATCH([16]設定!$D35,[16]第１０表!$C$78:$C$134,0),6),[16]設定!$H35))</f>
        <v>77.900000000000006</v>
      </c>
      <c r="I20" s="46">
        <f>IF($B20="","",IF([16]設定!$H35="",INDEX([16]第１０表!$F$78:$M$134,MATCH([16]設定!$D35,[16]第１０表!$C$78:$C$134,0),7),[16]設定!$H35))</f>
        <v>77.7</v>
      </c>
      <c r="J20" s="47">
        <f>IF($B20="","",IF([16]設定!$H35="",INDEX([16]第１０表!$F$78:$M$134,MATCH([16]設定!$D35,[16]第１０表!$C$78:$C$134,0),8),[16]設定!$H35))</f>
        <v>0.2</v>
      </c>
      <c r="K20" s="5"/>
      <c r="M20" s="48" t="str">
        <f t="shared" si="0"/>
        <v>教育，学習支援業</v>
      </c>
      <c r="N20" s="49">
        <f>IF($M20="","",IF([16]設定!$H35="",INDEX([16]指数!$C$518:$AD$574,MATCH([16]設定!$D35,[16]指数!$B$518:$B$574,0),7),[16]設定!$H35))</f>
        <v>110.2</v>
      </c>
      <c r="O20" s="50">
        <f>IF($M20="","",IF([16]設定!$H35="",INDEX([16]指数!$C$518:$AD$574,MATCH([16]設定!$D35,[16]指数!$B$518:$B$574,0),8),[16]設定!$H35))</f>
        <v>-0.3</v>
      </c>
      <c r="P20" s="49">
        <f>IF($M20="","",IF([16]設定!$H35="",INDEX([16]指数!$C$518:$AD$574,MATCH([16]設定!$D35,[16]指数!$B$518:$B$574,0),9),[16]設定!$H35))</f>
        <v>98.5</v>
      </c>
      <c r="Q20" s="50">
        <f>IF($M20="","",IF([16]設定!$H35="",INDEX([16]指数!$C$518:$AD$574,MATCH([16]設定!$D35,[16]指数!$B$518:$B$574,0),10),[16]設定!$H35))</f>
        <v>0</v>
      </c>
      <c r="R20" s="49">
        <f>IF($M20="","",IF([16]設定!$H35="",INDEX([16]指数!$C$518:$AD$574,MATCH([16]設定!$D35,[16]指数!$B$518:$B$574,0),11),[16]設定!$H35))</f>
        <v>308</v>
      </c>
      <c r="S20" s="51">
        <f>IF($M20="","",IF([16]設定!$H35="",INDEX([16]指数!$C$518:$AD$574,MATCH([16]設定!$D35,[16]指数!$B$518:$B$574,0),12),[16]設定!$H35))</f>
        <v>-1.4</v>
      </c>
      <c r="T20" s="49">
        <f>IF($M20="","",IF([16]設定!$H35="",INDEX([16]指数!$C$582:$AD$638,MATCH([16]設定!$D35,[16]指数!$B$582:$B$638,0),7),[16]設定!$H35))</f>
        <v>148.9</v>
      </c>
      <c r="U20" s="50">
        <f>IF($M20="","",IF([16]設定!$H35="",INDEX([16]指数!$C$582:$AD$638,MATCH([16]設定!$D35,[16]指数!$B$582:$B$638,0),8),[16]設定!$H35))</f>
        <v>5.7</v>
      </c>
      <c r="V20" s="49">
        <f>IF($M20="","",IF([16]設定!$H35="",INDEX([16]指数!$C$582:$AD$638,MATCH([16]設定!$D35,[16]指数!$B$582:$B$638,0),9),[16]設定!$H35))</f>
        <v>149.4</v>
      </c>
      <c r="W20" s="50">
        <f>IF($M20="","",IF([16]設定!$H35="",INDEX([16]指数!$C$582:$AD$638,MATCH([16]設定!$D35,[16]指数!$B$582:$B$638,0),10),[16]設定!$H35))</f>
        <v>5.7</v>
      </c>
      <c r="X20" s="49">
        <f>IF($M20="","",IF([16]設定!$H35="",INDEX([16]指数!$C$582:$AD$638,MATCH([16]設定!$D35,[16]指数!$B$582:$B$638,0),11),[16]設定!$H35))</f>
        <v>50</v>
      </c>
      <c r="Y20" s="51">
        <f>IF($M20="","",IF([16]設定!$H35="",INDEX([16]指数!$C$582:$AD$638,MATCH([16]設定!$D35,[16]指数!$B$582:$B$638,0),12),[16]設定!$H35))</f>
        <v>0</v>
      </c>
    </row>
    <row r="21" spans="1:25" s="4" customFormat="1" ht="23.25" customHeight="1" x14ac:dyDescent="0.45">
      <c r="A21" s="5"/>
      <c r="B21" s="52" t="str">
        <f>+[17]表１!B22</f>
        <v>医療，福祉</v>
      </c>
      <c r="C21" s="46">
        <f>IF($B21="","",IF([16]設定!$H36="",INDEX([16]第１０表!$F$78:$M$134,MATCH([16]設定!$D36,[16]第１０表!$C$78:$C$134,0),1),[16]設定!$H36))</f>
        <v>19.600000000000001</v>
      </c>
      <c r="D21" s="46">
        <f>IF($B21="","",IF([16]設定!$H36="",INDEX([16]第１０表!$F$78:$M$134,MATCH([16]設定!$D36,[16]第１０表!$C$78:$C$134,0),2),[16]設定!$H36))</f>
        <v>153.9</v>
      </c>
      <c r="E21" s="46">
        <f>IF($B21="","",IF([16]設定!$H36="",INDEX([16]第１０表!$F$78:$M$134,MATCH([16]設定!$D36,[16]第１０表!$C$78:$C$134,0),3),[16]設定!$H36))</f>
        <v>148.1</v>
      </c>
      <c r="F21" s="47">
        <f>IF($B21="","",IF([16]設定!$H36="",INDEX([16]第１０表!$F$78:$M$134,MATCH([16]設定!$D36,[16]第１０表!$C$78:$C$134,0),4),[16]設定!$H36))</f>
        <v>5.8</v>
      </c>
      <c r="G21" s="46">
        <f>IF($B21="","",IF([16]設定!$H36="",INDEX([16]第１０表!$F$78:$M$134,MATCH([16]設定!$D36,[16]第１０表!$C$78:$C$134,0),5),[16]設定!$H36))</f>
        <v>16.100000000000001</v>
      </c>
      <c r="H21" s="46">
        <f>IF($B21="","",IF([16]設定!$H36="",INDEX([16]第１０表!$F$78:$M$134,MATCH([16]設定!$D36,[16]第１０表!$C$78:$C$134,0),6),[16]設定!$H36))</f>
        <v>91.4</v>
      </c>
      <c r="I21" s="46">
        <f>IF($B21="","",IF([16]設定!$H36="",INDEX([16]第１０表!$F$78:$M$134,MATCH([16]設定!$D36,[16]第１０表!$C$78:$C$134,0),7),[16]設定!$H36))</f>
        <v>90.3</v>
      </c>
      <c r="J21" s="47">
        <f>IF($B21="","",IF([16]設定!$H36="",INDEX([16]第１０表!$F$78:$M$134,MATCH([16]設定!$D36,[16]第１０表!$C$78:$C$134,0),8),[16]設定!$H36))</f>
        <v>1.1000000000000001</v>
      </c>
      <c r="K21" s="5"/>
      <c r="M21" s="48" t="str">
        <f t="shared" si="0"/>
        <v>医療，福祉</v>
      </c>
      <c r="N21" s="49">
        <f>IF($M21="","",IF([16]設定!$H36="",INDEX([16]指数!$C$518:$AD$574,MATCH([16]設定!$D36,[16]指数!$B$518:$B$574,0),7),[16]設定!$H36))</f>
        <v>98</v>
      </c>
      <c r="O21" s="50">
        <f>IF($M21="","",IF([16]設定!$H36="",INDEX([16]指数!$C$518:$AD$574,MATCH([16]設定!$D36,[16]指数!$B$518:$B$574,0),8),[16]設定!$H36))</f>
        <v>1</v>
      </c>
      <c r="P21" s="49">
        <f>IF($M21="","",IF([16]設定!$H36="",INDEX([16]指数!$C$518:$AD$574,MATCH([16]設定!$D36,[16]指数!$B$518:$B$574,0),9),[16]設定!$H36))</f>
        <v>97.5</v>
      </c>
      <c r="Q21" s="50">
        <f>IF($M21="","",IF([16]設定!$H36="",INDEX([16]指数!$C$518:$AD$574,MATCH([16]設定!$D36,[16]指数!$B$518:$B$574,0),10),[16]設定!$H36))</f>
        <v>1</v>
      </c>
      <c r="R21" s="49">
        <f>IF($M21="","",IF([16]設定!$H36="",INDEX([16]指数!$C$518:$AD$574,MATCH([16]設定!$D36,[16]指数!$B$518:$B$574,0),11),[16]設定!$H36))</f>
        <v>113.7</v>
      </c>
      <c r="S21" s="51">
        <f>IF($M21="","",IF([16]設定!$H36="",INDEX([16]指数!$C$518:$AD$574,MATCH([16]設定!$D36,[16]指数!$B$518:$B$574,0),12),[16]設定!$H36))</f>
        <v>1.7</v>
      </c>
      <c r="T21" s="49">
        <f>IF($M21="","",IF([16]設定!$H36="",INDEX([16]指数!$C$582:$AD$638,MATCH([16]設定!$D36,[16]指数!$B$582:$B$638,0),7),[16]設定!$H36))</f>
        <v>102.5</v>
      </c>
      <c r="U21" s="50">
        <f>IF($M21="","",IF([16]設定!$H36="",INDEX([16]指数!$C$582:$AD$638,MATCH([16]設定!$D36,[16]指数!$B$582:$B$638,0),8),[16]設定!$H36))</f>
        <v>3.6</v>
      </c>
      <c r="V21" s="49">
        <f>IF($M21="","",IF([16]設定!$H36="",INDEX([16]指数!$C$582:$AD$638,MATCH([16]設定!$D36,[16]指数!$B$582:$B$638,0),9),[16]設定!$H36))</f>
        <v>102.6</v>
      </c>
      <c r="W21" s="50">
        <f>IF($M21="","",IF([16]設定!$H36="",INDEX([16]指数!$C$582:$AD$638,MATCH([16]設定!$D36,[16]指数!$B$582:$B$638,0),10),[16]設定!$H36))</f>
        <v>4.4000000000000004</v>
      </c>
      <c r="X21" s="49">
        <f>IF($M21="","",IF([16]設定!$H36="",INDEX([16]指数!$C$582:$AD$638,MATCH([16]設定!$D36,[16]指数!$B$582:$B$638,0),11),[16]設定!$H36))</f>
        <v>84.6</v>
      </c>
      <c r="Y21" s="51">
        <f>IF($M21="","",IF([16]設定!$H36="",INDEX([16]指数!$C$582:$AD$638,MATCH([16]設定!$D36,[16]指数!$B$582:$B$638,0),12),[16]設定!$H36))</f>
        <v>-35.299999999999997</v>
      </c>
    </row>
    <row r="22" spans="1:25" s="4" customFormat="1" ht="23.25" customHeight="1" x14ac:dyDescent="0.45">
      <c r="A22" s="5"/>
      <c r="B22" s="52" t="str">
        <f>+[17]表１!B23</f>
        <v>複合サービス事業</v>
      </c>
      <c r="C22" s="46">
        <f>IF($B22="","",IF([16]設定!$H37="",INDEX([16]第１０表!$F$78:$M$134,MATCH([16]設定!$D37,[16]第１０表!$C$78:$C$134,0),1),[16]設定!$H37))</f>
        <v>19.2</v>
      </c>
      <c r="D22" s="46">
        <f>IF($B22="","",IF([16]設定!$H37="",INDEX([16]第１０表!$F$78:$M$134,MATCH([16]設定!$D37,[16]第１０表!$C$78:$C$134,0),2),[16]設定!$H37))</f>
        <v>154.4</v>
      </c>
      <c r="E22" s="46">
        <f>IF($B22="","",IF([16]設定!$H37="",INDEX([16]第１０表!$F$78:$M$134,MATCH([16]設定!$D37,[16]第１０表!$C$78:$C$134,0),3),[16]設定!$H37))</f>
        <v>150.19999999999999</v>
      </c>
      <c r="F22" s="47">
        <f>IF($B22="","",IF([16]設定!$H37="",INDEX([16]第１０表!$F$78:$M$134,MATCH([16]設定!$D37,[16]第１０表!$C$78:$C$134,0),4),[16]設定!$H37))</f>
        <v>4.2</v>
      </c>
      <c r="G22" s="46">
        <f>IF($B22="","",IF([16]設定!$H37="",INDEX([16]第１０表!$F$78:$M$134,MATCH([16]設定!$D37,[16]第１０表!$C$78:$C$134,0),5),[16]設定!$H37))</f>
        <v>19.8</v>
      </c>
      <c r="H22" s="46">
        <f>IF($B22="","",IF([16]設定!$H37="",INDEX([16]第１０表!$F$78:$M$134,MATCH([16]設定!$D37,[16]第１０表!$C$78:$C$134,0),6),[16]設定!$H37))</f>
        <v>123.9</v>
      </c>
      <c r="I22" s="46">
        <f>IF($B22="","",IF([16]設定!$H37="",INDEX([16]第１０表!$F$78:$M$134,MATCH([16]設定!$D37,[16]第１０表!$C$78:$C$134,0),7),[16]設定!$H37))</f>
        <v>123.8</v>
      </c>
      <c r="J22" s="47">
        <f>IF($B22="","",IF([16]設定!$H37="",INDEX([16]第１０表!$F$78:$M$134,MATCH([16]設定!$D37,[16]第１０表!$C$78:$C$134,0),8),[16]設定!$H37))</f>
        <v>0.1</v>
      </c>
      <c r="K22" s="5"/>
      <c r="M22" s="48" t="str">
        <f t="shared" si="0"/>
        <v>複合サービス事業</v>
      </c>
      <c r="N22" s="49">
        <f>IF($M22="","",IF([16]設定!$H37="",INDEX([16]指数!$C$518:$AD$574,MATCH([16]設定!$D37,[16]指数!$B$518:$B$574,0),7),[16]設定!$H37))</f>
        <v>97.4</v>
      </c>
      <c r="O22" s="50">
        <f>IF($M22="","",IF([16]設定!$H37="",INDEX([16]指数!$C$518:$AD$574,MATCH([16]設定!$D37,[16]指数!$B$518:$B$574,0),8),[16]設定!$H37))</f>
        <v>1.6</v>
      </c>
      <c r="P22" s="49">
        <f>IF($M22="","",IF([16]設定!$H37="",INDEX([16]指数!$C$518:$AD$574,MATCH([16]設定!$D37,[16]指数!$B$518:$B$574,0),9),[16]設定!$H37))</f>
        <v>100.1</v>
      </c>
      <c r="Q22" s="50">
        <f>IF($M22="","",IF([16]設定!$H37="",INDEX([16]指数!$C$518:$AD$574,MATCH([16]設定!$D37,[16]指数!$B$518:$B$574,0),10),[16]設定!$H37))</f>
        <v>2.6</v>
      </c>
      <c r="R22" s="49">
        <f>IF($M22="","",IF([16]設定!$H37="",INDEX([16]指数!$C$518:$AD$574,MATCH([16]設定!$D37,[16]指数!$B$518:$B$574,0),11),[16]設定!$H37))</f>
        <v>48.3</v>
      </c>
      <c r="S22" s="51">
        <f>IF($M22="","",IF([16]設定!$H37="",INDEX([16]指数!$C$518:$AD$574,MATCH([16]設定!$D37,[16]指数!$B$518:$B$574,0),12),[16]設定!$H37))</f>
        <v>-26.3</v>
      </c>
      <c r="T22" s="49">
        <f>IF($M22="","",IF([16]設定!$H37="",INDEX([16]指数!$C$582:$AD$638,MATCH([16]設定!$D37,[16]指数!$B$582:$B$638,0),7),[16]設定!$H37))</f>
        <v>105.6</v>
      </c>
      <c r="U22" s="50">
        <f>IF($M22="","",IF([16]設定!$H37="",INDEX([16]指数!$C$582:$AD$638,MATCH([16]設定!$D37,[16]指数!$B$582:$B$638,0),8),[16]設定!$H37))</f>
        <v>1.2</v>
      </c>
      <c r="V22" s="49">
        <f>IF($M22="","",IF([16]設定!$H37="",INDEX([16]指数!$C$582:$AD$638,MATCH([16]設定!$D37,[16]指数!$B$582:$B$638,0),9),[16]設定!$H37))</f>
        <v>108.4</v>
      </c>
      <c r="W22" s="50">
        <f>IF($M22="","",IF([16]設定!$H37="",INDEX([16]指数!$C$582:$AD$638,MATCH([16]設定!$D37,[16]指数!$B$582:$B$638,0),10),[16]設定!$H37))</f>
        <v>1.6</v>
      </c>
      <c r="X22" s="49">
        <f>IF($M22="","",IF([16]設定!$H37="",INDEX([16]指数!$C$582:$AD$638,MATCH([16]設定!$D37,[16]指数!$B$582:$B$638,0),11),[16]設定!$H37))</f>
        <v>3.2</v>
      </c>
      <c r="Y22" s="51">
        <f>IF($M22="","",IF([16]設定!$H37="",INDEX([16]指数!$C$582:$AD$638,MATCH([16]設定!$D37,[16]指数!$B$582:$B$638,0),12),[16]設定!$H37))</f>
        <v>-75.2</v>
      </c>
    </row>
    <row r="23" spans="1:25" s="4" customFormat="1" ht="23.25" customHeight="1" x14ac:dyDescent="0.45">
      <c r="A23" s="5"/>
      <c r="B23" s="57" t="str">
        <f>+[17]表１!B24</f>
        <v>サービス業（他に分類されないもの）</v>
      </c>
      <c r="C23" s="58">
        <f>IF($B23="","",IF([16]設定!$H38="",INDEX([16]第１０表!$F$78:$M$134,MATCH([16]設定!$D38,[16]第１０表!$C$78:$C$134,0),1),[16]設定!$H38))</f>
        <v>20.100000000000001</v>
      </c>
      <c r="D23" s="59">
        <f>IF($B23="","",IF([16]設定!$H38="",INDEX([16]第１０表!$F$78:$M$134,MATCH([16]設定!$D38,[16]第１０表!$C$78:$C$134,0),2),[16]設定!$H38))</f>
        <v>164.3</v>
      </c>
      <c r="E23" s="59">
        <f>IF($B23="","",IF([16]設定!$H38="",INDEX([16]第１０表!$F$78:$M$134,MATCH([16]設定!$D38,[16]第１０表!$C$78:$C$134,0),3),[16]設定!$H38))</f>
        <v>153.5</v>
      </c>
      <c r="F23" s="60">
        <f>IF($B23="","",IF([16]設定!$H38="",INDEX([16]第１０表!$F$78:$M$134,MATCH([16]設定!$D38,[16]第１０表!$C$78:$C$134,0),4),[16]設定!$H38))</f>
        <v>10.8</v>
      </c>
      <c r="G23" s="59">
        <f>IF($B23="","",IF([16]設定!$H38="",INDEX([16]第１０表!$F$78:$M$134,MATCH([16]設定!$D38,[16]第１０表!$C$78:$C$134,0),5),[16]設定!$H38))</f>
        <v>15.2</v>
      </c>
      <c r="H23" s="59">
        <f>IF($B23="","",IF([16]設定!$H38="",INDEX([16]第１０表!$F$78:$M$134,MATCH([16]設定!$D38,[16]第１０表!$C$78:$C$134,0),6),[16]設定!$H38))</f>
        <v>87.3</v>
      </c>
      <c r="I23" s="59">
        <f>IF($B23="","",IF([16]設定!$H38="",INDEX([16]第１０表!$F$78:$M$134,MATCH([16]設定!$D38,[16]第１０表!$C$78:$C$134,0),7),[16]設定!$H38))</f>
        <v>85.3</v>
      </c>
      <c r="J23" s="60">
        <f>IF($B23="","",IF([16]設定!$H38="",INDEX([16]第１０表!$F$78:$M$134,MATCH([16]設定!$D38,[16]第１０表!$C$78:$C$134,0),8),[16]設定!$H38))</f>
        <v>2</v>
      </c>
      <c r="K23" s="5"/>
      <c r="M23" s="61" t="str">
        <f t="shared" si="0"/>
        <v>サービス業（他に分類されないもの）</v>
      </c>
      <c r="N23" s="62">
        <f>IF($M23="","",IF([16]設定!$H38="",INDEX([16]指数!$C$518:$AD$574,MATCH([16]設定!$D38,[16]指数!$B$518:$B$574,0),7),[16]設定!$H38))</f>
        <v>101.6</v>
      </c>
      <c r="O23" s="63">
        <f>IF($M23="","",IF([16]設定!$H38="",INDEX([16]指数!$C$518:$AD$574,MATCH([16]設定!$D38,[16]指数!$B$518:$B$574,0),8),[16]設定!$H38))</f>
        <v>5.6</v>
      </c>
      <c r="P23" s="62">
        <f>IF($M23="","",IF([16]設定!$H38="",INDEX([16]指数!$C$518:$AD$574,MATCH([16]設定!$D38,[16]指数!$B$518:$B$574,0),9),[16]設定!$H38))</f>
        <v>102.2</v>
      </c>
      <c r="Q23" s="64">
        <f>IF($M23="","",IF([16]設定!$H38="",INDEX([16]指数!$C$518:$AD$574,MATCH([16]設定!$D38,[16]指数!$B$518:$B$574,0),10),[16]設定!$H38))</f>
        <v>4</v>
      </c>
      <c r="R23" s="62">
        <f>IF($M23="","",IF([16]設定!$H38="",INDEX([16]指数!$C$518:$AD$574,MATCH([16]設定!$D38,[16]指数!$B$518:$B$574,0),11),[16]設定!$H38))</f>
        <v>93.1</v>
      </c>
      <c r="S23" s="65">
        <f>IF($M23="","",IF([16]設定!$H38="",INDEX([16]指数!$C$518:$AD$574,MATCH([16]設定!$D38,[16]指数!$B$518:$B$574,0),12),[16]設定!$H38))</f>
        <v>38.5</v>
      </c>
      <c r="T23" s="62">
        <f>IF($M23="","",IF([16]設定!$H38="",INDEX([16]指数!$C$582:$AD$638,MATCH([16]設定!$D38,[16]指数!$B$582:$B$638,0),7),[16]設定!$H38))</f>
        <v>93.1</v>
      </c>
      <c r="U23" s="63">
        <f>IF($M23="","",IF([16]設定!$H38="",INDEX([16]指数!$C$582:$AD$638,MATCH([16]設定!$D38,[16]指数!$B$582:$B$638,0),8),[16]設定!$H38))</f>
        <v>0.9</v>
      </c>
      <c r="V23" s="62">
        <f>IF($M23="","",IF([16]設定!$H38="",INDEX([16]指数!$C$582:$AD$638,MATCH([16]設定!$D38,[16]指数!$B$582:$B$638,0),9),[16]設定!$H38))</f>
        <v>94</v>
      </c>
      <c r="W23" s="64">
        <f>IF($M23="","",IF([16]設定!$H38="",INDEX([16]指数!$C$582:$AD$638,MATCH([16]設定!$D38,[16]指数!$B$582:$B$638,0),10),[16]設定!$H38))</f>
        <v>1.6</v>
      </c>
      <c r="X23" s="62">
        <f>IF($M23="","",IF([16]設定!$H38="",INDEX([16]指数!$C$582:$AD$638,MATCH([16]設定!$D38,[16]指数!$B$582:$B$638,0),11),[16]設定!$H38))</f>
        <v>64.5</v>
      </c>
      <c r="Y23" s="65">
        <f>IF($M23="","",IF([16]設定!$H38="",INDEX([16]指数!$C$582:$AD$638,MATCH([16]設定!$D38,[16]指数!$B$582:$B$638,0),12),[16]設定!$H38))</f>
        <v>-25.9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IF($B30="","",IF([16]設定!$I23="",INDEX([16]第１０表!$F$10:$M$66,MATCH([16]設定!$D23,[16]第１０表!$C$10:$C$66,0),1),[16]設定!$I23))</f>
        <v>19.600000000000001</v>
      </c>
      <c r="D30" s="46">
        <f>IF($B30="","",IF([16]設定!$I23="",INDEX([16]第１０表!$F$10:$M$66,MATCH([16]設定!$D23,[16]第１０表!$C$10:$C$66,0),2),[16]設定!$I23))</f>
        <v>163.4</v>
      </c>
      <c r="E30" s="46">
        <f>IF($B30="","",IF([16]設定!$I23="",INDEX([16]第１０表!$F$10:$M$66,MATCH([16]設定!$D23,[16]第１０表!$C$10:$C$66,0),3),[16]設定!$I23))</f>
        <v>149.80000000000001</v>
      </c>
      <c r="F30" s="47">
        <f>IF($B30="","",IF([16]設定!$I23="",INDEX([16]第１０表!$F$10:$M$66,MATCH([16]設定!$D23,[16]第１０表!$C$10:$C$66,0),4),[16]設定!$I23))</f>
        <v>13.6</v>
      </c>
      <c r="G30" s="46">
        <f>IF($B30="","",IF([16]設定!$I23="",INDEX([16]第１０表!$F$10:$M$66,MATCH([16]設定!$D23,[16]第１０表!$C$10:$C$66,0),5),[16]設定!$I23))</f>
        <v>16.2</v>
      </c>
      <c r="H30" s="46">
        <f>IF($B30="","",IF([16]設定!$I23="",INDEX([16]第１０表!$F$10:$M$66,MATCH([16]設定!$D23,[16]第１０表!$C$10:$C$66,0),6),[16]設定!$I23))</f>
        <v>92.8</v>
      </c>
      <c r="I30" s="46">
        <f>IF($B30="","",IF([16]設定!$I23="",INDEX([16]第１０表!$F$10:$M$66,MATCH([16]設定!$D23,[16]第１０表!$C$10:$C$66,0),7),[16]設定!$I23))</f>
        <v>91.2</v>
      </c>
      <c r="J30" s="47">
        <f>IF($B30="","",IF([16]設定!$I23="",INDEX([16]第１０表!$F$10:$M$66,MATCH([16]設定!$D23,[16]第１０表!$C$10:$C$66,0),8),[16]設定!$I23))</f>
        <v>1.6</v>
      </c>
      <c r="K30" s="5"/>
      <c r="M30" s="48" t="str">
        <f t="shared" ref="M30:M45" si="2">+M8</f>
        <v>調査産業計</v>
      </c>
      <c r="N30" s="49">
        <f>IF($M30="","",IF([16]設定!$I23="",INDEX([16]指数!$C$198:$AD$254,MATCH([16]設定!$D23,[16]指数!$B$198:$B$254,0),7),[16]設定!$I23))</f>
        <v>100.5</v>
      </c>
      <c r="O30" s="50">
        <f>IF($M30="","",IF([16]設定!$I23="",INDEX([16]指数!$C$198:$AD$254,MATCH([16]設定!$D23,[16]指数!$B$198:$B$254,0),8),[16]設定!$I23))</f>
        <v>-0.4</v>
      </c>
      <c r="P30" s="49">
        <f>IF($M30="","",IF([16]設定!$I23="",INDEX([16]指数!$C$198:$AD$254,MATCH([16]設定!$D23,[16]指数!$B$198:$B$254,0),9),[16]設定!$I23))</f>
        <v>98.9</v>
      </c>
      <c r="Q30" s="50">
        <f>IF($M30="","",IF([16]設定!$I23="",INDEX([16]指数!$C$198:$AD$254,MATCH([16]設定!$D23,[16]指数!$B$198:$B$254,0),10),[16]設定!$I23))</f>
        <v>0.9</v>
      </c>
      <c r="R30" s="49">
        <f>IF($M30="","",IF([16]設定!$I23="",INDEX([16]指数!$C$198:$AD$254,MATCH([16]設定!$D23,[16]指数!$B$198:$B$254,0),11),[16]設定!$I23))</f>
        <v>121.4</v>
      </c>
      <c r="S30" s="51">
        <f>IF($M30="","",IF([16]設定!$I23="",INDEX([16]指数!$C$198:$AD$254,MATCH([16]設定!$D23,[16]指数!$B$198:$B$254,0),12),[16]設定!$I23))</f>
        <v>-12.8</v>
      </c>
      <c r="T30" s="49">
        <f>IF($M30="","",IF([16]設定!$I23="",INDEX([16]指数!$C$262:$AD$318,MATCH([16]設定!$D23,[16]指数!$B$262:$B$318,0),7),[16]設定!$I23))</f>
        <v>99.1</v>
      </c>
      <c r="U30" s="49">
        <f>IF($M30="","",IF([16]設定!$I23="",INDEX([16]指数!$C$262:$AD$318,MATCH([16]設定!$D23,[16]指数!$B$262:$B$318,0),8),[16]設定!$I23))</f>
        <v>1.6</v>
      </c>
      <c r="V30" s="49">
        <f>IF($M30="","",IF([16]設定!$I23="",INDEX([16]指数!$C$262:$AD$318,MATCH([16]設定!$D23,[16]指数!$B$262:$B$318,0),9),[16]設定!$I23))</f>
        <v>99.9</v>
      </c>
      <c r="W30" s="49">
        <f>IF($M30="","",IF([16]設定!$I23="",INDEX([16]指数!$C$262:$AD$318,MATCH([16]設定!$D23,[16]指数!$B$262:$B$318,0),10),[16]設定!$I23))</f>
        <v>2.7</v>
      </c>
      <c r="X30" s="49">
        <f>IF($M30="","",IF([16]設定!$I23="",INDEX([16]指数!$C$262:$AD$318,MATCH([16]設定!$D23,[16]指数!$B$262:$B$318,0),11),[16]設定!$I23))</f>
        <v>72.7</v>
      </c>
      <c r="Y30" s="49">
        <f>IF($M30="","",IF([16]設定!$I23="",INDEX([16]指数!$C$262:$AD$318,MATCH([16]設定!$D23,[16]指数!$B$262:$B$318,0),12),[16]設定!$I23))</f>
        <v>-36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IF($B31="","",IF([16]設定!$I24="",INDEX([16]第１０表!$F$10:$M$66,MATCH([16]設定!$D24,[16]第１０表!$C$10:$C$66,0),1),[16]設定!$I24))</f>
        <v>21.2</v>
      </c>
      <c r="D31" s="46">
        <f>IF($B31="","",IF([16]設定!$I24="",INDEX([16]第１０表!$F$10:$M$66,MATCH([16]設定!$D24,[16]第１０表!$C$10:$C$66,0),2),[16]設定!$I24))</f>
        <v>168.9</v>
      </c>
      <c r="E31" s="46">
        <f>IF($B31="","",IF([16]設定!$I24="",INDEX([16]第１０表!$F$10:$M$66,MATCH([16]設定!$D24,[16]第１０表!$C$10:$C$66,0),3),[16]設定!$I24))</f>
        <v>159.80000000000001</v>
      </c>
      <c r="F31" s="47">
        <f>IF($B31="","",IF([16]設定!$I24="",INDEX([16]第１０表!$F$10:$M$66,MATCH([16]設定!$D24,[16]第１０表!$C$10:$C$66,0),4),[16]設定!$I24))</f>
        <v>9.1</v>
      </c>
      <c r="G31" s="46">
        <f>IF($B31="","",IF([16]設定!$I24="",INDEX([16]第１０表!$F$10:$M$66,MATCH([16]設定!$D24,[16]第１０表!$C$10:$C$66,0),5),[16]設定!$I24))</f>
        <v>16.2</v>
      </c>
      <c r="H31" s="46">
        <f>IF($B31="","",IF([16]設定!$I24="",INDEX([16]第１０表!$F$10:$M$66,MATCH([16]設定!$D24,[16]第１０表!$C$10:$C$66,0),6),[16]設定!$I24))</f>
        <v>103.5</v>
      </c>
      <c r="I31" s="46">
        <f>IF($B31="","",IF([16]設定!$I24="",INDEX([16]第１０表!$F$10:$M$66,MATCH([16]設定!$D24,[16]第１０表!$C$10:$C$66,0),7),[16]設定!$I24))</f>
        <v>102.2</v>
      </c>
      <c r="J31" s="47">
        <f>IF($B31="","",IF([16]設定!$I24="",INDEX([16]第１０表!$F$10:$M$66,MATCH([16]設定!$D24,[16]第１０表!$C$10:$C$66,0),8),[16]設定!$I24))</f>
        <v>1.3</v>
      </c>
      <c r="K31" s="5"/>
      <c r="M31" s="48" t="str">
        <f t="shared" si="2"/>
        <v>建設業</v>
      </c>
      <c r="N31" s="49">
        <f>IF($M31="","",IF([16]設定!$I24="",INDEX([16]指数!$C$198:$AD$254,MATCH([16]設定!$D24,[16]指数!$B$198:$B$254,0),7),[16]設定!$I24))</f>
        <v>102.9</v>
      </c>
      <c r="O31" s="50">
        <f>IF($M31="","",IF([16]設定!$I24="",INDEX([16]指数!$C$198:$AD$254,MATCH([16]設定!$D24,[16]指数!$B$198:$B$254,0),8),[16]設定!$I24))</f>
        <v>-2.6</v>
      </c>
      <c r="P31" s="49">
        <f>IF($M31="","",IF([16]設定!$I24="",INDEX([16]指数!$C$198:$AD$254,MATCH([16]設定!$D24,[16]指数!$B$198:$B$254,0),9),[16]設定!$I24))</f>
        <v>106.4</v>
      </c>
      <c r="Q31" s="50">
        <f>IF($M31="","",IF([16]設定!$I24="",INDEX([16]指数!$C$198:$AD$254,MATCH([16]設定!$D24,[16]指数!$B$198:$B$254,0),10),[16]設定!$I24))</f>
        <v>1.2</v>
      </c>
      <c r="R31" s="49">
        <f>IF($M31="","",IF([16]設定!$I24="",INDEX([16]指数!$C$198:$AD$254,MATCH([16]設定!$D24,[16]指数!$B$198:$B$254,0),11),[16]設定!$I24))</f>
        <v>64.5</v>
      </c>
      <c r="S31" s="51">
        <f>IF($M31="","",IF([16]設定!$I24="",INDEX([16]指数!$C$198:$AD$254,MATCH([16]設定!$D24,[16]指数!$B$198:$B$254,0),12),[16]設定!$I24))</f>
        <v>-42.5</v>
      </c>
      <c r="T31" s="49">
        <f>IF($M31="","",IF([16]設定!$I24="",INDEX([16]指数!$C$262:$AD$318,MATCH([16]設定!$D24,[16]指数!$B$262:$B$318,0),7),[16]設定!$I24))</f>
        <v>105.5</v>
      </c>
      <c r="U31" s="50">
        <f>IF($M31="","",IF([16]設定!$I24="",INDEX([16]指数!$C$262:$AD$318,MATCH([16]設定!$D24,[16]指数!$B$262:$B$318,0),8),[16]設定!$I24))</f>
        <v>-27.2</v>
      </c>
      <c r="V31" s="49">
        <f>IF($M31="","",IF([16]設定!$I24="",INDEX([16]指数!$C$262:$AD$318,MATCH([16]設定!$D24,[16]指数!$B$262:$B$318,0),9),[16]設定!$I24))</f>
        <v>105</v>
      </c>
      <c r="W31" s="50">
        <f>IF($M31="","",IF([16]設定!$I24="",INDEX([16]指数!$C$262:$AD$318,MATCH([16]設定!$D24,[16]指数!$B$262:$B$318,0),10),[16]設定!$I24))</f>
        <v>-24.7</v>
      </c>
      <c r="X31" s="49">
        <f>IF($M31="","",IF([16]設定!$I24="",INDEX([16]指数!$C$262:$AD$318,MATCH([16]設定!$D24,[16]指数!$B$262:$B$318,0),11),[16]設定!$I24))</f>
        <v>144.4</v>
      </c>
      <c r="Y31" s="51">
        <f>IF($M31="","",IF([16]設定!$I24="",INDEX([16]指数!$C$262:$AD$318,MATCH([16]設定!$D24,[16]指数!$B$262:$B$318,0),12),[16]設定!$I24))</f>
        <v>-80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IF($B32="","",IF([16]設定!$I25="",INDEX([16]第１０表!$F$10:$M$66,MATCH([16]設定!$D25,[16]第１０表!$C$10:$C$66,0),1),[16]設定!$I25))</f>
        <v>19.899999999999999</v>
      </c>
      <c r="D32" s="46">
        <f>IF($B32="","",IF([16]設定!$I25="",INDEX([16]第１０表!$F$10:$M$66,MATCH([16]設定!$D25,[16]第１０表!$C$10:$C$66,0),2),[16]設定!$I25))</f>
        <v>169</v>
      </c>
      <c r="E32" s="46">
        <f>IF($B32="","",IF([16]設定!$I25="",INDEX([16]第１０表!$F$10:$M$66,MATCH([16]設定!$D25,[16]第１０表!$C$10:$C$66,0),3),[16]設定!$I25))</f>
        <v>154.80000000000001</v>
      </c>
      <c r="F32" s="47">
        <f>IF($B32="","",IF([16]設定!$I25="",INDEX([16]第１０表!$F$10:$M$66,MATCH([16]設定!$D25,[16]第１０表!$C$10:$C$66,0),4),[16]設定!$I25))</f>
        <v>14.2</v>
      </c>
      <c r="G32" s="46">
        <f>IF($B32="","",IF([16]設定!$I25="",INDEX([16]第１０表!$F$10:$M$66,MATCH([16]設定!$D25,[16]第１０表!$C$10:$C$66,0),5),[16]設定!$I25))</f>
        <v>18.2</v>
      </c>
      <c r="H32" s="46">
        <f>IF($B32="","",IF([16]設定!$I25="",INDEX([16]第１０表!$F$10:$M$66,MATCH([16]設定!$D25,[16]第１０表!$C$10:$C$66,0),6),[16]設定!$I25))</f>
        <v>107.7</v>
      </c>
      <c r="I32" s="46">
        <f>IF($B32="","",IF([16]設定!$I25="",INDEX([16]第１０表!$F$10:$M$66,MATCH([16]設定!$D25,[16]第１０表!$C$10:$C$66,0),7),[16]設定!$I25))</f>
        <v>105.6</v>
      </c>
      <c r="J32" s="47">
        <f>IF($B32="","",IF([16]設定!$I25="",INDEX([16]第１０表!$F$10:$M$66,MATCH([16]設定!$D25,[16]第１０表!$C$10:$C$66,0),8),[16]設定!$I25))</f>
        <v>2.1</v>
      </c>
      <c r="K32" s="5"/>
      <c r="M32" s="48" t="str">
        <f t="shared" si="2"/>
        <v>製造業</v>
      </c>
      <c r="N32" s="49">
        <f>IF($M32="","",IF([16]設定!$I25="",INDEX([16]指数!$C$198:$AD$254,MATCH([16]設定!$D25,[16]指数!$B$198:$B$254,0),7),[16]設定!$I25))</f>
        <v>102.1</v>
      </c>
      <c r="O32" s="50">
        <f>IF($M32="","",IF([16]設定!$I25="",INDEX([16]指数!$C$198:$AD$254,MATCH([16]設定!$D25,[16]指数!$B$198:$B$254,0),8),[16]設定!$I25))</f>
        <v>2.2999999999999998</v>
      </c>
      <c r="P32" s="49">
        <f>IF($M32="","",IF([16]設定!$I25="",INDEX([16]指数!$C$198:$AD$254,MATCH([16]設定!$D25,[16]指数!$B$198:$B$254,0),9),[16]設定!$I25))</f>
        <v>101.7</v>
      </c>
      <c r="Q32" s="50">
        <f>IF($M32="","",IF([16]設定!$I25="",INDEX([16]指数!$C$198:$AD$254,MATCH([16]設定!$D25,[16]指数!$B$198:$B$254,0),10),[16]設定!$I25))</f>
        <v>2.7</v>
      </c>
      <c r="R32" s="49">
        <f>IF($M32="","",IF([16]設定!$I25="",INDEX([16]指数!$C$198:$AD$254,MATCH([16]設定!$D25,[16]指数!$B$198:$B$254,0),11),[16]設定!$I25))</f>
        <v>106.8</v>
      </c>
      <c r="S32" s="51">
        <f>IF($M32="","",IF([16]設定!$I25="",INDEX([16]指数!$C$198:$AD$254,MATCH([16]設定!$D25,[16]指数!$B$198:$B$254,0),12),[16]設定!$I25))</f>
        <v>-1.4</v>
      </c>
      <c r="T32" s="49">
        <f>IF($M32="","",IF([16]設定!$I25="",INDEX([16]指数!$C$262:$AD$318,MATCH([16]設定!$D25,[16]指数!$B$262:$B$318,0),7),[16]設定!$I25))</f>
        <v>92.5</v>
      </c>
      <c r="U32" s="50">
        <f>IF($M32="","",IF([16]設定!$I25="",INDEX([16]指数!$C$262:$AD$318,MATCH([16]設定!$D25,[16]指数!$B$262:$B$318,0),8),[16]設定!$I25))</f>
        <v>-0.9</v>
      </c>
      <c r="V32" s="49">
        <f>IF($M32="","",IF([16]設定!$I25="",INDEX([16]指数!$C$262:$AD$318,MATCH([16]設定!$D25,[16]指数!$B$262:$B$318,0),9),[16]設定!$I25))</f>
        <v>94.9</v>
      </c>
      <c r="W32" s="50">
        <f>IF($M32="","",IF([16]設定!$I25="",INDEX([16]指数!$C$262:$AD$318,MATCH([16]設定!$D25,[16]指数!$B$262:$B$318,0),10),[16]設定!$I25))</f>
        <v>1.5</v>
      </c>
      <c r="X32" s="49">
        <f>IF($M32="","",IF([16]設定!$I25="",INDEX([16]指数!$C$262:$AD$318,MATCH([16]設定!$D25,[16]指数!$B$262:$B$318,0),11),[16]設定!$I25))</f>
        <v>40.4</v>
      </c>
      <c r="Y32" s="51">
        <f>IF($M32="","",IF([16]設定!$I25="",INDEX([16]指数!$C$262:$AD$318,MATCH([16]設定!$D25,[16]指数!$B$262:$B$318,0),12),[16]設定!$I25))</f>
        <v>-53.3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IF($B33="","",IF([16]設定!$I26="",INDEX([16]第１０表!$F$10:$M$66,MATCH([16]設定!$D26,[16]第１０表!$C$10:$C$66,0),1),[16]設定!$I26))</f>
        <v>18.3</v>
      </c>
      <c r="D33" s="46">
        <f>IF($B33="","",IF([16]設定!$I26="",INDEX([16]第１０表!$F$10:$M$66,MATCH([16]設定!$D26,[16]第１０表!$C$10:$C$66,0),2),[16]設定!$I26))</f>
        <v>155.19999999999999</v>
      </c>
      <c r="E33" s="46">
        <f>IF($B33="","",IF([16]設定!$I26="",INDEX([16]第１０表!$F$10:$M$66,MATCH([16]設定!$D26,[16]第１０表!$C$10:$C$66,0),3),[16]設定!$I26))</f>
        <v>136.6</v>
      </c>
      <c r="F33" s="47">
        <f>IF($B33="","",IF([16]設定!$I26="",INDEX([16]第１０表!$F$10:$M$66,MATCH([16]設定!$D26,[16]第１０表!$C$10:$C$66,0),4),[16]設定!$I26))</f>
        <v>18.600000000000001</v>
      </c>
      <c r="G33" s="46">
        <f>IF($B33="","",IF([16]設定!$I26="",INDEX([16]第１０表!$F$10:$M$66,MATCH([16]設定!$D26,[16]第１０表!$C$10:$C$66,0),5),[16]設定!$I26))</f>
        <v>17.399999999999999</v>
      </c>
      <c r="H33" s="46">
        <f>IF($B33="","",IF([16]設定!$I26="",INDEX([16]第１０表!$F$10:$M$66,MATCH([16]設定!$D26,[16]第１０表!$C$10:$C$66,0),6),[16]設定!$I26))</f>
        <v>103.6</v>
      </c>
      <c r="I33" s="46">
        <f>IF($B33="","",IF([16]設定!$I26="",INDEX([16]第１０表!$F$10:$M$66,MATCH([16]設定!$D26,[16]第１０表!$C$10:$C$66,0),7),[16]設定!$I26))</f>
        <v>103.6</v>
      </c>
      <c r="J33" s="47">
        <f>IF($B33="","",IF([16]設定!$I26="",INDEX([16]第１０表!$F$10:$M$66,MATCH([16]設定!$D26,[16]第１０表!$C$10:$C$66,0),8),[16]設定!$I26))</f>
        <v>0</v>
      </c>
      <c r="K33" s="5"/>
      <c r="M33" s="54" t="str">
        <f t="shared" si="2"/>
        <v>電気・ガス・熱供給・水道業</v>
      </c>
      <c r="N33" s="49">
        <f>IF($M33="","",IF([16]設定!$I26="",INDEX([16]指数!$C$198:$AD$254,MATCH([16]設定!$D26,[16]指数!$B$198:$B$254,0),7),[16]設定!$I26))</f>
        <v>102.4</v>
      </c>
      <c r="O33" s="50">
        <f>IF($M33="","",IF([16]設定!$I26="",INDEX([16]指数!$C$198:$AD$254,MATCH([16]設定!$D26,[16]指数!$B$198:$B$254,0),8),[16]設定!$I26))</f>
        <v>-2.2999999999999998</v>
      </c>
      <c r="P33" s="49">
        <f>IF($M33="","",IF([16]設定!$I26="",INDEX([16]指数!$C$198:$AD$254,MATCH([16]設定!$D26,[16]指数!$B$198:$B$254,0),9),[16]設定!$I26))</f>
        <v>97.1</v>
      </c>
      <c r="Q33" s="50">
        <f>IF($M33="","",IF([16]設定!$I26="",INDEX([16]指数!$C$198:$AD$254,MATCH([16]設定!$D26,[16]指数!$B$198:$B$254,0),10),[16]設定!$I26))</f>
        <v>2.8</v>
      </c>
      <c r="R33" s="49">
        <f>IF($M33="","",IF([16]設定!$I26="",INDEX([16]指数!$C$198:$AD$254,MATCH([16]設定!$D26,[16]指数!$B$198:$B$254,0),11),[16]設定!$I26))</f>
        <v>170.6</v>
      </c>
      <c r="S33" s="51">
        <f>IF($M33="","",IF([16]設定!$I26="",INDEX([16]指数!$C$198:$AD$254,MATCH([16]設定!$D26,[16]指数!$B$198:$B$254,0),12),[16]設定!$I26))</f>
        <v>-28.2</v>
      </c>
      <c r="T33" s="49">
        <f>IF($M33="","",IF([16]設定!$I26="",INDEX([16]指数!$C$262:$AD$318,MATCH([16]設定!$D26,[16]指数!$B$262:$B$318,0),7),[16]設定!$I26))</f>
        <v>92.7</v>
      </c>
      <c r="U33" s="50">
        <f>IF($M33="","",IF([16]設定!$I26="",INDEX([16]指数!$C$262:$AD$318,MATCH([16]設定!$D26,[16]指数!$B$262:$B$318,0),8),[16]設定!$I26))</f>
        <v>-1.8</v>
      </c>
      <c r="V33" s="49">
        <f>IF($M33="","",IF([16]設定!$I26="",INDEX([16]指数!$C$262:$AD$318,MATCH([16]設定!$D26,[16]指数!$B$262:$B$318,0),9),[16]設定!$I26))</f>
        <v>93</v>
      </c>
      <c r="W33" s="50">
        <f>IF($M33="","",IF([16]設定!$I26="",INDEX([16]指数!$C$262:$AD$318,MATCH([16]設定!$D26,[16]指数!$B$262:$B$318,0),10),[16]設定!$I26))</f>
        <v>-1.4</v>
      </c>
      <c r="X33" s="49">
        <f>IF($M33="","",IF([16]設定!$I26="",INDEX([16]指数!$C$262:$AD$318,MATCH([16]設定!$D26,[16]指数!$B$262:$B$318,0),11),[16]設定!$I26))</f>
        <v>0</v>
      </c>
      <c r="Y33" s="51">
        <f>IF($M33="","",IF([16]設定!$I26="",INDEX([16]指数!$C$262:$AD$318,MATCH([16]設定!$D26,[16]指数!$B$262:$B$318,0),12),[16]設定!$I26))</f>
        <v>-100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IF($B34="","",IF([16]設定!$I27="",INDEX([16]第１０表!$F$10:$M$66,MATCH([16]設定!$D27,[16]第１０表!$C$10:$C$66,0),1),[16]設定!$I27))</f>
        <v>19.2</v>
      </c>
      <c r="D34" s="46">
        <f>IF($B34="","",IF([16]設定!$I27="",INDEX([16]第１０表!$F$10:$M$66,MATCH([16]設定!$D27,[16]第１０表!$C$10:$C$66,0),2),[16]設定!$I27))</f>
        <v>157.1</v>
      </c>
      <c r="E34" s="46">
        <f>IF($B34="","",IF([16]設定!$I27="",INDEX([16]第１０表!$F$10:$M$66,MATCH([16]設定!$D27,[16]第１０表!$C$10:$C$66,0),3),[16]設定!$I27))</f>
        <v>143.6</v>
      </c>
      <c r="F34" s="47">
        <f>IF($B34="","",IF([16]設定!$I27="",INDEX([16]第１０表!$F$10:$M$66,MATCH([16]設定!$D27,[16]第１０表!$C$10:$C$66,0),4),[16]設定!$I27))</f>
        <v>13.5</v>
      </c>
      <c r="G34" s="46">
        <f>IF($B34="","",IF([16]設定!$I27="",INDEX([16]第１０表!$F$10:$M$66,MATCH([16]設定!$D27,[16]第１０表!$C$10:$C$66,0),5),[16]設定!$I27))</f>
        <v>11.9</v>
      </c>
      <c r="H34" s="46">
        <f>IF($B34="","",IF([16]設定!$I27="",INDEX([16]第１０表!$F$10:$M$66,MATCH([16]設定!$D27,[16]第１０表!$C$10:$C$66,0),6),[16]設定!$I27))</f>
        <v>76.7</v>
      </c>
      <c r="I34" s="46">
        <f>IF($B34="","",IF([16]設定!$I27="",INDEX([16]第１０表!$F$10:$M$66,MATCH([16]設定!$D27,[16]第１０表!$C$10:$C$66,0),7),[16]設定!$I27))</f>
        <v>75.900000000000006</v>
      </c>
      <c r="J34" s="47">
        <f>IF($B34="","",IF([16]設定!$I27="",INDEX([16]第１０表!$F$10:$M$66,MATCH([16]設定!$D27,[16]第１０表!$C$10:$C$66,0),8),[16]設定!$I27))</f>
        <v>0.8</v>
      </c>
      <c r="K34" s="5"/>
      <c r="M34" s="48" t="str">
        <f t="shared" si="2"/>
        <v>情報通信業</v>
      </c>
      <c r="N34" s="49">
        <f>IF($M34="","",IF([16]設定!$I27="",INDEX([16]指数!$C$198:$AD$254,MATCH([16]設定!$D27,[16]指数!$B$198:$B$254,0),7),[16]設定!$I27))</f>
        <v>97.6</v>
      </c>
      <c r="O34" s="50">
        <f>IF($M34="","",IF([16]設定!$I27="",INDEX([16]指数!$C$198:$AD$254,MATCH([16]設定!$D27,[16]指数!$B$198:$B$254,0),8),[16]設定!$I27))</f>
        <v>4.3</v>
      </c>
      <c r="P34" s="49">
        <f>IF($M34="","",IF([16]設定!$I27="",INDEX([16]指数!$C$198:$AD$254,MATCH([16]設定!$D27,[16]指数!$B$198:$B$254,0),9),[16]設定!$I27))</f>
        <v>96.1</v>
      </c>
      <c r="Q34" s="50">
        <f>IF($M34="","",IF([16]設定!$I27="",INDEX([16]指数!$C$198:$AD$254,MATCH([16]設定!$D27,[16]指数!$B$198:$B$254,0),10),[16]設定!$I27))</f>
        <v>2.9</v>
      </c>
      <c r="R34" s="49">
        <f>IF($M34="","",IF([16]設定!$I27="",INDEX([16]指数!$C$198:$AD$254,MATCH([16]設定!$D27,[16]指数!$B$198:$B$254,0),11),[16]設定!$I27))</f>
        <v>116.4</v>
      </c>
      <c r="S34" s="51">
        <f>IF($M34="","",IF([16]設定!$I27="",INDEX([16]指数!$C$198:$AD$254,MATCH([16]設定!$D27,[16]指数!$B$198:$B$254,0),12),[16]設定!$I27))</f>
        <v>21.6</v>
      </c>
      <c r="T34" s="49">
        <f>IF($M34="","",IF([16]設定!$I27="",INDEX([16]指数!$C$262:$AD$318,MATCH([16]設定!$D27,[16]指数!$B$262:$B$318,0),7),[16]設定!$I27))</f>
        <v>83.6</v>
      </c>
      <c r="U34" s="50">
        <f>IF($M34="","",IF([16]設定!$I27="",INDEX([16]指数!$C$262:$AD$318,MATCH([16]設定!$D27,[16]指数!$B$262:$B$318,0),8),[16]設定!$I27))</f>
        <v>-7</v>
      </c>
      <c r="V34" s="49">
        <f>IF($M34="","",IF([16]設定!$I27="",INDEX([16]指数!$C$262:$AD$318,MATCH([16]設定!$D27,[16]指数!$B$262:$B$318,0),9),[16]設定!$I27))</f>
        <v>84</v>
      </c>
      <c r="W34" s="50">
        <f>IF($M34="","",IF([16]設定!$I27="",INDEX([16]指数!$C$262:$AD$318,MATCH([16]設定!$D27,[16]指数!$B$262:$B$318,0),10),[16]設定!$I27))</f>
        <v>-0.4</v>
      </c>
      <c r="X34" s="49">
        <f>IF($M34="","",IF([16]設定!$I27="",INDEX([16]指数!$C$262:$AD$318,MATCH([16]設定!$D27,[16]指数!$B$262:$B$318,0),11),[16]設定!$I27))</f>
        <v>57.1</v>
      </c>
      <c r="Y34" s="51">
        <f>IF($M34="","",IF([16]設定!$I27="",INDEX([16]指数!$C$262:$AD$318,MATCH([16]設定!$D27,[16]指数!$B$262:$B$318,0),12),[16]設定!$I27))</f>
        <v>-87.3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IF($B35="","",IF([16]設定!$I28="",INDEX([16]第１０表!$F$10:$M$66,MATCH([16]設定!$D28,[16]第１０表!$C$10:$C$66,0),1),[16]設定!$I28))</f>
        <v>20.8</v>
      </c>
      <c r="D35" s="46">
        <f>IF($B35="","",IF([16]設定!$I28="",INDEX([16]第１０表!$F$10:$M$66,MATCH([16]設定!$D28,[16]第１０表!$C$10:$C$66,0),2),[16]設定!$I28))</f>
        <v>183.5</v>
      </c>
      <c r="E35" s="46">
        <f>IF($B35="","",IF([16]設定!$I28="",INDEX([16]第１０表!$F$10:$M$66,MATCH([16]設定!$D28,[16]第１０表!$C$10:$C$66,0),3),[16]設定!$I28))</f>
        <v>157.69999999999999</v>
      </c>
      <c r="F35" s="47">
        <f>IF($B35="","",IF([16]設定!$I28="",INDEX([16]第１０表!$F$10:$M$66,MATCH([16]設定!$D28,[16]第１０表!$C$10:$C$66,0),4),[16]設定!$I28))</f>
        <v>25.8</v>
      </c>
      <c r="G35" s="46">
        <f>IF($B35="","",IF([16]設定!$I28="",INDEX([16]第１０表!$F$10:$M$66,MATCH([16]設定!$D28,[16]第１０表!$C$10:$C$66,0),5),[16]設定!$I28))</f>
        <v>14.5</v>
      </c>
      <c r="H35" s="46">
        <f>IF($B35="","",IF([16]設定!$I28="",INDEX([16]第１０表!$F$10:$M$66,MATCH([16]設定!$D28,[16]第１０表!$C$10:$C$66,0),6),[16]設定!$I28))</f>
        <v>65.8</v>
      </c>
      <c r="I35" s="46">
        <f>IF($B35="","",IF([16]設定!$I28="",INDEX([16]第１０表!$F$10:$M$66,MATCH([16]設定!$D28,[16]第１０表!$C$10:$C$66,0),7),[16]設定!$I28))</f>
        <v>65.8</v>
      </c>
      <c r="J35" s="47">
        <f>IF($B35="","",IF([16]設定!$I28="",INDEX([16]第１０表!$F$10:$M$66,MATCH([16]設定!$D28,[16]第１０表!$C$10:$C$66,0),8),[16]設定!$I28))</f>
        <v>0</v>
      </c>
      <c r="K35" s="5"/>
      <c r="M35" s="48" t="str">
        <f t="shared" si="2"/>
        <v>運輸業，郵便業</v>
      </c>
      <c r="N35" s="49">
        <f>IF($M35="","",IF([16]設定!$I28="",INDEX([16]指数!$C$198:$AD$254,MATCH([16]設定!$D28,[16]指数!$B$198:$B$254,0),7),[16]設定!$I28))</f>
        <v>95.6</v>
      </c>
      <c r="O35" s="50">
        <f>IF($M35="","",IF([16]設定!$I28="",INDEX([16]指数!$C$198:$AD$254,MATCH([16]設定!$D28,[16]指数!$B$198:$B$254,0),8),[16]設定!$I28))</f>
        <v>-4.2</v>
      </c>
      <c r="P35" s="49">
        <f>IF($M35="","",IF([16]設定!$I28="",INDEX([16]指数!$C$198:$AD$254,MATCH([16]設定!$D28,[16]指数!$B$198:$B$254,0),9),[16]設定!$I28))</f>
        <v>101.3</v>
      </c>
      <c r="Q35" s="50">
        <f>IF($M35="","",IF([16]設定!$I28="",INDEX([16]指数!$C$198:$AD$254,MATCH([16]設定!$D28,[16]指数!$B$198:$B$254,0),10),[16]設定!$I28))</f>
        <v>-0.4</v>
      </c>
      <c r="R35" s="49">
        <f>IF($M35="","",IF([16]設定!$I28="",INDEX([16]指数!$C$198:$AD$254,MATCH([16]設定!$D28,[16]指数!$B$198:$B$254,0),11),[16]設定!$I28))</f>
        <v>71.099999999999994</v>
      </c>
      <c r="S35" s="51">
        <f>IF($M35="","",IF([16]設定!$I28="",INDEX([16]指数!$C$198:$AD$254,MATCH([16]設定!$D28,[16]指数!$B$198:$B$254,0),12),[16]設定!$I28))</f>
        <v>-22.3</v>
      </c>
      <c r="T35" s="49">
        <f>IF($M35="","",IF([16]設定!$I28="",INDEX([16]指数!$C$262:$AD$318,MATCH([16]設定!$D28,[16]指数!$B$262:$B$318,0),7),[16]設定!$I28))</f>
        <v>66.099999999999994</v>
      </c>
      <c r="U35" s="50">
        <f>IF($M35="","",IF([16]設定!$I28="",INDEX([16]指数!$C$262:$AD$318,MATCH([16]設定!$D28,[16]指数!$B$262:$B$318,0),8),[16]設定!$I28))</f>
        <v>-23.5</v>
      </c>
      <c r="V35" s="49">
        <f>IF($M35="","",IF([16]設定!$I28="",INDEX([16]指数!$C$262:$AD$318,MATCH([16]設定!$D28,[16]指数!$B$262:$B$318,0),9),[16]設定!$I28))</f>
        <v>69.599999999999994</v>
      </c>
      <c r="W35" s="50">
        <f>IF($M35="","",IF([16]設定!$I28="",INDEX([16]指数!$C$262:$AD$318,MATCH([16]設定!$D28,[16]指数!$B$262:$B$318,0),10),[16]設定!$I28))</f>
        <v>-22.3</v>
      </c>
      <c r="X35" s="49">
        <f>IF($M35="","",IF([16]設定!$I28="",INDEX([16]指数!$C$262:$AD$318,MATCH([16]設定!$D28,[16]指数!$B$262:$B$318,0),11),[16]設定!$I28))</f>
        <v>0</v>
      </c>
      <c r="Y35" s="51">
        <f>IF($M35="","",IF([16]設定!$I28="",INDEX([16]指数!$C$262:$AD$318,MATCH([16]設定!$D28,[16]指数!$B$262:$B$318,0),12),[16]設定!$I28))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IF($B36="","",IF([16]設定!$I29="",INDEX([16]第１０表!$F$10:$M$66,MATCH([16]設定!$D29,[16]第１０表!$C$10:$C$66,0),1),[16]設定!$I29))</f>
        <v>19.5</v>
      </c>
      <c r="D36" s="46">
        <f>IF($B36="","",IF([16]設定!$I29="",INDEX([16]第１０表!$F$10:$M$66,MATCH([16]設定!$D29,[16]第１０表!$C$10:$C$66,0),2),[16]設定!$I29))</f>
        <v>164.5</v>
      </c>
      <c r="E36" s="46">
        <f>IF($B36="","",IF([16]設定!$I29="",INDEX([16]第１０表!$F$10:$M$66,MATCH([16]設定!$D29,[16]第１０表!$C$10:$C$66,0),3),[16]設定!$I29))</f>
        <v>149.6</v>
      </c>
      <c r="F36" s="47">
        <f>IF($B36="","",IF([16]設定!$I29="",INDEX([16]第１０表!$F$10:$M$66,MATCH([16]設定!$D29,[16]第１０表!$C$10:$C$66,0),4),[16]設定!$I29))</f>
        <v>14.9</v>
      </c>
      <c r="G36" s="46">
        <f>IF($B36="","",IF([16]設定!$I29="",INDEX([16]第１０表!$F$10:$M$66,MATCH([16]設定!$D29,[16]第１０表!$C$10:$C$66,0),5),[16]設定!$I29))</f>
        <v>16.899999999999999</v>
      </c>
      <c r="H36" s="46">
        <f>IF($B36="","",IF([16]設定!$I29="",INDEX([16]第１０表!$F$10:$M$66,MATCH([16]設定!$D29,[16]第１０表!$C$10:$C$66,0),6),[16]設定!$I29))</f>
        <v>99.1</v>
      </c>
      <c r="I36" s="46">
        <f>IF($B36="","",IF([16]設定!$I29="",INDEX([16]第１０表!$F$10:$M$66,MATCH([16]設定!$D29,[16]第１０表!$C$10:$C$66,0),7),[16]設定!$I29))</f>
        <v>97.4</v>
      </c>
      <c r="J36" s="47">
        <f>IF($B36="","",IF([16]設定!$I29="",INDEX([16]第１０表!$F$10:$M$66,MATCH([16]設定!$D29,[16]第１０表!$C$10:$C$66,0),8),[16]設定!$I29))</f>
        <v>1.7</v>
      </c>
      <c r="K36" s="5"/>
      <c r="M36" s="48" t="str">
        <f t="shared" si="2"/>
        <v>卸売業，小売業</v>
      </c>
      <c r="N36" s="49">
        <f>IF($M36="","",IF([16]設定!$I29="",INDEX([16]指数!$C$198:$AD$254,MATCH([16]設定!$D29,[16]指数!$B$198:$B$254,0),7),[16]設定!$I29))</f>
        <v>98</v>
      </c>
      <c r="O36" s="50">
        <f>IF($M36="","",IF([16]設定!$I29="",INDEX([16]指数!$C$198:$AD$254,MATCH([16]設定!$D29,[16]指数!$B$198:$B$254,0),8),[16]設定!$I29))</f>
        <v>-1.9</v>
      </c>
      <c r="P36" s="49">
        <f>IF($M36="","",IF([16]設定!$I29="",INDEX([16]指数!$C$198:$AD$254,MATCH([16]設定!$D29,[16]指数!$B$198:$B$254,0),9),[16]設定!$I29))</f>
        <v>94.5</v>
      </c>
      <c r="Q36" s="50">
        <f>IF($M36="","",IF([16]設定!$I29="",INDEX([16]指数!$C$198:$AD$254,MATCH([16]設定!$D29,[16]指数!$B$198:$B$254,0),10),[16]設定!$I29))</f>
        <v>-0.7</v>
      </c>
      <c r="R36" s="49">
        <f>IF($M36="","",IF([16]設定!$I29="",INDEX([16]指数!$C$198:$AD$254,MATCH([16]設定!$D29,[16]指数!$B$198:$B$254,0),11),[16]設定!$I29))</f>
        <v>155.19999999999999</v>
      </c>
      <c r="S36" s="51">
        <f>IF($M36="","",IF([16]設定!$I29="",INDEX([16]指数!$C$198:$AD$254,MATCH([16]設定!$D29,[16]指数!$B$198:$B$254,0),12),[16]設定!$I29))</f>
        <v>-12.4</v>
      </c>
      <c r="T36" s="49">
        <f>IF($M36="","",IF([16]設定!$I29="",INDEX([16]指数!$C$262:$AD$318,MATCH([16]設定!$D29,[16]指数!$B$262:$B$318,0),7),[16]設定!$I29))</f>
        <v>94.9</v>
      </c>
      <c r="U36" s="50">
        <f>IF($M36="","",IF([16]設定!$I29="",INDEX([16]指数!$C$262:$AD$318,MATCH([16]設定!$D29,[16]指数!$B$262:$B$318,0),8),[16]設定!$I29))</f>
        <v>11.9</v>
      </c>
      <c r="V36" s="49">
        <f>IF($M36="","",IF([16]設定!$I29="",INDEX([16]指数!$C$262:$AD$318,MATCH([16]設定!$D29,[16]指数!$B$262:$B$318,0),9),[16]設定!$I29))</f>
        <v>95.2</v>
      </c>
      <c r="W36" s="50">
        <f>IF($M36="","",IF([16]設定!$I29="",INDEX([16]指数!$C$262:$AD$318,MATCH([16]設定!$D29,[16]指数!$B$262:$B$318,0),10),[16]設定!$I29))</f>
        <v>12.3</v>
      </c>
      <c r="X36" s="49">
        <f>IF($M36="","",IF([16]設定!$I29="",INDEX([16]指数!$C$262:$AD$318,MATCH([16]設定!$D29,[16]指数!$B$262:$B$318,0),11),[16]設定!$I29))</f>
        <v>85</v>
      </c>
      <c r="Y36" s="51">
        <f>IF($M36="","",IF([16]設定!$I29="",INDEX([16]指数!$C$262:$AD$318,MATCH([16]設定!$D29,[16]指数!$B$262:$B$318,0),12),[16]設定!$I29))</f>
        <v>0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IF($B37="","",IF([16]設定!$I30="",INDEX([16]第１０表!$F$10:$M$66,MATCH([16]設定!$D30,[16]第１０表!$C$10:$C$66,0),1),[16]設定!$I30))</f>
        <v>18.7</v>
      </c>
      <c r="D37" s="46">
        <f>IF($B37="","",IF([16]設定!$I30="",INDEX([16]第１０表!$F$10:$M$66,MATCH([16]設定!$D30,[16]第１０表!$C$10:$C$66,0),2),[16]設定!$I30))</f>
        <v>134.5</v>
      </c>
      <c r="E37" s="46">
        <f>IF($B37="","",IF([16]設定!$I30="",INDEX([16]第１０表!$F$10:$M$66,MATCH([16]設定!$D30,[16]第１０表!$C$10:$C$66,0),3),[16]設定!$I30))</f>
        <v>129.69999999999999</v>
      </c>
      <c r="F37" s="47">
        <f>IF($B37="","",IF([16]設定!$I30="",INDEX([16]第１０表!$F$10:$M$66,MATCH([16]設定!$D30,[16]第１０表!$C$10:$C$66,0),4),[16]設定!$I30))</f>
        <v>4.8</v>
      </c>
      <c r="G37" s="46">
        <f>IF($B37="","",IF([16]設定!$I30="",INDEX([16]第１０表!$F$10:$M$66,MATCH([16]設定!$D30,[16]第１０表!$C$10:$C$66,0),5),[16]設定!$I30))</f>
        <v>15.5</v>
      </c>
      <c r="H37" s="46">
        <f>IF($B37="","",IF([16]設定!$I30="",INDEX([16]第１０表!$F$10:$M$66,MATCH([16]設定!$D30,[16]第１０表!$C$10:$C$66,0),6),[16]設定!$I30))</f>
        <v>80.5</v>
      </c>
      <c r="I37" s="46">
        <f>IF($B37="","",IF([16]設定!$I30="",INDEX([16]第１０表!$F$10:$M$66,MATCH([16]設定!$D30,[16]第１０表!$C$10:$C$66,0),7),[16]設定!$I30))</f>
        <v>75.7</v>
      </c>
      <c r="J37" s="47">
        <f>IF($B37="","",IF([16]設定!$I30="",INDEX([16]第１０表!$F$10:$M$66,MATCH([16]設定!$D30,[16]第１０表!$C$10:$C$66,0),8),[16]設定!$I30))</f>
        <v>4.8</v>
      </c>
      <c r="K37" s="5"/>
      <c r="M37" s="48" t="str">
        <f t="shared" si="2"/>
        <v>金融業，保険業</v>
      </c>
      <c r="N37" s="49">
        <f>IF($M37="","",IF([16]設定!$I30="",INDEX([16]指数!$C$198:$AD$254,MATCH([16]設定!$D30,[16]指数!$B$198:$B$254,0),7),[16]設定!$I30))</f>
        <v>96.3</v>
      </c>
      <c r="O37" s="50">
        <f>IF($M37="","",IF([16]設定!$I30="",INDEX([16]指数!$C$198:$AD$254,MATCH([16]設定!$D30,[16]指数!$B$198:$B$254,0),8),[16]設定!$I30))</f>
        <v>-14.6</v>
      </c>
      <c r="P37" s="49">
        <f>IF($M37="","",IF([16]設定!$I30="",INDEX([16]指数!$C$198:$AD$254,MATCH([16]設定!$D30,[16]指数!$B$198:$B$254,0),9),[16]設定!$I30))</f>
        <v>95.8</v>
      </c>
      <c r="Q37" s="50">
        <f>IF($M37="","",IF([16]設定!$I30="",INDEX([16]指数!$C$198:$AD$254,MATCH([16]設定!$D30,[16]指数!$B$198:$B$254,0),10),[16]設定!$I30))</f>
        <v>-8.6999999999999993</v>
      </c>
      <c r="R37" s="49">
        <f>IF($M37="","",IF([16]設定!$I30="",INDEX([16]指数!$C$198:$AD$254,MATCH([16]設定!$D30,[16]指数!$B$198:$B$254,0),11),[16]設定!$I30))</f>
        <v>114.3</v>
      </c>
      <c r="S37" s="51">
        <f>IF($M37="","",IF([16]設定!$I30="",INDEX([16]指数!$C$198:$AD$254,MATCH([16]設定!$D30,[16]指数!$B$198:$B$254,0),12),[16]設定!$I30))</f>
        <v>-68.599999999999994</v>
      </c>
      <c r="T37" s="49">
        <f>IF($M37="","",IF([16]設定!$I30="",INDEX([16]指数!$C$262:$AD$318,MATCH([16]設定!$D30,[16]指数!$B$262:$B$318,0),7),[16]設定!$I30))</f>
        <v>65.2</v>
      </c>
      <c r="U37" s="50">
        <f>IF($M37="","",IF([16]設定!$I30="",INDEX([16]指数!$C$262:$AD$318,MATCH([16]設定!$D30,[16]指数!$B$262:$B$318,0),8),[16]設定!$I30))</f>
        <v>-24.8</v>
      </c>
      <c r="V37" s="49">
        <f>IF($M37="","",IF([16]設定!$I30="",INDEX([16]指数!$C$262:$AD$318,MATCH([16]設定!$D30,[16]指数!$B$262:$B$318,0),9),[16]設定!$I30))</f>
        <v>65.400000000000006</v>
      </c>
      <c r="W37" s="50">
        <f>IF($M37="","",IF([16]設定!$I30="",INDEX([16]指数!$C$262:$AD$318,MATCH([16]設定!$D30,[16]指数!$B$262:$B$318,0),10),[16]設定!$I30))</f>
        <v>-19.600000000000001</v>
      </c>
      <c r="X37" s="49">
        <f>IF($M37="","",IF([16]設定!$I30="",INDEX([16]指数!$C$262:$AD$318,MATCH([16]設定!$D30,[16]指数!$B$262:$B$318,0),11),[16]設定!$I30))</f>
        <v>57.8</v>
      </c>
      <c r="Y37" s="51">
        <f>IF($M37="","",IF([16]設定!$I30="",INDEX([16]指数!$C$262:$AD$318,MATCH([16]設定!$D30,[16]指数!$B$262:$B$318,0),12),[16]設定!$I30))</f>
        <v>-62.8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IF($B38="","",IF([16]設定!$I31="",INDEX([16]第１０表!$F$10:$M$66,MATCH([16]設定!$D31,[16]第１０表!$C$10:$C$66,0),1),[16]設定!$I31))</f>
        <v>21.1</v>
      </c>
      <c r="D38" s="46">
        <f>IF($B38="","",IF([16]設定!$I31="",INDEX([16]第１０表!$F$10:$M$66,MATCH([16]設定!$D31,[16]第１０表!$C$10:$C$66,0),2),[16]設定!$I31))</f>
        <v>173.4</v>
      </c>
      <c r="E38" s="46">
        <f>IF($B38="","",IF([16]設定!$I31="",INDEX([16]第１０表!$F$10:$M$66,MATCH([16]設定!$D31,[16]第１０表!$C$10:$C$66,0),3),[16]設定!$I31))</f>
        <v>167.6</v>
      </c>
      <c r="F38" s="47">
        <f>IF($B38="","",IF([16]設定!$I31="",INDEX([16]第１０表!$F$10:$M$66,MATCH([16]設定!$D31,[16]第１０表!$C$10:$C$66,0),4),[16]設定!$I31))</f>
        <v>5.8</v>
      </c>
      <c r="G38" s="46">
        <f>IF($B38="","",IF([16]設定!$I31="",INDEX([16]第１０表!$F$10:$M$66,MATCH([16]設定!$D31,[16]第１０表!$C$10:$C$66,0),5),[16]設定!$I31))</f>
        <v>17.3</v>
      </c>
      <c r="H38" s="46">
        <f>IF($B38="","",IF([16]設定!$I31="",INDEX([16]第１０表!$F$10:$M$66,MATCH([16]設定!$D31,[16]第１０表!$C$10:$C$66,0),6),[16]設定!$I31))</f>
        <v>108.2</v>
      </c>
      <c r="I38" s="46">
        <f>IF($B38="","",IF([16]設定!$I31="",INDEX([16]第１０表!$F$10:$M$66,MATCH([16]設定!$D31,[16]第１０表!$C$10:$C$66,0),7),[16]設定!$I31))</f>
        <v>108.2</v>
      </c>
      <c r="J38" s="47">
        <f>IF($B38="","",IF([16]設定!$I31="",INDEX([16]第１０表!$F$10:$M$66,MATCH([16]設定!$D31,[16]第１０表!$C$10:$C$66,0),8),[16]設定!$I31))</f>
        <v>0</v>
      </c>
      <c r="K38" s="5"/>
      <c r="M38" s="48" t="str">
        <f t="shared" si="2"/>
        <v>不動産業，物品賃貸業</v>
      </c>
      <c r="N38" s="49">
        <f>IF($M38="","",IF([16]設定!$I31="",INDEX([16]指数!$C$198:$AD$254,MATCH([16]設定!$D31,[16]指数!$B$198:$B$254,0),7),[16]設定!$I31))</f>
        <v>105.7</v>
      </c>
      <c r="O38" s="50">
        <f>IF($M38="","",IF([16]設定!$I31="",INDEX([16]指数!$C$198:$AD$254,MATCH([16]設定!$D31,[16]指数!$B$198:$B$254,0),8),[16]設定!$I31))</f>
        <v>5.6</v>
      </c>
      <c r="P38" s="49">
        <f>IF($M38="","",IF([16]設定!$I31="",INDEX([16]指数!$C$198:$AD$254,MATCH([16]設定!$D31,[16]指数!$B$198:$B$254,0),9),[16]設定!$I31))</f>
        <v>104.4</v>
      </c>
      <c r="Q38" s="50">
        <f>IF($M38="","",IF([16]設定!$I31="",INDEX([16]指数!$C$198:$AD$254,MATCH([16]設定!$D31,[16]指数!$B$198:$B$254,0),10),[16]設定!$I31))</f>
        <v>14.5</v>
      </c>
      <c r="R38" s="49">
        <f>IF($M38="","",IF([16]設定!$I31="",INDEX([16]指数!$C$198:$AD$254,MATCH([16]設定!$D31,[16]指数!$B$198:$B$254,0),11),[16]設定!$I31))</f>
        <v>170.6</v>
      </c>
      <c r="S38" s="51">
        <f>IF($M38="","",IF([16]設定!$I31="",INDEX([16]指数!$C$198:$AD$254,MATCH([16]設定!$D31,[16]指数!$B$198:$B$254,0),12),[16]設定!$I31))</f>
        <v>-67.400000000000006</v>
      </c>
      <c r="T38" s="49">
        <f>IF($M38="","",IF([16]設定!$I31="",INDEX([16]指数!$C$262:$AD$318,MATCH([16]設定!$D31,[16]指数!$B$262:$B$318,0),7),[16]設定!$I31))</f>
        <v>96.3</v>
      </c>
      <c r="U38" s="50">
        <f>IF($M38="","",IF([16]設定!$I31="",INDEX([16]指数!$C$262:$AD$318,MATCH([16]設定!$D31,[16]指数!$B$262:$B$318,0),8),[16]設定!$I31))</f>
        <v>0.8</v>
      </c>
      <c r="V38" s="49">
        <f>IF($M38="","",IF([16]設定!$I31="",INDEX([16]指数!$C$262:$AD$318,MATCH([16]設定!$D31,[16]指数!$B$262:$B$318,0),9),[16]設定!$I31))</f>
        <v>98.8</v>
      </c>
      <c r="W38" s="50">
        <f>IF($M38="","",IF([16]設定!$I31="",INDEX([16]指数!$C$262:$AD$318,MATCH([16]設定!$D31,[16]指数!$B$262:$B$318,0),10),[16]設定!$I31))</f>
        <v>2.4</v>
      </c>
      <c r="X38" s="49">
        <f>IF($M38="","",IF([16]設定!$I31="",INDEX([16]指数!$C$262:$AD$318,MATCH([16]設定!$D31,[16]指数!$B$262:$B$318,0),11),[16]設定!$I31))</f>
        <v>0</v>
      </c>
      <c r="Y38" s="51">
        <f>IF($M38="","",IF([16]設定!$I31="",INDEX([16]指数!$C$262:$AD$318,MATCH([16]設定!$D31,[16]指数!$B$262:$B$318,0),12),[16]設定!$I31))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IF($B39="","",IF([16]設定!$I32="",INDEX([16]第１０表!$F$10:$M$66,MATCH([16]設定!$D32,[16]第１０表!$C$10:$C$66,0),1),[16]設定!$I32))</f>
        <v>18.899999999999999</v>
      </c>
      <c r="D39" s="46">
        <f>IF($B39="","",IF([16]設定!$I32="",INDEX([16]第１０表!$F$10:$M$66,MATCH([16]設定!$D32,[16]第１０表!$C$10:$C$66,0),2),[16]設定!$I32))</f>
        <v>149.1</v>
      </c>
      <c r="E39" s="46">
        <f>IF($B39="","",IF([16]設定!$I32="",INDEX([16]第１０表!$F$10:$M$66,MATCH([16]設定!$D32,[16]第１０表!$C$10:$C$66,0),3),[16]設定!$I32))</f>
        <v>141.9</v>
      </c>
      <c r="F39" s="47">
        <f>IF($B39="","",IF([16]設定!$I32="",INDEX([16]第１０表!$F$10:$M$66,MATCH([16]設定!$D32,[16]第１０表!$C$10:$C$66,0),4),[16]設定!$I32))</f>
        <v>7.2</v>
      </c>
      <c r="G39" s="46">
        <f>IF($B39="","",IF([16]設定!$I32="",INDEX([16]第１０表!$F$10:$M$66,MATCH([16]設定!$D32,[16]第１０表!$C$10:$C$66,0),5),[16]設定!$I32))</f>
        <v>12.6</v>
      </c>
      <c r="H39" s="46">
        <f>IF($B39="","",IF([16]設定!$I32="",INDEX([16]第１０表!$F$10:$M$66,MATCH([16]設定!$D32,[16]第１０表!$C$10:$C$66,0),6),[16]設定!$I32))</f>
        <v>87.4</v>
      </c>
      <c r="I39" s="46">
        <f>IF($B39="","",IF([16]設定!$I32="",INDEX([16]第１０表!$F$10:$M$66,MATCH([16]設定!$D32,[16]第１０表!$C$10:$C$66,0),7),[16]設定!$I32))</f>
        <v>87.3</v>
      </c>
      <c r="J39" s="47">
        <f>IF($B39="","",IF([16]設定!$I32="",INDEX([16]第１０表!$F$10:$M$66,MATCH([16]設定!$D32,[16]第１０表!$C$10:$C$66,0),8),[16]設定!$I32))</f>
        <v>0.1</v>
      </c>
      <c r="K39" s="5"/>
      <c r="M39" s="56" t="str">
        <f t="shared" si="2"/>
        <v>学術研究，専門・技術サービス業</v>
      </c>
      <c r="N39" s="49">
        <f>IF($M39="","",IF([16]設定!$I32="",INDEX([16]指数!$C$198:$AD$254,MATCH([16]設定!$D32,[16]指数!$B$198:$B$254,0),7),[16]設定!$I32))</f>
        <v>94</v>
      </c>
      <c r="O39" s="50">
        <f>IF($M39="","",IF([16]設定!$I32="",INDEX([16]指数!$C$198:$AD$254,MATCH([16]設定!$D32,[16]指数!$B$198:$B$254,0),8),[16]設定!$I32))</f>
        <v>-6.6</v>
      </c>
      <c r="P39" s="49">
        <f>IF($M39="","",IF([16]設定!$I32="",INDEX([16]指数!$C$198:$AD$254,MATCH([16]設定!$D32,[16]指数!$B$198:$B$254,0),9),[16]設定!$I32))</f>
        <v>98.2</v>
      </c>
      <c r="Q39" s="50">
        <f>IF($M39="","",IF([16]設定!$I32="",INDEX([16]指数!$C$198:$AD$254,MATCH([16]設定!$D32,[16]指数!$B$198:$B$254,0),10),[16]設定!$I32))</f>
        <v>-2.8</v>
      </c>
      <c r="R39" s="49">
        <f>IF($M39="","",IF([16]設定!$I32="",INDEX([16]指数!$C$198:$AD$254,MATCH([16]設定!$D32,[16]指数!$B$198:$B$254,0),11),[16]設定!$I32))</f>
        <v>50.7</v>
      </c>
      <c r="S39" s="51">
        <f>IF($M39="","",IF([16]設定!$I32="",INDEX([16]指数!$C$198:$AD$254,MATCH([16]設定!$D32,[16]指数!$B$198:$B$254,0),12),[16]設定!$I32))</f>
        <v>-47.5</v>
      </c>
      <c r="T39" s="49">
        <f>IF($M39="","",IF([16]設定!$I32="",INDEX([16]指数!$C$262:$AD$318,MATCH([16]設定!$D32,[16]指数!$B$262:$B$318,0),7),[16]設定!$I32))</f>
        <v>69.8</v>
      </c>
      <c r="U39" s="50">
        <f>IF($M39="","",IF([16]設定!$I32="",INDEX([16]指数!$C$262:$AD$318,MATCH([16]設定!$D32,[16]指数!$B$262:$B$318,0),8),[16]設定!$I32))</f>
        <v>-35.4</v>
      </c>
      <c r="V39" s="49">
        <f>IF($M39="","",IF([16]設定!$I32="",INDEX([16]指数!$C$262:$AD$318,MATCH([16]設定!$D32,[16]指数!$B$262:$B$318,0),9),[16]設定!$I32))</f>
        <v>73.7</v>
      </c>
      <c r="W39" s="50">
        <f>IF($M39="","",IF([16]設定!$I32="",INDEX([16]指数!$C$262:$AD$318,MATCH([16]設定!$D32,[16]指数!$B$262:$B$318,0),10),[16]設定!$I32))</f>
        <v>-30.4</v>
      </c>
      <c r="X39" s="49">
        <f>IF($M39="","",IF([16]設定!$I32="",INDEX([16]指数!$C$262:$AD$318,MATCH([16]設定!$D32,[16]指数!$B$262:$B$318,0),11),[16]設定!$I32))</f>
        <v>1.5</v>
      </c>
      <c r="Y39" s="51">
        <f>IF($M39="","",IF([16]設定!$I32="",INDEX([16]指数!$C$262:$AD$318,MATCH([16]設定!$D32,[16]指数!$B$262:$B$318,0),12),[16]設定!$I32))</f>
        <v>-99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IF($B40="","",IF([16]設定!$I33="",INDEX([16]第１０表!$F$10:$M$66,MATCH([16]設定!$D33,[16]第１０表!$C$10:$C$66,0),1),[16]設定!$I33))</f>
        <v>20.9</v>
      </c>
      <c r="D40" s="46">
        <f>IF($B40="","",IF([16]設定!$I33="",INDEX([16]第１０表!$F$10:$M$66,MATCH([16]設定!$D33,[16]第１０表!$C$10:$C$66,0),2),[16]設定!$I33))</f>
        <v>177.2</v>
      </c>
      <c r="E40" s="46">
        <f>IF($B40="","",IF([16]設定!$I33="",INDEX([16]第１０表!$F$10:$M$66,MATCH([16]設定!$D33,[16]第１０表!$C$10:$C$66,0),3),[16]設定!$I33))</f>
        <v>162.4</v>
      </c>
      <c r="F40" s="47">
        <f>IF($B40="","",IF([16]設定!$I33="",INDEX([16]第１０表!$F$10:$M$66,MATCH([16]設定!$D33,[16]第１０表!$C$10:$C$66,0),4),[16]設定!$I33))</f>
        <v>14.8</v>
      </c>
      <c r="G40" s="46">
        <f>IF($B40="","",IF([16]設定!$I33="",INDEX([16]第１０表!$F$10:$M$66,MATCH([16]設定!$D33,[16]第１０表!$C$10:$C$66,0),5),[16]設定!$I33))</f>
        <v>14</v>
      </c>
      <c r="H40" s="46">
        <f>IF($B40="","",IF([16]設定!$I33="",INDEX([16]第１０表!$F$10:$M$66,MATCH([16]設定!$D33,[16]第１０表!$C$10:$C$66,0),6),[16]設定!$I33))</f>
        <v>77.8</v>
      </c>
      <c r="I40" s="46">
        <f>IF($B40="","",IF([16]設定!$I33="",INDEX([16]第１０表!$F$10:$M$66,MATCH([16]設定!$D33,[16]第１０表!$C$10:$C$66,0),7),[16]設定!$I33))</f>
        <v>75.900000000000006</v>
      </c>
      <c r="J40" s="47">
        <f>IF($B40="","",IF([16]設定!$I33="",INDEX([16]第１０表!$F$10:$M$66,MATCH([16]設定!$D33,[16]第１０表!$C$10:$C$66,0),8),[16]設定!$I33))</f>
        <v>1.9</v>
      </c>
      <c r="K40" s="5"/>
      <c r="M40" s="48" t="str">
        <f t="shared" si="2"/>
        <v>宿泊業，飲食サービス業</v>
      </c>
      <c r="N40" s="49">
        <f>IF($M40="","",IF([16]設定!$I33="",INDEX([16]指数!$C$198:$AD$254,MATCH([16]設定!$D33,[16]指数!$B$198:$B$254,0),7),[16]設定!$I33))</f>
        <v>113.7</v>
      </c>
      <c r="O40" s="50">
        <f>IF($M40="","",IF([16]設定!$I33="",INDEX([16]指数!$C$198:$AD$254,MATCH([16]設定!$D33,[16]指数!$B$198:$B$254,0),8),[16]設定!$I33))</f>
        <v>3.7</v>
      </c>
      <c r="P40" s="49">
        <f>IF($M40="","",IF([16]設定!$I33="",INDEX([16]指数!$C$198:$AD$254,MATCH([16]設定!$D33,[16]指数!$B$198:$B$254,0),9),[16]設定!$I33))</f>
        <v>111.5</v>
      </c>
      <c r="Q40" s="50">
        <f>IF($M40="","",IF([16]設定!$I33="",INDEX([16]指数!$C$198:$AD$254,MATCH([16]設定!$D33,[16]指数!$B$198:$B$254,0),10),[16]設定!$I33))</f>
        <v>3.9</v>
      </c>
      <c r="R40" s="49">
        <f>IF($M40="","",IF([16]設定!$I33="",INDEX([16]指数!$C$198:$AD$254,MATCH([16]設定!$D33,[16]指数!$B$198:$B$254,0),11),[16]設定!$I33))</f>
        <v>145.1</v>
      </c>
      <c r="S40" s="51">
        <f>IF($M40="","",IF([16]設定!$I33="",INDEX([16]指数!$C$198:$AD$254,MATCH([16]設定!$D33,[16]指数!$B$198:$B$254,0),12),[16]設定!$I33))</f>
        <v>1.4</v>
      </c>
      <c r="T40" s="49">
        <f>IF($M40="","",IF([16]設定!$I33="",INDEX([16]指数!$C$262:$AD$318,MATCH([16]設定!$D33,[16]指数!$B$262:$B$318,0),7),[16]設定!$I33))</f>
        <v>100.8</v>
      </c>
      <c r="U40" s="50">
        <f>IF($M40="","",IF([16]設定!$I33="",INDEX([16]指数!$C$262:$AD$318,MATCH([16]設定!$D33,[16]指数!$B$262:$B$318,0),8),[16]設定!$I33))</f>
        <v>0.4</v>
      </c>
      <c r="V40" s="49">
        <f>IF($M40="","",IF([16]設定!$I33="",INDEX([16]指数!$C$262:$AD$318,MATCH([16]設定!$D33,[16]指数!$B$262:$B$318,0),9),[16]設定!$I33))</f>
        <v>100</v>
      </c>
      <c r="W40" s="50">
        <f>IF($M40="","",IF([16]設定!$I33="",INDEX([16]指数!$C$262:$AD$318,MATCH([16]設定!$D33,[16]指数!$B$262:$B$318,0),10),[16]設定!$I33))</f>
        <v>1.3</v>
      </c>
      <c r="X40" s="49">
        <f>IF($M40="","",IF([16]設定!$I33="",INDEX([16]指数!$C$262:$AD$318,MATCH([16]設定!$D33,[16]指数!$B$262:$B$318,0),11),[16]設定!$I33))</f>
        <v>146.19999999999999</v>
      </c>
      <c r="Y40" s="51">
        <f>IF($M40="","",IF([16]設定!$I33="",INDEX([16]指数!$C$262:$AD$318,MATCH([16]設定!$D33,[16]指数!$B$262:$B$318,0),12),[16]設定!$I33))</f>
        <v>-26.9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IF($B41="","",IF([16]設定!$I34="",INDEX([16]第１０表!$F$10:$M$66,MATCH([16]設定!$D34,[16]第１０表!$C$10:$C$66,0),1),[16]設定!$I34))</f>
        <v>18.600000000000001</v>
      </c>
      <c r="D41" s="46">
        <f>IF($B41="","",IF([16]設定!$I34="",INDEX([16]第１０表!$F$10:$M$66,MATCH([16]設定!$D34,[16]第１０表!$C$10:$C$66,0),2),[16]設定!$I34))</f>
        <v>162.69999999999999</v>
      </c>
      <c r="E41" s="46">
        <f>IF($B41="","",IF([16]設定!$I34="",INDEX([16]第１０表!$F$10:$M$66,MATCH([16]設定!$D34,[16]第１０表!$C$10:$C$66,0),3),[16]設定!$I34))</f>
        <v>153.80000000000001</v>
      </c>
      <c r="F41" s="47">
        <f>IF($B41="","",IF([16]設定!$I34="",INDEX([16]第１０表!$F$10:$M$66,MATCH([16]設定!$D34,[16]第１０表!$C$10:$C$66,0),4),[16]設定!$I34))</f>
        <v>8.9</v>
      </c>
      <c r="G41" s="46">
        <f>IF($B41="","",IF([16]設定!$I34="",INDEX([16]第１０表!$F$10:$M$66,MATCH([16]設定!$D34,[16]第１０表!$C$10:$C$66,0),5),[16]設定!$I34))</f>
        <v>9.6</v>
      </c>
      <c r="H41" s="46">
        <f>IF($B41="","",IF([16]設定!$I34="",INDEX([16]第１０表!$F$10:$M$66,MATCH([16]設定!$D34,[16]第１０表!$C$10:$C$66,0),6),[16]設定!$I34))</f>
        <v>61.5</v>
      </c>
      <c r="I41" s="46">
        <f>IF($B41="","",IF([16]設定!$I34="",INDEX([16]第１０表!$F$10:$M$66,MATCH([16]設定!$D34,[16]第１０表!$C$10:$C$66,0),7),[16]設定!$I34))</f>
        <v>57.7</v>
      </c>
      <c r="J41" s="47">
        <f>IF($B41="","",IF([16]設定!$I34="",INDEX([16]第１０表!$F$10:$M$66,MATCH([16]設定!$D34,[16]第１０表!$C$10:$C$66,0),8),[16]設定!$I34))</f>
        <v>3.8</v>
      </c>
      <c r="K41" s="5"/>
      <c r="M41" s="54" t="str">
        <f t="shared" si="2"/>
        <v>生活関連サービス業，娯楽業</v>
      </c>
      <c r="N41" s="49">
        <f>IF($M41="","",IF([16]設定!$I34="",INDEX([16]指数!$C$198:$AD$254,MATCH([16]設定!$D34,[16]指数!$B$198:$B$254,0),7),[16]設定!$I34))</f>
        <v>92.7</v>
      </c>
      <c r="O41" s="50">
        <f>IF($M41="","",IF([16]設定!$I34="",INDEX([16]指数!$C$198:$AD$254,MATCH([16]設定!$D34,[16]指数!$B$198:$B$254,0),8),[16]設定!$I34))</f>
        <v>17.8</v>
      </c>
      <c r="P41" s="49">
        <f>IF($M41="","",IF([16]設定!$I34="",INDEX([16]指数!$C$198:$AD$254,MATCH([16]設定!$D34,[16]指数!$B$198:$B$254,0),9),[16]設定!$I34))</f>
        <v>95.7</v>
      </c>
      <c r="Q41" s="50">
        <f>IF($M41="","",IF([16]設定!$I34="",INDEX([16]指数!$C$198:$AD$254,MATCH([16]設定!$D34,[16]指数!$B$198:$B$254,0),10),[16]設定!$I34))</f>
        <v>13.5</v>
      </c>
      <c r="R41" s="49">
        <f>IF($M41="","",IF([16]設定!$I34="",INDEX([16]指数!$C$198:$AD$254,MATCH([16]設定!$D34,[16]指数!$B$198:$B$254,0),11),[16]設定!$I34))</f>
        <v>59.7</v>
      </c>
      <c r="S41" s="51">
        <f>IF($M41="","",IF([16]設定!$I34="",INDEX([16]指数!$C$198:$AD$254,MATCH([16]設定!$D34,[16]指数!$B$198:$B$254,0),12),[16]設定!$I34))</f>
        <v>217.6</v>
      </c>
      <c r="T41" s="49">
        <f>IF($M41="","",IF([16]設定!$I34="",INDEX([16]指数!$C$262:$AD$318,MATCH([16]設定!$D34,[16]指数!$B$262:$B$318,0),7),[16]設定!$I34))</f>
        <v>91.2</v>
      </c>
      <c r="U41" s="50">
        <f>IF($M41="","",IF([16]設定!$I34="",INDEX([16]指数!$C$262:$AD$318,MATCH([16]設定!$D34,[16]指数!$B$262:$B$318,0),8),[16]設定!$I34))</f>
        <v>29.4</v>
      </c>
      <c r="V41" s="49">
        <f>IF($M41="","",IF([16]設定!$I34="",INDEX([16]指数!$C$262:$AD$318,MATCH([16]設定!$D34,[16]指数!$B$262:$B$318,0),9),[16]設定!$I34))</f>
        <v>85.9</v>
      </c>
      <c r="W41" s="50">
        <f>IF($M41="","",IF([16]設定!$I34="",INDEX([16]指数!$C$262:$AD$318,MATCH([16]設定!$D34,[16]指数!$B$262:$B$318,0),10),[16]設定!$I34))</f>
        <v>30.9</v>
      </c>
      <c r="X41" s="49">
        <f>IF($M41="","",IF([16]設定!$I34="",INDEX([16]指数!$C$262:$AD$318,MATCH([16]設定!$D34,[16]指数!$B$262:$B$318,0),11),[16]設定!$I34))</f>
        <v>1266.7</v>
      </c>
      <c r="Y41" s="51">
        <f>IF($M41="","",IF([16]設定!$I34="",INDEX([16]指数!$C$262:$AD$318,MATCH([16]設定!$D34,[16]指数!$B$262:$B$318,0),12),[16]設定!$I34))</f>
        <v>11.8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IF($B42="","",IF([16]設定!$I35="",INDEX([16]第１０表!$F$10:$M$66,MATCH([16]設定!$D35,[16]第１０表!$C$10:$C$66,0),1),[16]設定!$I35))</f>
        <v>18.399999999999999</v>
      </c>
      <c r="D42" s="46">
        <f>IF($B42="","",IF([16]設定!$I35="",INDEX([16]第１０表!$F$10:$M$66,MATCH([16]設定!$D35,[16]第１０表!$C$10:$C$66,0),2),[16]設定!$I35))</f>
        <v>177.8</v>
      </c>
      <c r="E42" s="46">
        <f>IF($B42="","",IF([16]設定!$I35="",INDEX([16]第１０表!$F$10:$M$66,MATCH([16]設定!$D35,[16]第１０表!$C$10:$C$66,0),3),[16]設定!$I35))</f>
        <v>143.9</v>
      </c>
      <c r="F42" s="47">
        <f>IF($B42="","",IF([16]設定!$I35="",INDEX([16]第１０表!$F$10:$M$66,MATCH([16]設定!$D35,[16]第１０表!$C$10:$C$66,0),4),[16]設定!$I35))</f>
        <v>33.9</v>
      </c>
      <c r="G42" s="46">
        <f>IF($B42="","",IF([16]設定!$I35="",INDEX([16]第１０表!$F$10:$M$66,MATCH([16]設定!$D35,[16]第１０表!$C$10:$C$66,0),5),[16]設定!$I35))</f>
        <v>15.7</v>
      </c>
      <c r="H42" s="46">
        <f>IF($B42="","",IF([16]設定!$I35="",INDEX([16]第１０表!$F$10:$M$66,MATCH([16]設定!$D35,[16]第１０表!$C$10:$C$66,0),6),[16]設定!$I35))</f>
        <v>84.3</v>
      </c>
      <c r="I42" s="46">
        <f>IF($B42="","",IF([16]設定!$I35="",INDEX([16]第１０表!$F$10:$M$66,MATCH([16]設定!$D35,[16]第１０表!$C$10:$C$66,0),7),[16]設定!$I35))</f>
        <v>84</v>
      </c>
      <c r="J42" s="47">
        <f>IF($B42="","",IF([16]設定!$I35="",INDEX([16]第１０表!$F$10:$M$66,MATCH([16]設定!$D35,[16]第１０表!$C$10:$C$66,0),8),[16]設定!$I35))</f>
        <v>0.3</v>
      </c>
      <c r="K42" s="5"/>
      <c r="M42" s="48" t="str">
        <f t="shared" si="2"/>
        <v>教育，学習支援業</v>
      </c>
      <c r="N42" s="49">
        <f>IF($M42="","",IF([16]設定!$I35="",INDEX([16]指数!$C$198:$AD$254,MATCH([16]設定!$D35,[16]指数!$B$198:$B$254,0),7),[16]設定!$I35))</f>
        <v>113.4</v>
      </c>
      <c r="O42" s="50">
        <f>IF($M42="","",IF([16]設定!$I35="",INDEX([16]指数!$C$198:$AD$254,MATCH([16]設定!$D35,[16]指数!$B$198:$B$254,0),8),[16]設定!$I35))</f>
        <v>-2.7</v>
      </c>
      <c r="P42" s="49">
        <f>IF($M42="","",IF([16]設定!$I35="",INDEX([16]指数!$C$198:$AD$254,MATCH([16]設定!$D35,[16]指数!$B$198:$B$254,0),9),[16]設定!$I35))</f>
        <v>98</v>
      </c>
      <c r="Q42" s="50">
        <f>IF($M42="","",IF([16]設定!$I35="",INDEX([16]指数!$C$198:$AD$254,MATCH([16]設定!$D35,[16]指数!$B$198:$B$254,0),10),[16]設定!$I35))</f>
        <v>-1.5</v>
      </c>
      <c r="R42" s="49">
        <f>IF($M42="","",IF([16]設定!$I35="",INDEX([16]指数!$C$198:$AD$254,MATCH([16]設定!$D35,[16]指数!$B$198:$B$254,0),11),[16]設定!$I35))</f>
        <v>335.6</v>
      </c>
      <c r="S42" s="51">
        <f>IF($M42="","",IF([16]設定!$I35="",INDEX([16]指数!$C$198:$AD$254,MATCH([16]設定!$D35,[16]指数!$B$198:$B$254,0),12),[16]設定!$I35))</f>
        <v>-8.1</v>
      </c>
      <c r="T42" s="49">
        <f>IF($M42="","",IF([16]設定!$I35="",INDEX([16]指数!$C$262:$AD$318,MATCH([16]設定!$D35,[16]指数!$B$262:$B$318,0),7),[16]設定!$I35))</f>
        <v>178.6</v>
      </c>
      <c r="U42" s="50">
        <f>IF($M42="","",IF([16]設定!$I35="",INDEX([16]指数!$C$262:$AD$318,MATCH([16]設定!$D35,[16]指数!$B$262:$B$318,0),8),[16]設定!$I35))</f>
        <v>-4.3</v>
      </c>
      <c r="V42" s="49">
        <f>IF($M42="","",IF([16]設定!$I35="",INDEX([16]指数!$C$262:$AD$318,MATCH([16]設定!$D35,[16]指数!$B$262:$B$318,0),9),[16]設定!$I35))</f>
        <v>180.3</v>
      </c>
      <c r="W42" s="50">
        <f>IF($M42="","",IF([16]設定!$I35="",INDEX([16]指数!$C$262:$AD$318,MATCH([16]設定!$D35,[16]指数!$B$262:$B$318,0),10),[16]設定!$I35))</f>
        <v>-4.2</v>
      </c>
      <c r="X42" s="49">
        <f>IF($M42="","",IF([16]設定!$I35="",INDEX([16]指数!$C$262:$AD$318,MATCH([16]設定!$D35,[16]指数!$B$262:$B$318,0),11),[16]設定!$I35))</f>
        <v>60</v>
      </c>
      <c r="Y42" s="51">
        <f>IF($M42="","",IF([16]設定!$I35="",INDEX([16]指数!$C$262:$AD$318,MATCH([16]設定!$D35,[16]指数!$B$262:$B$318,0),12),[16]設定!$I35))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IF($B43="","",IF([16]設定!$I36="",INDEX([16]第１０表!$F$10:$M$66,MATCH([16]設定!$D36,[16]第１０表!$C$10:$C$66,0),1),[16]設定!$I36))</f>
        <v>19.3</v>
      </c>
      <c r="D43" s="46">
        <f>IF($B43="","",IF([16]設定!$I36="",INDEX([16]第１０表!$F$10:$M$66,MATCH([16]設定!$D36,[16]第１０表!$C$10:$C$66,0),2),[16]設定!$I36))</f>
        <v>150.4</v>
      </c>
      <c r="E43" s="46">
        <f>IF($B43="","",IF([16]設定!$I36="",INDEX([16]第１０表!$F$10:$M$66,MATCH([16]設定!$D36,[16]第１０表!$C$10:$C$66,0),3),[16]設定!$I36))</f>
        <v>145</v>
      </c>
      <c r="F43" s="47">
        <f>IF($B43="","",IF([16]設定!$I36="",INDEX([16]第１０表!$F$10:$M$66,MATCH([16]設定!$D36,[16]第１０表!$C$10:$C$66,0),4),[16]設定!$I36))</f>
        <v>5.4</v>
      </c>
      <c r="G43" s="46">
        <f>IF($B43="","",IF([16]設定!$I36="",INDEX([16]第１０表!$F$10:$M$66,MATCH([16]設定!$D36,[16]第１０表!$C$10:$C$66,0),5),[16]設定!$I36))</f>
        <v>17.2</v>
      </c>
      <c r="H43" s="46">
        <f>IF($B43="","",IF([16]設定!$I36="",INDEX([16]第１０表!$F$10:$M$66,MATCH([16]設定!$D36,[16]第１０表!$C$10:$C$66,0),6),[16]設定!$I36))</f>
        <v>98</v>
      </c>
      <c r="I43" s="46">
        <f>IF($B43="","",IF([16]設定!$I36="",INDEX([16]第１０表!$F$10:$M$66,MATCH([16]設定!$D36,[16]第１０表!$C$10:$C$66,0),7),[16]設定!$I36))</f>
        <v>96.8</v>
      </c>
      <c r="J43" s="47">
        <f>IF($B43="","",IF([16]設定!$I36="",INDEX([16]第１０表!$F$10:$M$66,MATCH([16]設定!$D36,[16]第１０表!$C$10:$C$66,0),8),[16]設定!$I36))</f>
        <v>1.2</v>
      </c>
      <c r="K43" s="5"/>
      <c r="M43" s="48" t="str">
        <f t="shared" si="2"/>
        <v>医療，福祉</v>
      </c>
      <c r="N43" s="49">
        <f>IF($M43="","",IF([16]設定!$I36="",INDEX([16]指数!$C$198:$AD$254,MATCH([16]設定!$D36,[16]指数!$B$198:$B$254,0),7),[16]設定!$I36))</f>
        <v>95.9</v>
      </c>
      <c r="O43" s="50">
        <f>IF($M43="","",IF([16]設定!$I36="",INDEX([16]指数!$C$198:$AD$254,MATCH([16]設定!$D36,[16]指数!$B$198:$B$254,0),8),[16]設定!$I36))</f>
        <v>-1</v>
      </c>
      <c r="P43" s="49">
        <f>IF($M43="","",IF([16]設定!$I36="",INDEX([16]指数!$C$198:$AD$254,MATCH([16]設定!$D36,[16]指数!$B$198:$B$254,0),9),[16]設定!$I36))</f>
        <v>95.7</v>
      </c>
      <c r="Q43" s="50">
        <f>IF($M43="","",IF([16]設定!$I36="",INDEX([16]指数!$C$198:$AD$254,MATCH([16]設定!$D36,[16]指数!$B$198:$B$254,0),10),[16]設定!$I36))</f>
        <v>0.1</v>
      </c>
      <c r="R43" s="49">
        <f>IF($M43="","",IF([16]設定!$I36="",INDEX([16]指数!$C$198:$AD$254,MATCH([16]設定!$D36,[16]指数!$B$198:$B$254,0),11),[16]設定!$I36))</f>
        <v>100</v>
      </c>
      <c r="S43" s="51">
        <f>IF($M43="","",IF([16]設定!$I36="",INDEX([16]指数!$C$198:$AD$254,MATCH([16]設定!$D36,[16]指数!$B$198:$B$254,0),12),[16]設定!$I36))</f>
        <v>-26</v>
      </c>
      <c r="T43" s="49">
        <f>IF($M43="","",IF([16]設定!$I36="",INDEX([16]指数!$C$262:$AD$318,MATCH([16]設定!$D36,[16]指数!$B$262:$B$318,0),7),[16]設定!$I36))</f>
        <v>97.3</v>
      </c>
      <c r="U43" s="50">
        <f>IF($M43="","",IF([16]設定!$I36="",INDEX([16]指数!$C$262:$AD$318,MATCH([16]設定!$D36,[16]指数!$B$262:$B$318,0),8),[16]設定!$I36))</f>
        <v>-3.4</v>
      </c>
      <c r="V43" s="49">
        <f>IF($M43="","",IF([16]設定!$I36="",INDEX([16]指数!$C$262:$AD$318,MATCH([16]設定!$D36,[16]指数!$B$262:$B$318,0),9),[16]設定!$I36))</f>
        <v>97.1</v>
      </c>
      <c r="W43" s="50">
        <f>IF($M43="","",IF([16]設定!$I36="",INDEX([16]指数!$C$262:$AD$318,MATCH([16]設定!$D36,[16]指数!$B$262:$B$318,0),10),[16]設定!$I36))</f>
        <v>-2.2000000000000002</v>
      </c>
      <c r="X43" s="49">
        <f>IF($M43="","",IF([16]設定!$I36="",INDEX([16]指数!$C$262:$AD$318,MATCH([16]設定!$D36,[16]指数!$B$262:$B$318,0),11),[16]設定!$I36))</f>
        <v>120</v>
      </c>
      <c r="Y43" s="51">
        <f>IF($M43="","",IF([16]設定!$I36="",INDEX([16]指数!$C$262:$AD$318,MATCH([16]設定!$D36,[16]指数!$B$262:$B$318,0),12),[16]設定!$I36))</f>
        <v>-50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IF($B44="","",IF([16]設定!$I37="",INDEX([16]第１０表!$F$10:$M$66,MATCH([16]設定!$D37,[16]第１０表!$C$10:$C$66,0),1),[16]設定!$I37))</f>
        <v>19.399999999999999</v>
      </c>
      <c r="D44" s="46">
        <f>IF($B44="","",IF([16]設定!$I37="",INDEX([16]第１０表!$F$10:$M$66,MATCH([16]設定!$D37,[16]第１０表!$C$10:$C$66,0),2),[16]設定!$I37))</f>
        <v>156.1</v>
      </c>
      <c r="E44" s="46">
        <f>IF($B44="","",IF([16]設定!$I37="",INDEX([16]第１０表!$F$10:$M$66,MATCH([16]設定!$D37,[16]第１０表!$C$10:$C$66,0),3),[16]設定!$I37))</f>
        <v>151.80000000000001</v>
      </c>
      <c r="F44" s="47">
        <f>IF($B44="","",IF([16]設定!$I37="",INDEX([16]第１０表!$F$10:$M$66,MATCH([16]設定!$D37,[16]第１０表!$C$10:$C$66,0),4),[16]設定!$I37))</f>
        <v>4.3</v>
      </c>
      <c r="G44" s="46">
        <f>IF($B44="","",IF([16]設定!$I37="",INDEX([16]第１０表!$F$10:$M$66,MATCH([16]設定!$D37,[16]第１０表!$C$10:$C$66,0),5),[16]設定!$I37))</f>
        <v>19.399999999999999</v>
      </c>
      <c r="H44" s="46">
        <f>IF($B44="","",IF([16]設定!$I37="",INDEX([16]第１０表!$F$10:$M$66,MATCH([16]設定!$D37,[16]第１０表!$C$10:$C$66,0),6),[16]設定!$I37))</f>
        <v>100.4</v>
      </c>
      <c r="I44" s="46">
        <f>IF($B44="","",IF([16]設定!$I37="",INDEX([16]第１０表!$F$10:$M$66,MATCH([16]設定!$D37,[16]第１０表!$C$10:$C$66,0),7),[16]設定!$I37))</f>
        <v>100.3</v>
      </c>
      <c r="J44" s="47">
        <f>IF($B44="","",IF([16]設定!$I37="",INDEX([16]第１０表!$F$10:$M$66,MATCH([16]設定!$D37,[16]第１０表!$C$10:$C$66,0),8),[16]設定!$I37))</f>
        <v>0.1</v>
      </c>
      <c r="K44" s="5"/>
      <c r="M44" s="48" t="str">
        <f t="shared" si="2"/>
        <v>複合サービス事業</v>
      </c>
      <c r="N44" s="49">
        <f>IF($M44="","",IF([16]設定!$I37="",INDEX([16]指数!$C$198:$AD$254,MATCH([16]設定!$D37,[16]指数!$B$198:$B$254,0),7),[16]設定!$I37))</f>
        <v>97.2</v>
      </c>
      <c r="O44" s="50">
        <f>IF($M44="","",IF([16]設定!$I37="",INDEX([16]指数!$C$198:$AD$254,MATCH([16]設定!$D37,[16]指数!$B$198:$B$254,0),8),[16]設定!$I37))</f>
        <v>0.1</v>
      </c>
      <c r="P44" s="49">
        <f>IF($M44="","",IF([16]設定!$I37="",INDEX([16]指数!$C$198:$AD$254,MATCH([16]設定!$D37,[16]指数!$B$198:$B$254,0),9),[16]設定!$I37))</f>
        <v>100.4</v>
      </c>
      <c r="Q44" s="50">
        <f>IF($M44="","",IF([16]設定!$I37="",INDEX([16]指数!$C$198:$AD$254,MATCH([16]設定!$D37,[16]指数!$B$198:$B$254,0),10),[16]設定!$I37))</f>
        <v>1.7</v>
      </c>
      <c r="R44" s="49">
        <f>IF($M44="","",IF([16]設定!$I37="",INDEX([16]指数!$C$198:$AD$254,MATCH([16]設定!$D37,[16]指数!$B$198:$B$254,0),11),[16]設定!$I37))</f>
        <v>45.3</v>
      </c>
      <c r="S44" s="51">
        <f>IF($M44="","",IF([16]設定!$I37="",INDEX([16]指数!$C$198:$AD$254,MATCH([16]設定!$D37,[16]指数!$B$198:$B$254,0),12),[16]設定!$I37))</f>
        <v>-35.700000000000003</v>
      </c>
      <c r="T44" s="49">
        <f>IF($M44="","",IF([16]設定!$I37="",INDEX([16]指数!$C$262:$AD$318,MATCH([16]設定!$D37,[16]指数!$B$262:$B$318,0),7),[16]設定!$I37))</f>
        <v>87.2</v>
      </c>
      <c r="U44" s="50">
        <f>IF($M44="","",IF([16]設定!$I37="",INDEX([16]指数!$C$262:$AD$318,MATCH([16]設定!$D37,[16]指数!$B$262:$B$318,0),8),[16]設定!$I37))</f>
        <v>5.8</v>
      </c>
      <c r="V44" s="49">
        <f>IF($M44="","",IF([16]設定!$I37="",INDEX([16]指数!$C$262:$AD$318,MATCH([16]設定!$D37,[16]指数!$B$262:$B$318,0),9),[16]設定!$I37))</f>
        <v>90.9</v>
      </c>
      <c r="W44" s="50">
        <f>IF($M44="","",IF([16]設定!$I37="",INDEX([16]指数!$C$262:$AD$318,MATCH([16]設定!$D37,[16]指数!$B$262:$B$318,0),10),[16]設定!$I37))</f>
        <v>8.1999999999999993</v>
      </c>
      <c r="X44" s="49">
        <f>IF($M44="","",IF([16]設定!$I37="",INDEX([16]指数!$C$262:$AD$318,MATCH([16]設定!$D37,[16]指数!$B$262:$B$318,0),11),[16]設定!$I37))</f>
        <v>2.1</v>
      </c>
      <c r="Y44" s="51">
        <f>IF($M44="","",IF([16]設定!$I37="",INDEX([16]指数!$C$262:$AD$318,MATCH([16]設定!$D37,[16]指数!$B$262:$B$318,0),12),[16]設定!$I37))</f>
        <v>-95.3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IF($B45="","",IF([16]設定!$I38="",INDEX([16]第１０表!$F$10:$M$66,MATCH([16]設定!$D38,[16]第１０表!$C$10:$C$66,0),1),[16]設定!$I38))</f>
        <v>19.8</v>
      </c>
      <c r="D45" s="59">
        <f>IF($B45="","",IF([16]設定!$I38="",INDEX([16]第１０表!$F$10:$M$66,MATCH([16]設定!$D38,[16]第１０表!$C$10:$C$66,0),2),[16]設定!$I38))</f>
        <v>164.8</v>
      </c>
      <c r="E45" s="59">
        <f>IF($B45="","",IF([16]設定!$I38="",INDEX([16]第１０表!$F$10:$M$66,MATCH([16]設定!$D38,[16]第１０表!$C$10:$C$66,0),3),[16]設定!$I38))</f>
        <v>153.1</v>
      </c>
      <c r="F45" s="60">
        <f>IF($B45="","",IF([16]設定!$I38="",INDEX([16]第１０表!$F$10:$M$66,MATCH([16]設定!$D38,[16]第１０表!$C$10:$C$66,0),4),[16]設定!$I38))</f>
        <v>11.7</v>
      </c>
      <c r="G45" s="59">
        <f>IF($B45="","",IF([16]設定!$I38="",INDEX([16]第１０表!$F$10:$M$66,MATCH([16]設定!$D38,[16]第１０表!$C$10:$C$66,0),5),[16]設定!$I38))</f>
        <v>15.1</v>
      </c>
      <c r="H45" s="59">
        <f>IF($B45="","",IF([16]設定!$I38="",INDEX([16]第１０表!$F$10:$M$66,MATCH([16]設定!$D38,[16]第１０表!$C$10:$C$66,0),6),[16]設定!$I38))</f>
        <v>86.5</v>
      </c>
      <c r="I45" s="59">
        <f>IF($B45="","",IF([16]設定!$I38="",INDEX([16]第１０表!$F$10:$M$66,MATCH([16]設定!$D38,[16]第１０表!$C$10:$C$66,0),7),[16]設定!$I38))</f>
        <v>84.4</v>
      </c>
      <c r="J45" s="60">
        <f>IF($B45="","",IF([16]設定!$I38="",INDEX([16]第１０表!$F$10:$M$66,MATCH([16]設定!$D38,[16]第１０表!$C$10:$C$66,0),8),[16]設定!$I38))</f>
        <v>2.1</v>
      </c>
      <c r="K45" s="5"/>
      <c r="M45" s="61" t="str">
        <f t="shared" si="2"/>
        <v>サービス業（他に分類されないもの）</v>
      </c>
      <c r="N45" s="62">
        <f>IF($M45="","",IF([16]設定!$I38="",INDEX([16]指数!$C$198:$AD$254,MATCH([16]設定!$D38,[16]指数!$B$198:$B$254,0),7),[16]設定!$I38))</f>
        <v>103.8</v>
      </c>
      <c r="O45" s="63">
        <f>IF($M45="","",IF([16]設定!$I38="",INDEX([16]指数!$C$198:$AD$254,MATCH([16]設定!$D38,[16]指数!$B$198:$B$254,0),8),[16]設定!$I38))</f>
        <v>2.7</v>
      </c>
      <c r="P45" s="62">
        <f>IF($M45="","",IF([16]設定!$I38="",INDEX([16]指数!$C$198:$AD$254,MATCH([16]設定!$D38,[16]指数!$B$198:$B$254,0),9),[16]設定!$I38))</f>
        <v>103.1</v>
      </c>
      <c r="Q45" s="64">
        <f>IF($M45="","",IF([16]設定!$I38="",INDEX([16]指数!$C$198:$AD$254,MATCH([16]設定!$D38,[16]指数!$B$198:$B$254,0),10),[16]設定!$I38))</f>
        <v>2.1</v>
      </c>
      <c r="R45" s="62">
        <f>IF($M45="","",IF([16]設定!$I38="",INDEX([16]指数!$C$198:$AD$254,MATCH([16]設定!$D38,[16]指数!$B$198:$B$254,0),11),[16]設定!$I38))</f>
        <v>113.6</v>
      </c>
      <c r="S45" s="65">
        <f>IF($M45="","",IF([16]設定!$I38="",INDEX([16]指数!$C$198:$AD$254,MATCH([16]設定!$D38,[16]指数!$B$198:$B$254,0),12),[16]設定!$I38))</f>
        <v>10.4</v>
      </c>
      <c r="T45" s="62">
        <f>IF($M45="","",IF([16]設定!$I38="",INDEX([16]指数!$C$262:$AD$318,MATCH([16]設定!$D38,[16]指数!$B$262:$B$318,0),7),[16]設定!$I38))</f>
        <v>95.7</v>
      </c>
      <c r="U45" s="63">
        <f>IF($M45="","",IF([16]設定!$I38="",INDEX([16]指数!$C$262:$AD$318,MATCH([16]設定!$D38,[16]指数!$B$262:$B$318,0),8),[16]設定!$I38))</f>
        <v>-6.3</v>
      </c>
      <c r="V45" s="62">
        <f>IF($M45="","",IF([16]設定!$I38="",INDEX([16]指数!$C$262:$AD$318,MATCH([16]設定!$D38,[16]指数!$B$262:$B$318,0),9),[16]設定!$I38))</f>
        <v>96.6</v>
      </c>
      <c r="W45" s="64">
        <f>IF($M45="","",IF([16]設定!$I38="",INDEX([16]指数!$C$262:$AD$318,MATCH([16]設定!$D38,[16]指数!$B$262:$B$318,0),10),[16]設定!$I38))</f>
        <v>-5.2</v>
      </c>
      <c r="X45" s="62">
        <f>IF($M45="","",IF([16]設定!$I38="",INDEX([16]指数!$C$262:$AD$318,MATCH([16]設定!$D38,[16]指数!$B$262:$B$318,0),11),[16]設定!$I38))</f>
        <v>67.7</v>
      </c>
      <c r="Y45" s="65">
        <f>IF($M45="","",IF([16]設定!$I38="",INDEX([16]指数!$C$262:$AD$318,MATCH([16]設定!$D38,[16]指数!$B$262:$B$318,0),12),[16]設定!$I38))</f>
        <v>-34.4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7B1B-C747-407A-99A0-86C2238A357F}">
  <sheetPr>
    <pageSetUpPr autoPageBreaks="0"/>
  </sheetPr>
  <dimension ref="A1:Y47"/>
  <sheetViews>
    <sheetView showGridLines="0" view="pageBreakPreview" topLeftCell="A17" zoomScale="60" zoomScaleNormal="80" workbookViewId="0">
      <selection activeCell="M47" sqref="M47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就業形態別にみた労働時間（"&amp;[18]設定!D8&amp;DBCS([18]設定!E8)&amp;"年"&amp;DBCS([18]設定!F8)&amp;"月）"</f>
        <v>表４　就業形態別にみた労働時間（令和５年１０月）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+[19]表１!B9</f>
        <v>調査産業計</v>
      </c>
      <c r="C8" s="46">
        <f>IF($B8="","",IF([18]設定!$H23="",INDEX([18]第１０表!$F$78:$M$134,MATCH([18]設定!$D23,[18]第１０表!$C$78:$C$134,0),1),[18]設定!$H23))</f>
        <v>20.2</v>
      </c>
      <c r="D8" s="46">
        <f>IF($B8="","",IF([18]設定!$H23="",INDEX([18]第１０表!$F$78:$M$134,MATCH([18]設定!$D23,[18]第１０表!$C$78:$C$134,0),2),[18]設定!$H23))</f>
        <v>166.7</v>
      </c>
      <c r="E8" s="46">
        <f>IF($B8="","",IF([18]設定!$H23="",INDEX([18]第１０表!$F$78:$M$134,MATCH([18]設定!$D23,[18]第１０表!$C$78:$C$134,0),3),[18]設定!$H23))</f>
        <v>154</v>
      </c>
      <c r="F8" s="47">
        <f>IF($B8="","",IF([18]設定!$H23="",INDEX([18]第１０表!$F$78:$M$134,MATCH([18]設定!$D23,[18]第１０表!$C$78:$C$134,0),4),[18]設定!$H23))</f>
        <v>12.7</v>
      </c>
      <c r="G8" s="46">
        <f>IF($B8="","",IF([18]設定!$H23="",INDEX([18]第１０表!$F$78:$M$134,MATCH([18]設定!$D23,[18]第１０表!$C$78:$C$134,0),5),[18]設定!$H23))</f>
        <v>14.6</v>
      </c>
      <c r="H8" s="46">
        <f>IF($B8="","",IF([18]設定!$H23="",INDEX([18]第１０表!$F$78:$M$134,MATCH([18]設定!$D23,[18]第１０表!$C$78:$C$134,0),6),[18]設定!$H23))</f>
        <v>82.9</v>
      </c>
      <c r="I8" s="46">
        <f>IF($B8="","",IF([18]設定!$H23="",INDEX([18]第１０表!$F$78:$M$134,MATCH([18]設定!$D23,[18]第１０表!$C$78:$C$134,0),7),[18]設定!$H23))</f>
        <v>81.099999999999994</v>
      </c>
      <c r="J8" s="47">
        <f>IF($B8="","",IF([18]設定!$H23="",INDEX([18]第１０表!$F$78:$M$134,MATCH([18]設定!$D23,[18]第１０表!$C$78:$C$134,0),8),[18]設定!$H23))</f>
        <v>1.8</v>
      </c>
      <c r="K8" s="5"/>
      <c r="M8" s="48" t="str">
        <f>+B8</f>
        <v>調査産業計</v>
      </c>
      <c r="N8" s="49">
        <f>IF($M8="","",IF([18]設定!$H23="",INDEX([18]指数!$C$518:$AD$574,MATCH([18]設定!$D23,[18]指数!$B$518:$B$574,0),7),[18]設定!$H23))</f>
        <v>101.2</v>
      </c>
      <c r="O8" s="50">
        <f>IF($M8="","",IF([18]設定!$H23="",INDEX([18]指数!$C$518:$AD$574,MATCH([18]設定!$D23,[18]指数!$B$518:$B$574,0),8),[18]設定!$H23))</f>
        <v>2.2000000000000002</v>
      </c>
      <c r="P8" s="49">
        <f>IF($M8="","",IF([18]設定!$H23="",INDEX([18]指数!$C$518:$AD$574,MATCH([18]設定!$D23,[18]指数!$B$518:$B$574,0),9),[18]設定!$H23))</f>
        <v>100.2</v>
      </c>
      <c r="Q8" s="50">
        <f>IF($M8="","",IF([18]設定!$H23="",INDEX([18]指数!$C$518:$AD$574,MATCH([18]設定!$D23,[18]指数!$B$518:$B$574,0),10),[18]設定!$H23))</f>
        <v>2.2000000000000002</v>
      </c>
      <c r="R8" s="49">
        <f>IF($M8="","",IF([18]設定!$H23="",INDEX([18]指数!$C$518:$AD$574,MATCH([18]設定!$D23,[18]指数!$B$518:$B$574,0),11),[18]設定!$H23))</f>
        <v>114.4</v>
      </c>
      <c r="S8" s="51">
        <f>IF($M8="","",IF([18]設定!$H23="",INDEX([18]指数!$C$518:$AD$574,MATCH([18]設定!$D23,[18]指数!$B$518:$B$574,0),12),[18]設定!$H23))</f>
        <v>0.8</v>
      </c>
      <c r="T8" s="49">
        <f>IF($M8="","",IF([18]設定!$H23="",INDEX([18]指数!$C$582:$AD$638,MATCH([18]設定!$D23,[18]指数!$B$582:$B$638,0),7),[18]設定!$H23))</f>
        <v>94.2</v>
      </c>
      <c r="U8" s="49">
        <f>IF($M8="","",IF([18]設定!$H23="",INDEX([18]指数!$C$582:$AD$638,MATCH([18]設定!$D23,[18]指数!$B$582:$B$638,0),8),[18]設定!$H23))</f>
        <v>-9.1</v>
      </c>
      <c r="V8" s="49">
        <f>IF($M8="","",IF([18]設定!$H23="",INDEX([18]指数!$C$582:$AD$638,MATCH([18]設定!$D23,[18]指数!$B$582:$B$638,0),9),[18]設定!$H23))</f>
        <v>94</v>
      </c>
      <c r="W8" s="49">
        <f>IF($M8="","",IF([18]設定!$H23="",INDEX([18]指数!$C$582:$AD$638,MATCH([18]設定!$D23,[18]指数!$B$582:$B$638,0),10),[18]設定!$H23))</f>
        <v>-8.6</v>
      </c>
      <c r="X8" s="49">
        <f>IF($M8="","",IF([18]設定!$H23="",INDEX([18]指数!$C$582:$AD$638,MATCH([18]設定!$D23,[18]指数!$B$582:$B$638,0),11),[18]設定!$H23))</f>
        <v>105.9</v>
      </c>
      <c r="Y8" s="49">
        <f>IF($M8="","",IF([18]設定!$H23="",INDEX([18]指数!$C$582:$AD$638,MATCH([18]設定!$D23,[18]指数!$B$582:$B$638,0),12),[18]設定!$H23))</f>
        <v>-28</v>
      </c>
    </row>
    <row r="9" spans="1:25" s="4" customFormat="1" ht="23.25" customHeight="1" x14ac:dyDescent="0.45">
      <c r="A9" s="5"/>
      <c r="B9" s="52" t="str">
        <f>+[19]表１!B10</f>
        <v>建設業</v>
      </c>
      <c r="C9" s="46">
        <f>IF($B9="","",IF([18]設定!$H24="",INDEX([18]第１０表!$F$78:$M$134,MATCH([18]設定!$D24,[18]第１０表!$C$78:$C$134,0),1),[18]設定!$H24))</f>
        <v>21.8</v>
      </c>
      <c r="D9" s="46">
        <f>IF($B9="","",IF([18]設定!$H24="",INDEX([18]第１０表!$F$78:$M$134,MATCH([18]設定!$D24,[18]第１０表!$C$78:$C$134,0),2),[18]設定!$H24))</f>
        <v>171.2</v>
      </c>
      <c r="E9" s="46">
        <f>IF($B9="","",IF([18]設定!$H24="",INDEX([18]第１０表!$F$78:$M$134,MATCH([18]設定!$D24,[18]第１０表!$C$78:$C$134,0),3),[18]設定!$H24))</f>
        <v>163.19999999999999</v>
      </c>
      <c r="F9" s="47">
        <f>IF($B9="","",IF([18]設定!$H24="",INDEX([18]第１０表!$F$78:$M$134,MATCH([18]設定!$D24,[18]第１０表!$C$78:$C$134,0),4),[18]設定!$H24))</f>
        <v>8</v>
      </c>
      <c r="G9" s="46">
        <f>IF($B9="","",IF([18]設定!$H24="",INDEX([18]第１０表!$F$78:$M$134,MATCH([18]設定!$D24,[18]第１０表!$C$78:$C$134,0),5),[18]設定!$H24))</f>
        <v>16.600000000000001</v>
      </c>
      <c r="H9" s="46">
        <f>IF($B9="","",IF([18]設定!$H24="",INDEX([18]第１０表!$F$78:$M$134,MATCH([18]設定!$D24,[18]第１０表!$C$78:$C$134,0),6),[18]設定!$H24))</f>
        <v>100</v>
      </c>
      <c r="I9" s="46">
        <f>IF($B9="","",IF([18]設定!$H24="",INDEX([18]第１０表!$F$78:$M$134,MATCH([18]設定!$D24,[18]第１０表!$C$78:$C$134,0),7),[18]設定!$H24))</f>
        <v>98.5</v>
      </c>
      <c r="J9" s="47">
        <f>IF($B9="","",IF([18]設定!$H24="",INDEX([18]第１０表!$F$78:$M$134,MATCH([18]設定!$D24,[18]第１０表!$C$78:$C$134,0),8),[18]設定!$H24))</f>
        <v>1.5</v>
      </c>
      <c r="K9" s="5"/>
      <c r="M9" s="48" t="str">
        <f t="shared" ref="M9:M23" si="0">+B9</f>
        <v>建設業</v>
      </c>
      <c r="N9" s="49">
        <f>IF($M9="","",IF([18]設定!$H24="",INDEX([18]指数!$C$518:$AD$574,MATCH([18]設定!$D24,[18]指数!$B$518:$B$574,0),7),[18]設定!$H24))</f>
        <v>103.1</v>
      </c>
      <c r="O9" s="50">
        <f>IF($M9="","",IF([18]設定!$H24="",INDEX([18]指数!$C$518:$AD$574,MATCH([18]設定!$D24,[18]指数!$B$518:$B$574,0),8),[18]設定!$H24))</f>
        <v>1.4</v>
      </c>
      <c r="P9" s="49">
        <f>IF($M9="","",IF([18]設定!$H24="",INDEX([18]指数!$C$518:$AD$574,MATCH([18]設定!$D24,[18]指数!$B$518:$B$574,0),9),[18]設定!$H24))</f>
        <v>103.8</v>
      </c>
      <c r="Q9" s="50">
        <f>IF($M9="","",IF([18]設定!$H24="",INDEX([18]指数!$C$518:$AD$574,MATCH([18]設定!$D24,[18]指数!$B$518:$B$574,0),10),[18]設定!$H24))</f>
        <v>4.7</v>
      </c>
      <c r="R9" s="49">
        <f>IF($M9="","",IF([18]設定!$H24="",INDEX([18]指数!$C$518:$AD$574,MATCH([18]設定!$D24,[18]指数!$B$518:$B$574,0),11),[18]設定!$H24))</f>
        <v>89.9</v>
      </c>
      <c r="S9" s="51">
        <f>IF($M9="","",IF([18]設定!$H24="",INDEX([18]指数!$C$518:$AD$574,MATCH([18]設定!$D24,[18]指数!$B$518:$B$574,0),12),[18]設定!$H24))</f>
        <v>-39.4</v>
      </c>
      <c r="T9" s="49">
        <f>IF($M9="","",IF([18]設定!$H24="",INDEX([18]指数!$C$582:$AD$638,MATCH([18]設定!$D24,[18]指数!$B$582:$B$638,0),7),[18]設定!$H24))</f>
        <v>122.2</v>
      </c>
      <c r="U9" s="50">
        <f>IF($M9="","",IF([18]設定!$H24="",INDEX([18]指数!$C$582:$AD$638,MATCH([18]設定!$D24,[18]指数!$B$582:$B$638,0),8),[18]設定!$H24))</f>
        <v>-1.5</v>
      </c>
      <c r="V9" s="49">
        <f>IF($M9="","",IF([18]設定!$H24="",INDEX([18]指数!$C$582:$AD$638,MATCH([18]設定!$D24,[18]指数!$B$582:$B$638,0),9),[18]設定!$H24))</f>
        <v>120.9</v>
      </c>
      <c r="W9" s="50">
        <f>IF($M9="","",IF([18]設定!$H24="",INDEX([18]指数!$C$582:$AD$638,MATCH([18]設定!$D24,[18]指数!$B$582:$B$638,0),10),[18]設定!$H24))</f>
        <v>-1.8</v>
      </c>
      <c r="X9" s="49">
        <f>IF($M9="","",IF([18]設定!$H24="",INDEX([18]指数!$C$582:$AD$638,MATCH([18]設定!$D24,[18]指数!$B$582:$B$638,0),11),[18]設定!$H24))</f>
        <v>500</v>
      </c>
      <c r="Y9" s="51">
        <f>IF($M9="","",IF([18]設定!$H24="",INDEX([18]指数!$C$582:$AD$638,MATCH([18]設定!$D24,[18]指数!$B$582:$B$638,0),12),[18]設定!$H24))</f>
        <v>25</v>
      </c>
    </row>
    <row r="10" spans="1:25" s="4" customFormat="1" ht="23.25" customHeight="1" x14ac:dyDescent="0.45">
      <c r="A10" s="5"/>
      <c r="B10" s="52" t="str">
        <f>+[19]表１!B11</f>
        <v>製造業</v>
      </c>
      <c r="C10" s="46">
        <f>IF($B10="","",IF([18]設定!$H25="",INDEX([18]第１０表!$F$78:$M$134,MATCH([18]設定!$D25,[18]第１０表!$C$78:$C$134,0),1),[18]設定!$H25))</f>
        <v>20.2</v>
      </c>
      <c r="D10" s="46">
        <f>IF($B10="","",IF([18]設定!$H25="",INDEX([18]第１０表!$F$78:$M$134,MATCH([18]設定!$D25,[18]第１０表!$C$78:$C$134,0),2),[18]設定!$H25))</f>
        <v>169.9</v>
      </c>
      <c r="E10" s="46">
        <f>IF($B10="","",IF([18]設定!$H25="",INDEX([18]第１０表!$F$78:$M$134,MATCH([18]設定!$D25,[18]第１０表!$C$78:$C$134,0),3),[18]設定!$H25))</f>
        <v>155.5</v>
      </c>
      <c r="F10" s="47">
        <f>IF($B10="","",IF([18]設定!$H25="",INDEX([18]第１０表!$F$78:$M$134,MATCH([18]設定!$D25,[18]第１０表!$C$78:$C$134,0),4),[18]設定!$H25))</f>
        <v>14.4</v>
      </c>
      <c r="G10" s="46">
        <f>IF($B10="","",IF([18]設定!$H25="",INDEX([18]第１０表!$F$78:$M$134,MATCH([18]設定!$D25,[18]第１０表!$C$78:$C$134,0),5),[18]設定!$H25))</f>
        <v>16.7</v>
      </c>
      <c r="H10" s="46">
        <f>IF($B10="","",IF([18]設定!$H25="",INDEX([18]第１０表!$F$78:$M$134,MATCH([18]設定!$D25,[18]第１０表!$C$78:$C$134,0),6),[18]設定!$H25))</f>
        <v>103.3</v>
      </c>
      <c r="I10" s="46">
        <f>IF($B10="","",IF([18]設定!$H25="",INDEX([18]第１０表!$F$78:$M$134,MATCH([18]設定!$D25,[18]第１０表!$C$78:$C$134,0),7),[18]設定!$H25))</f>
        <v>101.1</v>
      </c>
      <c r="J10" s="47">
        <f>IF($B10="","",IF([18]設定!$H25="",INDEX([18]第１０表!$F$78:$M$134,MATCH([18]設定!$D25,[18]第１０表!$C$78:$C$134,0),8),[18]設定!$H25))</f>
        <v>2.2000000000000002</v>
      </c>
      <c r="K10" s="5"/>
      <c r="M10" s="48" t="str">
        <f t="shared" si="0"/>
        <v>製造業</v>
      </c>
      <c r="N10" s="49">
        <f>IF($M10="","",IF([18]設定!$H25="",INDEX([18]指数!$C$518:$AD$574,MATCH([18]設定!$D25,[18]指数!$B$518:$B$574,0),7),[18]設定!$H25))</f>
        <v>102.8</v>
      </c>
      <c r="O10" s="50">
        <f>IF($M10="","",IF([18]設定!$H25="",INDEX([18]指数!$C$518:$AD$574,MATCH([18]設定!$D25,[18]指数!$B$518:$B$574,0),8),[18]設定!$H25))</f>
        <v>4</v>
      </c>
      <c r="P10" s="49">
        <f>IF($M10="","",IF([18]設定!$H25="",INDEX([18]指数!$C$518:$AD$574,MATCH([18]設定!$D25,[18]指数!$B$518:$B$574,0),9),[18]設定!$H25))</f>
        <v>101.7</v>
      </c>
      <c r="Q10" s="50">
        <f>IF($M10="","",IF([18]設定!$H25="",INDEX([18]指数!$C$518:$AD$574,MATCH([18]設定!$D25,[18]指数!$B$518:$B$574,0),10),[18]設定!$H25))</f>
        <v>4</v>
      </c>
      <c r="R10" s="49">
        <f>IF($M10="","",IF([18]設定!$H25="",INDEX([18]指数!$C$518:$AD$574,MATCH([18]設定!$D25,[18]指数!$B$518:$B$574,0),11),[18]設定!$H25))</f>
        <v>117.1</v>
      </c>
      <c r="S10" s="51">
        <f>IF($M10="","",IF([18]設定!$H25="",INDEX([18]指数!$C$518:$AD$574,MATCH([18]設定!$D25,[18]指数!$B$518:$B$574,0),12),[18]設定!$H25))</f>
        <v>4.4000000000000004</v>
      </c>
      <c r="T10" s="49">
        <f>IF($M10="","",IF([18]設定!$H25="",INDEX([18]指数!$C$582:$AD$638,MATCH([18]設定!$D25,[18]指数!$B$582:$B$638,0),7),[18]設定!$H25))</f>
        <v>97.5</v>
      </c>
      <c r="U10" s="50">
        <f>IF($M10="","",IF([18]設定!$H25="",INDEX([18]指数!$C$582:$AD$638,MATCH([18]設定!$D25,[18]指数!$B$582:$B$638,0),8),[18]設定!$H25))</f>
        <v>-13.5</v>
      </c>
      <c r="V10" s="49">
        <f>IF($M10="","",IF([18]設定!$H25="",INDEX([18]指数!$C$582:$AD$638,MATCH([18]設定!$D25,[18]指数!$B$582:$B$638,0),9),[18]設定!$H25))</f>
        <v>98.5</v>
      </c>
      <c r="W10" s="50">
        <f>IF($M10="","",IF([18]設定!$H25="",INDEX([18]指数!$C$582:$AD$638,MATCH([18]設定!$D25,[18]指数!$B$582:$B$638,0),10),[18]設定!$H25))</f>
        <v>-12.3</v>
      </c>
      <c r="X10" s="49">
        <f>IF($M10="","",IF([18]設定!$H25="",INDEX([18]指数!$C$582:$AD$638,MATCH([18]設定!$D25,[18]指数!$B$582:$B$638,0),11),[18]設定!$H25))</f>
        <v>64.7</v>
      </c>
      <c r="Y10" s="51">
        <f>IF($M10="","",IF([18]設定!$H25="",INDEX([18]指数!$C$582:$AD$638,MATCH([18]設定!$D25,[18]指数!$B$582:$B$638,0),12),[18]設定!$H25))</f>
        <v>-47.6</v>
      </c>
    </row>
    <row r="11" spans="1:25" s="4" customFormat="1" ht="23.25" customHeight="1" x14ac:dyDescent="0.45">
      <c r="A11" s="5"/>
      <c r="B11" s="53" t="str">
        <f>+[19]表１!B12</f>
        <v>電気・ガス・熱供給・水道業</v>
      </c>
      <c r="C11" s="46">
        <f>IF($B11="","",IF([18]設定!$H26="",INDEX([18]第１０表!$F$78:$M$134,MATCH([18]設定!$D26,[18]第１０表!$C$78:$C$134,0),1),[18]設定!$H26))</f>
        <v>19.3</v>
      </c>
      <c r="D11" s="46">
        <f>IF($B11="","",IF([18]設定!$H26="",INDEX([18]第１０表!$F$78:$M$134,MATCH([18]設定!$D26,[18]第１０表!$C$78:$C$134,0),2),[18]設定!$H26))</f>
        <v>160.5</v>
      </c>
      <c r="E11" s="46">
        <f>IF($B11="","",IF([18]設定!$H26="",INDEX([18]第１０表!$F$78:$M$134,MATCH([18]設定!$D26,[18]第１０表!$C$78:$C$134,0),3),[18]設定!$H26))</f>
        <v>143.1</v>
      </c>
      <c r="F11" s="47">
        <f>IF($B11="","",IF([18]設定!$H26="",INDEX([18]第１０表!$F$78:$M$134,MATCH([18]設定!$D26,[18]第１０表!$C$78:$C$134,0),4),[18]設定!$H26))</f>
        <v>17.399999999999999</v>
      </c>
      <c r="G11" s="46">
        <f>IF($B11="","",IF([18]設定!$H26="",INDEX([18]第１０表!$F$78:$M$134,MATCH([18]設定!$D26,[18]第１０表!$C$78:$C$134,0),5),[18]設定!$H26))</f>
        <v>18.2</v>
      </c>
      <c r="H11" s="46">
        <f>IF($B11="","",IF([18]設定!$H26="",INDEX([18]第１０表!$F$78:$M$134,MATCH([18]設定!$D26,[18]第１０表!$C$78:$C$134,0),6),[18]設定!$H26))</f>
        <v>106.5</v>
      </c>
      <c r="I11" s="46">
        <f>IF($B11="","",IF([18]設定!$H26="",INDEX([18]第１０表!$F$78:$M$134,MATCH([18]設定!$D26,[18]第１０表!$C$78:$C$134,0),7),[18]設定!$H26))</f>
        <v>106.3</v>
      </c>
      <c r="J11" s="47">
        <f>IF($B11="","",IF([18]設定!$H26="",INDEX([18]第１０表!$F$78:$M$134,MATCH([18]設定!$D26,[18]第１０表!$C$78:$C$134,0),8),[18]設定!$H26))</f>
        <v>0.2</v>
      </c>
      <c r="K11" s="5"/>
      <c r="M11" s="54" t="str">
        <f t="shared" si="0"/>
        <v>電気・ガス・熱供給・水道業</v>
      </c>
      <c r="N11" s="49">
        <f>IF($M11="","",IF([18]設定!$H26="",INDEX([18]指数!$C$518:$AD$574,MATCH([18]設定!$D26,[18]指数!$B$518:$B$574,0),7),[18]設定!$H26))</f>
        <v>105.9</v>
      </c>
      <c r="O11" s="50">
        <f>IF($M11="","",IF([18]設定!$H26="",INDEX([18]指数!$C$518:$AD$574,MATCH([18]設定!$D26,[18]指数!$B$518:$B$574,0),8),[18]設定!$H26))</f>
        <v>11</v>
      </c>
      <c r="P11" s="49">
        <f>IF($M11="","",IF([18]設定!$H26="",INDEX([18]指数!$C$518:$AD$574,MATCH([18]設定!$D26,[18]指数!$B$518:$B$574,0),9),[18]設定!$H26))</f>
        <v>101.7</v>
      </c>
      <c r="Q11" s="50">
        <f>IF($M11="","",IF([18]設定!$H26="",INDEX([18]指数!$C$518:$AD$574,MATCH([18]設定!$D26,[18]指数!$B$518:$B$574,0),10),[18]設定!$H26))</f>
        <v>5.6</v>
      </c>
      <c r="R11" s="49">
        <f>IF($M11="","",IF([18]設定!$H26="",INDEX([18]指数!$C$518:$AD$574,MATCH([18]設定!$D26,[18]指数!$B$518:$B$574,0),11),[18]設定!$H26))</f>
        <v>159.6</v>
      </c>
      <c r="S11" s="51">
        <f>IF($M11="","",IF([18]設定!$H26="",INDEX([18]指数!$C$518:$AD$574,MATCH([18]設定!$D26,[18]指数!$B$518:$B$574,0),12),[18]設定!$H26))</f>
        <v>89.1</v>
      </c>
      <c r="T11" s="49">
        <f>IF($M11="","",IF([18]設定!$H26="",INDEX([18]指数!$C$582:$AD$638,MATCH([18]設定!$D26,[18]指数!$B$582:$B$638,0),7),[18]設定!$H26))</f>
        <v>95.3</v>
      </c>
      <c r="U11" s="50">
        <f>IF($M11="","",IF([18]設定!$H26="",INDEX([18]指数!$C$582:$AD$638,MATCH([18]設定!$D26,[18]指数!$B$582:$B$638,0),8),[18]設定!$H26))</f>
        <v>1.1000000000000001</v>
      </c>
      <c r="V11" s="49">
        <f>IF($M11="","",IF([18]設定!$H26="",INDEX([18]指数!$C$582:$AD$638,MATCH([18]設定!$D26,[18]指数!$B$582:$B$638,0),9),[18]設定!$H26))</f>
        <v>95.4</v>
      </c>
      <c r="W11" s="50">
        <f>IF($M11="","",IF([18]設定!$H26="",INDEX([18]指数!$C$582:$AD$638,MATCH([18]設定!$D26,[18]指数!$B$582:$B$638,0),10),[18]設定!$H26))</f>
        <v>1.2</v>
      </c>
      <c r="X11" s="49">
        <f>IF($M11="","",IF([18]設定!$H26="",INDEX([18]指数!$C$582:$AD$638,MATCH([18]設定!$D26,[18]指数!$B$582:$B$638,0),11),[18]設定!$H26))</f>
        <v>50</v>
      </c>
      <c r="Y11" s="51">
        <f>IF($M11="","",IF([18]設定!$H26="",INDEX([18]指数!$C$582:$AD$638,MATCH([18]設定!$D26,[18]指数!$B$582:$B$638,0),12),[18]設定!$H26))</f>
        <v>-33.299999999999997</v>
      </c>
    </row>
    <row r="12" spans="1:25" s="4" customFormat="1" ht="23.25" customHeight="1" x14ac:dyDescent="0.45">
      <c r="A12" s="5"/>
      <c r="B12" s="52" t="str">
        <f>+[19]表１!B13</f>
        <v>情報通信業</v>
      </c>
      <c r="C12" s="46">
        <f>IF($B12="","",IF([18]設定!$H27="",INDEX([18]第１０表!$F$78:$M$134,MATCH([18]設定!$D27,[18]第１０表!$C$78:$C$134,0),1),[18]設定!$H27))</f>
        <v>19.7</v>
      </c>
      <c r="D12" s="46">
        <f>IF($B12="","",IF([18]設定!$H27="",INDEX([18]第１０表!$F$78:$M$134,MATCH([18]設定!$D27,[18]第１０表!$C$78:$C$134,0),2),[18]設定!$H27))</f>
        <v>160.69999999999999</v>
      </c>
      <c r="E12" s="46">
        <f>IF($B12="","",IF([18]設定!$H27="",INDEX([18]第１０表!$F$78:$M$134,MATCH([18]設定!$D27,[18]第１０表!$C$78:$C$134,0),3),[18]設定!$H27))</f>
        <v>148.19999999999999</v>
      </c>
      <c r="F12" s="47">
        <f>IF($B12="","",IF([18]設定!$H27="",INDEX([18]第１０表!$F$78:$M$134,MATCH([18]設定!$D27,[18]第１０表!$C$78:$C$134,0),4),[18]設定!$H27))</f>
        <v>12.5</v>
      </c>
      <c r="G12" s="46">
        <f>IF($B12="","",IF([18]設定!$H27="",INDEX([18]第１０表!$F$78:$M$134,MATCH([18]設定!$D27,[18]第１０表!$C$78:$C$134,0),5),[18]設定!$H27))</f>
        <v>12.2</v>
      </c>
      <c r="H12" s="46">
        <f>IF($B12="","",IF([18]設定!$H27="",INDEX([18]第１０表!$F$78:$M$134,MATCH([18]設定!$D27,[18]第１０表!$C$78:$C$134,0),6),[18]設定!$H27))</f>
        <v>73.3</v>
      </c>
      <c r="I12" s="46">
        <f>IF($B12="","",IF([18]設定!$H27="",INDEX([18]第１０表!$F$78:$M$134,MATCH([18]設定!$D27,[18]第１０表!$C$78:$C$134,0),7),[18]設定!$H27))</f>
        <v>72.7</v>
      </c>
      <c r="J12" s="47">
        <f>IF($B12="","",IF([18]設定!$H27="",INDEX([18]第１０表!$F$78:$M$134,MATCH([18]設定!$D27,[18]第１０表!$C$78:$C$134,0),8),[18]設定!$H27))</f>
        <v>0.6</v>
      </c>
      <c r="K12" s="5"/>
      <c r="M12" s="48" t="str">
        <f t="shared" si="0"/>
        <v>情報通信業</v>
      </c>
      <c r="N12" s="49">
        <f>IF($M12="","",IF([18]設定!$H27="",INDEX([18]指数!$C$518:$AD$574,MATCH([18]設定!$D27,[18]指数!$B$518:$B$574,0),7),[18]設定!$H27))</f>
        <v>102.7</v>
      </c>
      <c r="O12" s="50">
        <f>IF($M12="","",IF([18]設定!$H27="",INDEX([18]指数!$C$518:$AD$574,MATCH([18]設定!$D27,[18]指数!$B$518:$B$574,0),8),[18]設定!$H27))</f>
        <v>5.5</v>
      </c>
      <c r="P12" s="49">
        <f>IF($M12="","",IF([18]設定!$H27="",INDEX([18]指数!$C$518:$AD$574,MATCH([18]設定!$D27,[18]指数!$B$518:$B$574,0),9),[18]設定!$H27))</f>
        <v>103.5</v>
      </c>
      <c r="Q12" s="50">
        <f>IF($M12="","",IF([18]設定!$H27="",INDEX([18]指数!$C$518:$AD$574,MATCH([18]設定!$D27,[18]指数!$B$518:$B$574,0),10),[18]設定!$H27))</f>
        <v>5.3</v>
      </c>
      <c r="R12" s="49">
        <f>IF($M12="","",IF([18]設定!$H27="",INDEX([18]指数!$C$518:$AD$574,MATCH([18]設定!$D27,[18]指数!$B$518:$B$574,0),11),[18]設定!$H27))</f>
        <v>94.7</v>
      </c>
      <c r="S12" s="51">
        <f>IF($M12="","",IF([18]設定!$H27="",INDEX([18]指数!$C$518:$AD$574,MATCH([18]設定!$D27,[18]指数!$B$518:$B$574,0),12),[18]設定!$H27))</f>
        <v>9.6</v>
      </c>
      <c r="T12" s="49">
        <f>IF($M12="","",IF([18]設定!$H27="",INDEX([18]指数!$C$582:$AD$638,MATCH([18]設定!$D27,[18]指数!$B$582:$B$638,0),7),[18]設定!$H27))</f>
        <v>77.5</v>
      </c>
      <c r="U12" s="50">
        <f>IF($M12="","",IF([18]設定!$H27="",INDEX([18]指数!$C$582:$AD$638,MATCH([18]設定!$D27,[18]指数!$B$582:$B$638,0),8),[18]設定!$H27))</f>
        <v>-16.899999999999999</v>
      </c>
      <c r="V12" s="49">
        <f>IF($M12="","",IF([18]設定!$H27="",INDEX([18]指数!$C$582:$AD$638,MATCH([18]設定!$D27,[18]指数!$B$582:$B$638,0),9),[18]設定!$H27))</f>
        <v>77.900000000000006</v>
      </c>
      <c r="W12" s="50">
        <f>IF($M12="","",IF([18]設定!$H27="",INDEX([18]指数!$C$582:$AD$638,MATCH([18]設定!$D27,[18]指数!$B$582:$B$638,0),10),[18]設定!$H27))</f>
        <v>-10.4</v>
      </c>
      <c r="X12" s="49">
        <f>IF($M12="","",IF([18]設定!$H27="",INDEX([18]指数!$C$582:$AD$638,MATCH([18]設定!$D27,[18]指数!$B$582:$B$638,0),11),[18]設定!$H27))</f>
        <v>46.2</v>
      </c>
      <c r="Y12" s="51">
        <f>IF($M12="","",IF([18]設定!$H27="",INDEX([18]指数!$C$582:$AD$638,MATCH([18]設定!$D27,[18]指数!$B$582:$B$638,0),12),[18]設定!$H27))</f>
        <v>-91.7</v>
      </c>
    </row>
    <row r="13" spans="1:25" s="4" customFormat="1" ht="23.25" customHeight="1" x14ac:dyDescent="0.45">
      <c r="A13" s="5"/>
      <c r="B13" s="52" t="str">
        <f>+[19]表１!B14</f>
        <v>運輸業，郵便業</v>
      </c>
      <c r="C13" s="46">
        <f>IF($B13="","",IF([18]設定!$H28="",INDEX([18]第１０表!$F$78:$M$134,MATCH([18]設定!$D28,[18]第１０表!$C$78:$C$134,0),1),[18]設定!$H28))</f>
        <v>20.9</v>
      </c>
      <c r="D13" s="46">
        <f>IF($B13="","",IF([18]設定!$H28="",INDEX([18]第１０表!$F$78:$M$134,MATCH([18]設定!$D28,[18]第１０表!$C$78:$C$134,0),2),[18]設定!$H28))</f>
        <v>193.1</v>
      </c>
      <c r="E13" s="46">
        <f>IF($B13="","",IF([18]設定!$H28="",INDEX([18]第１０表!$F$78:$M$134,MATCH([18]設定!$D28,[18]第１０表!$C$78:$C$134,0),3),[18]設定!$H28))</f>
        <v>162.69999999999999</v>
      </c>
      <c r="F13" s="47">
        <f>IF($B13="","",IF([18]設定!$H28="",INDEX([18]第１０表!$F$78:$M$134,MATCH([18]設定!$D28,[18]第１０表!$C$78:$C$134,0),4),[18]設定!$H28))</f>
        <v>30.4</v>
      </c>
      <c r="G13" s="46">
        <f>IF($B13="","",IF([18]設定!$H28="",INDEX([18]第１０表!$F$78:$M$134,MATCH([18]設定!$D28,[18]第１０表!$C$78:$C$134,0),5),[18]設定!$H28))</f>
        <v>15.4</v>
      </c>
      <c r="H13" s="46">
        <f>IF($B13="","",IF([18]設定!$H28="",INDEX([18]第１０表!$F$78:$M$134,MATCH([18]設定!$D28,[18]第１０表!$C$78:$C$134,0),6),[18]設定!$H28))</f>
        <v>70.400000000000006</v>
      </c>
      <c r="I13" s="46">
        <f>IF($B13="","",IF([18]設定!$H28="",INDEX([18]第１０表!$F$78:$M$134,MATCH([18]設定!$D28,[18]第１０表!$C$78:$C$134,0),7),[18]設定!$H28))</f>
        <v>70.400000000000006</v>
      </c>
      <c r="J13" s="47">
        <f>IF($B13="","",IF([18]設定!$H28="",INDEX([18]第１０表!$F$78:$M$134,MATCH([18]設定!$D28,[18]第１０表!$C$78:$C$134,0),8),[18]設定!$H28))</f>
        <v>0</v>
      </c>
      <c r="K13" s="5"/>
      <c r="M13" s="48" t="str">
        <f t="shared" si="0"/>
        <v>運輸業，郵便業</v>
      </c>
      <c r="N13" s="49">
        <f>IF($M13="","",IF([18]設定!$H28="",INDEX([18]指数!$C$518:$AD$574,MATCH([18]設定!$D28,[18]指数!$B$518:$B$574,0),7),[18]設定!$H28))</f>
        <v>95.6</v>
      </c>
      <c r="O13" s="50">
        <f>IF($M13="","",IF([18]設定!$H28="",INDEX([18]指数!$C$518:$AD$574,MATCH([18]設定!$D28,[18]指数!$B$518:$B$574,0),8),[18]設定!$H28))</f>
        <v>2</v>
      </c>
      <c r="P13" s="49">
        <f>IF($M13="","",IF([18]設定!$H28="",INDEX([18]指数!$C$518:$AD$574,MATCH([18]設定!$D28,[18]指数!$B$518:$B$574,0),9),[18]設定!$H28))</f>
        <v>101.2</v>
      </c>
      <c r="Q13" s="50">
        <f>IF($M13="","",IF([18]設定!$H28="",INDEX([18]指数!$C$518:$AD$574,MATCH([18]設定!$D28,[18]指数!$B$518:$B$574,0),10),[18]設定!$H28))</f>
        <v>3.9</v>
      </c>
      <c r="R13" s="49">
        <f>IF($M13="","",IF([18]設定!$H28="",INDEX([18]指数!$C$518:$AD$574,MATCH([18]設定!$D28,[18]指数!$B$518:$B$574,0),11),[18]設定!$H28))</f>
        <v>74</v>
      </c>
      <c r="S13" s="51">
        <f>IF($M13="","",IF([18]設定!$H28="",INDEX([18]指数!$C$518:$AD$574,MATCH([18]設定!$D28,[18]指数!$B$518:$B$574,0),12),[18]設定!$H28))</f>
        <v>-7</v>
      </c>
      <c r="T13" s="49">
        <f>IF($M13="","",IF([18]設定!$H28="",INDEX([18]指数!$C$582:$AD$638,MATCH([18]設定!$D28,[18]指数!$B$582:$B$638,0),7),[18]設定!$H28))</f>
        <v>72.8</v>
      </c>
      <c r="U13" s="50">
        <f>IF($M13="","",IF([18]設定!$H28="",INDEX([18]指数!$C$582:$AD$638,MATCH([18]設定!$D28,[18]指数!$B$582:$B$638,0),8),[18]設定!$H28))</f>
        <v>-28.5</v>
      </c>
      <c r="V13" s="49">
        <f>IF($M13="","",IF([18]設定!$H28="",INDEX([18]指数!$C$582:$AD$638,MATCH([18]設定!$D28,[18]指数!$B$582:$B$638,0),9),[18]設定!$H28))</f>
        <v>76.400000000000006</v>
      </c>
      <c r="W13" s="50">
        <f>IF($M13="","",IF([18]設定!$H28="",INDEX([18]指数!$C$582:$AD$638,MATCH([18]設定!$D28,[18]指数!$B$582:$B$638,0),10),[18]設定!$H28))</f>
        <v>-27.4</v>
      </c>
      <c r="X13" s="49">
        <f>IF($M13="","",IF([18]設定!$H28="",INDEX([18]指数!$C$582:$AD$638,MATCH([18]設定!$D28,[18]指数!$B$582:$B$638,0),11),[18]設定!$H28))</f>
        <v>0</v>
      </c>
      <c r="Y13" s="51">
        <f>IF($M13="","",IF([18]設定!$H28="",INDEX([18]指数!$C$582:$AD$638,MATCH([18]設定!$D28,[18]指数!$B$582:$B$638,0),12),[18]設定!$H28))</f>
        <v>-100</v>
      </c>
    </row>
    <row r="14" spans="1:25" s="4" customFormat="1" ht="23.25" customHeight="1" x14ac:dyDescent="0.45">
      <c r="A14" s="5"/>
      <c r="B14" s="52" t="str">
        <f>+[19]表１!B15</f>
        <v>卸売業，小売業</v>
      </c>
      <c r="C14" s="46">
        <f>IF($B14="","",IF([18]設定!$H29="",INDEX([18]第１０表!$F$78:$M$134,MATCH([18]設定!$D29,[18]第１０表!$C$78:$C$134,0),1),[18]設定!$H29))</f>
        <v>20.399999999999999</v>
      </c>
      <c r="D14" s="46">
        <f>IF($B14="","",IF([18]設定!$H29="",INDEX([18]第１０表!$F$78:$M$134,MATCH([18]設定!$D29,[18]第１０表!$C$78:$C$134,0),2),[18]設定!$H29))</f>
        <v>171.3</v>
      </c>
      <c r="E14" s="46">
        <f>IF($B14="","",IF([18]設定!$H29="",INDEX([18]第１０表!$F$78:$M$134,MATCH([18]設定!$D29,[18]第１０表!$C$78:$C$134,0),3),[18]設定!$H29))</f>
        <v>158.19999999999999</v>
      </c>
      <c r="F14" s="47">
        <f>IF($B14="","",IF([18]設定!$H29="",INDEX([18]第１０表!$F$78:$M$134,MATCH([18]設定!$D29,[18]第１０表!$C$78:$C$134,0),4),[18]設定!$H29))</f>
        <v>13.1</v>
      </c>
      <c r="G14" s="46">
        <f>IF($B14="","",IF([18]設定!$H29="",INDEX([18]第１０表!$F$78:$M$134,MATCH([18]設定!$D29,[18]第１０表!$C$78:$C$134,0),5),[18]設定!$H29))</f>
        <v>14.9</v>
      </c>
      <c r="H14" s="46">
        <f>IF($B14="","",IF([18]設定!$H29="",INDEX([18]第１０表!$F$78:$M$134,MATCH([18]設定!$D29,[18]第１０表!$C$78:$C$134,0),6),[18]設定!$H29))</f>
        <v>90.6</v>
      </c>
      <c r="I14" s="46">
        <f>IF($B14="","",IF([18]設定!$H29="",INDEX([18]第１０表!$F$78:$M$134,MATCH([18]設定!$D29,[18]第１０表!$C$78:$C$134,0),7),[18]設定!$H29))</f>
        <v>88</v>
      </c>
      <c r="J14" s="47">
        <f>IF($B14="","",IF([18]設定!$H29="",INDEX([18]第１０表!$F$78:$M$134,MATCH([18]設定!$D29,[18]第１０表!$C$78:$C$134,0),8),[18]設定!$H29))</f>
        <v>2.6</v>
      </c>
      <c r="K14" s="5"/>
      <c r="M14" s="48" t="str">
        <f t="shared" si="0"/>
        <v>卸売業，小売業</v>
      </c>
      <c r="N14" s="49">
        <f>IF($M14="","",IF([18]設定!$H29="",INDEX([18]指数!$C$518:$AD$574,MATCH([18]設定!$D29,[18]指数!$B$518:$B$574,0),7),[18]設定!$H29))</f>
        <v>99.1</v>
      </c>
      <c r="O14" s="50">
        <f>IF($M14="","",IF([18]設定!$H29="",INDEX([18]指数!$C$518:$AD$574,MATCH([18]設定!$D29,[18]指数!$B$518:$B$574,0),8),[18]設定!$H29))</f>
        <v>3.1</v>
      </c>
      <c r="P14" s="49">
        <f>IF($M14="","",IF([18]設定!$H29="",INDEX([18]指数!$C$518:$AD$574,MATCH([18]設定!$D29,[18]指数!$B$518:$B$574,0),9),[18]設定!$H29))</f>
        <v>97.7</v>
      </c>
      <c r="Q14" s="50">
        <f>IF($M14="","",IF([18]設定!$H29="",INDEX([18]指数!$C$518:$AD$574,MATCH([18]設定!$D29,[18]指数!$B$518:$B$574,0),10),[18]設定!$H29))</f>
        <v>2.2000000000000002</v>
      </c>
      <c r="R14" s="49">
        <f>IF($M14="","",IF([18]設定!$H29="",INDEX([18]指数!$C$518:$AD$574,MATCH([18]設定!$D29,[18]指数!$B$518:$B$574,0),11),[18]設定!$H29))</f>
        <v>119.1</v>
      </c>
      <c r="S14" s="51">
        <f>IF($M14="","",IF([18]設定!$H29="",INDEX([18]指数!$C$518:$AD$574,MATCH([18]設定!$D29,[18]指数!$B$518:$B$574,0),12),[18]設定!$H29))</f>
        <v>14</v>
      </c>
      <c r="T14" s="49">
        <f>IF($M14="","",IF([18]設定!$H29="",INDEX([18]指数!$C$582:$AD$638,MATCH([18]設定!$D29,[18]指数!$B$582:$B$638,0),7),[18]設定!$H29))</f>
        <v>92</v>
      </c>
      <c r="U14" s="50">
        <f>IF($M14="","",IF([18]設定!$H29="",INDEX([18]指数!$C$582:$AD$638,MATCH([18]設定!$D29,[18]指数!$B$582:$B$638,0),8),[18]設定!$H29))</f>
        <v>-5.7</v>
      </c>
      <c r="V14" s="49">
        <f>IF($M14="","",IF([18]設定!$H29="",INDEX([18]指数!$C$582:$AD$638,MATCH([18]設定!$D29,[18]指数!$B$582:$B$638,0),9),[18]設定!$H29))</f>
        <v>90.7</v>
      </c>
      <c r="W14" s="50">
        <f>IF($M14="","",IF([18]設定!$H29="",INDEX([18]指数!$C$582:$AD$638,MATCH([18]設定!$D29,[18]指数!$B$582:$B$638,0),10),[18]設定!$H29))</f>
        <v>-5.7</v>
      </c>
      <c r="X14" s="49">
        <f>IF($M14="","",IF([18]設定!$H29="",INDEX([18]指数!$C$582:$AD$638,MATCH([18]設定!$D29,[18]指数!$B$582:$B$638,0),11),[18]設定!$H29))</f>
        <v>173.3</v>
      </c>
      <c r="Y14" s="51">
        <f>IF($M14="","",IF([18]設定!$H29="",INDEX([18]指数!$C$582:$AD$638,MATCH([18]設定!$D29,[18]指数!$B$582:$B$638,0),12),[18]設定!$H29))</f>
        <v>-7.2</v>
      </c>
    </row>
    <row r="15" spans="1:25" s="4" customFormat="1" ht="23.25" customHeight="1" x14ac:dyDescent="0.45">
      <c r="A15" s="5"/>
      <c r="B15" s="52" t="str">
        <f>+[19]表１!B16</f>
        <v>金融業，保険業</v>
      </c>
      <c r="C15" s="46">
        <f>IF($B15="","",IF([18]設定!$H30="",INDEX([18]第１０表!$F$78:$M$134,MATCH([18]設定!$D30,[18]第１０表!$C$78:$C$134,0),1),[18]設定!$H30))</f>
        <v>19.100000000000001</v>
      </c>
      <c r="D15" s="46">
        <f>IF($B15="","",IF([18]設定!$H30="",INDEX([18]第１０表!$F$78:$M$134,MATCH([18]設定!$D30,[18]第１０表!$C$78:$C$134,0),2),[18]設定!$H30))</f>
        <v>150.19999999999999</v>
      </c>
      <c r="E15" s="46">
        <f>IF($B15="","",IF([18]設定!$H30="",INDEX([18]第１０表!$F$78:$M$134,MATCH([18]設定!$D30,[18]第１０表!$C$78:$C$134,0),3),[18]設定!$H30))</f>
        <v>142.9</v>
      </c>
      <c r="F15" s="47">
        <f>IF($B15="","",IF([18]設定!$H30="",INDEX([18]第１０表!$F$78:$M$134,MATCH([18]設定!$D30,[18]第１０表!$C$78:$C$134,0),4),[18]設定!$H30))</f>
        <v>7.3</v>
      </c>
      <c r="G15" s="46">
        <f>IF($B15="","",IF([18]設定!$H30="",INDEX([18]第１０表!$F$78:$M$134,MATCH([18]設定!$D30,[18]第１０表!$C$78:$C$134,0),5),[18]設定!$H30))</f>
        <v>17.5</v>
      </c>
      <c r="H15" s="46">
        <f>IF($B15="","",IF([18]設定!$H30="",INDEX([18]第１０表!$F$78:$M$134,MATCH([18]設定!$D30,[18]第１０表!$C$78:$C$134,0),6),[18]設定!$H30))</f>
        <v>117.2</v>
      </c>
      <c r="I15" s="46">
        <f>IF($B15="","",IF([18]設定!$H30="",INDEX([18]第１０表!$F$78:$M$134,MATCH([18]設定!$D30,[18]第１０表!$C$78:$C$134,0),7),[18]設定!$H30))</f>
        <v>116.8</v>
      </c>
      <c r="J15" s="47">
        <f>IF($B15="","",IF([18]設定!$H30="",INDEX([18]第１０表!$F$78:$M$134,MATCH([18]設定!$D30,[18]第１０表!$C$78:$C$134,0),8),[18]設定!$H30))</f>
        <v>0.4</v>
      </c>
      <c r="K15" s="5"/>
      <c r="M15" s="48" t="str">
        <f t="shared" si="0"/>
        <v>金融業，保険業</v>
      </c>
      <c r="N15" s="49">
        <f>IF($M15="","",IF([18]設定!$H30="",INDEX([18]指数!$C$518:$AD$574,MATCH([18]設定!$D30,[18]指数!$B$518:$B$574,0),7),[18]設定!$H30))</f>
        <v>100.6</v>
      </c>
      <c r="O15" s="50">
        <f>IF($M15="","",IF([18]設定!$H30="",INDEX([18]指数!$C$518:$AD$574,MATCH([18]設定!$D30,[18]指数!$B$518:$B$574,0),8),[18]設定!$H30))</f>
        <v>-0.1</v>
      </c>
      <c r="P15" s="49">
        <f>IF($M15="","",IF([18]設定!$H30="",INDEX([18]指数!$C$518:$AD$574,MATCH([18]設定!$D30,[18]指数!$B$518:$B$574,0),9),[18]設定!$H30))</f>
        <v>99.4</v>
      </c>
      <c r="Q15" s="50">
        <f>IF($M15="","",IF([18]設定!$H30="",INDEX([18]指数!$C$518:$AD$574,MATCH([18]設定!$D30,[18]指数!$B$518:$B$574,0),10),[18]設定!$H30))</f>
        <v>0.7</v>
      </c>
      <c r="R15" s="49">
        <f>IF($M15="","",IF([18]設定!$H30="",INDEX([18]指数!$C$518:$AD$574,MATCH([18]設定!$D30,[18]指数!$B$518:$B$574,0),11),[18]設定!$H30))</f>
        <v>132.69999999999999</v>
      </c>
      <c r="S15" s="51">
        <f>IF($M15="","",IF([18]設定!$H30="",INDEX([18]指数!$C$518:$AD$574,MATCH([18]設定!$D30,[18]指数!$B$518:$B$574,0),12),[18]設定!$H30))</f>
        <v>-12.1</v>
      </c>
      <c r="T15" s="49">
        <f>IF($M15="","",IF([18]設定!$H30="",INDEX([18]指数!$C$582:$AD$638,MATCH([18]設定!$D30,[18]指数!$B$582:$B$638,0),7),[18]設定!$H30))</f>
        <v>105.6</v>
      </c>
      <c r="U15" s="50">
        <f>IF($M15="","",IF([18]設定!$H30="",INDEX([18]指数!$C$582:$AD$638,MATCH([18]設定!$D30,[18]指数!$B$582:$B$638,0),8),[18]設定!$H30))</f>
        <v>33</v>
      </c>
      <c r="V15" s="49">
        <f>IF($M15="","",IF([18]設定!$H30="",INDEX([18]指数!$C$582:$AD$638,MATCH([18]設定!$D30,[18]指数!$B$582:$B$638,0),9),[18]設定!$H30))</f>
        <v>107</v>
      </c>
      <c r="W15" s="50">
        <f>IF($M15="","",IF([18]設定!$H30="",INDEX([18]指数!$C$582:$AD$638,MATCH([18]設定!$D30,[18]指数!$B$582:$B$638,0),10),[18]設定!$H30))</f>
        <v>36.700000000000003</v>
      </c>
      <c r="X15" s="49">
        <f>IF($M15="","",IF([18]設定!$H30="",INDEX([18]指数!$C$582:$AD$638,MATCH([18]設定!$D30,[18]指数!$B$582:$B$638,0),11),[18]設定!$H30))</f>
        <v>18.2</v>
      </c>
      <c r="Y15" s="51">
        <f>IF($M15="","",IF([18]設定!$H30="",INDEX([18]指数!$C$582:$AD$638,MATCH([18]設定!$D30,[18]指数!$B$582:$B$638,0),12),[18]設定!$H30))</f>
        <v>-84.6</v>
      </c>
    </row>
    <row r="16" spans="1:25" s="4" customFormat="1" ht="23.25" customHeight="1" x14ac:dyDescent="0.45">
      <c r="A16" s="5"/>
      <c r="B16" s="52" t="str">
        <f>+[19]表１!B17</f>
        <v>不動産業，物品賃貸業</v>
      </c>
      <c r="C16" s="46">
        <f>IF($B16="","",IF([18]設定!$H31="",INDEX([18]第１０表!$F$78:$M$134,MATCH([18]設定!$D31,[18]第１０表!$C$78:$C$134,0),1),[18]設定!$H31))</f>
        <v>21.3</v>
      </c>
      <c r="D16" s="46">
        <f>IF($B16="","",IF([18]設定!$H31="",INDEX([18]第１０表!$F$78:$M$134,MATCH([18]設定!$D31,[18]第１０表!$C$78:$C$134,0),2),[18]設定!$H31))</f>
        <v>170.7</v>
      </c>
      <c r="E16" s="46">
        <f>IF($B16="","",IF([18]設定!$H31="",INDEX([18]第１０表!$F$78:$M$134,MATCH([18]設定!$D31,[18]第１０表!$C$78:$C$134,0),3),[18]設定!$H31))</f>
        <v>166.7</v>
      </c>
      <c r="F16" s="47">
        <f>IF($B16="","",IF([18]設定!$H31="",INDEX([18]第１０表!$F$78:$M$134,MATCH([18]設定!$D31,[18]第１０表!$C$78:$C$134,0),4),[18]設定!$H31))</f>
        <v>4</v>
      </c>
      <c r="G16" s="46">
        <f>IF($B16="","",IF([18]設定!$H31="",INDEX([18]第１０表!$F$78:$M$134,MATCH([18]設定!$D31,[18]第１０表!$C$78:$C$134,0),5),[18]設定!$H31))</f>
        <v>12.8</v>
      </c>
      <c r="H16" s="46">
        <f>IF($B16="","",IF([18]設定!$H31="",INDEX([18]第１０表!$F$78:$M$134,MATCH([18]設定!$D31,[18]第１０表!$C$78:$C$134,0),6),[18]設定!$H31))</f>
        <v>69</v>
      </c>
      <c r="I16" s="46">
        <f>IF($B16="","",IF([18]設定!$H31="",INDEX([18]第１０表!$F$78:$M$134,MATCH([18]設定!$D31,[18]第１０表!$C$78:$C$134,0),7),[18]設定!$H31))</f>
        <v>68.8</v>
      </c>
      <c r="J16" s="47">
        <f>IF($B16="","",IF([18]設定!$H31="",INDEX([18]第１０表!$F$78:$M$134,MATCH([18]設定!$D31,[18]第１０表!$C$78:$C$134,0),8),[18]設定!$H31))</f>
        <v>0.2</v>
      </c>
      <c r="K16" s="5"/>
      <c r="M16" s="48" t="str">
        <f t="shared" si="0"/>
        <v>不動産業，物品賃貸業</v>
      </c>
      <c r="N16" s="49">
        <f>IF($M16="","",IF([18]設定!$H31="",INDEX([18]指数!$C$518:$AD$574,MATCH([18]設定!$D31,[18]指数!$B$518:$B$574,0),7),[18]設定!$H31))</f>
        <v>104.1</v>
      </c>
      <c r="O16" s="50">
        <f>IF($M16="","",IF([18]設定!$H31="",INDEX([18]指数!$C$518:$AD$574,MATCH([18]設定!$D31,[18]指数!$B$518:$B$574,0),8),[18]設定!$H31))</f>
        <v>17.8</v>
      </c>
      <c r="P16" s="49">
        <f>IF($M16="","",IF([18]設定!$H31="",INDEX([18]指数!$C$518:$AD$574,MATCH([18]設定!$D31,[18]指数!$B$518:$B$574,0),9),[18]設定!$H31))</f>
        <v>107.6</v>
      </c>
      <c r="Q16" s="50">
        <f>IF($M16="","",IF([18]設定!$H31="",INDEX([18]指数!$C$518:$AD$574,MATCH([18]設定!$D31,[18]指数!$B$518:$B$574,0),10),[18]設定!$H31))</f>
        <v>24</v>
      </c>
      <c r="R16" s="49">
        <f>IF($M16="","",IF([18]設定!$H31="",INDEX([18]指数!$C$518:$AD$574,MATCH([18]設定!$D31,[18]指数!$B$518:$B$574,0),11),[18]設定!$H31))</f>
        <v>44.4</v>
      </c>
      <c r="S16" s="51">
        <f>IF($M16="","",IF([18]設定!$H31="",INDEX([18]指数!$C$518:$AD$574,MATCH([18]設定!$D31,[18]指数!$B$518:$B$574,0),12),[18]設定!$H31))</f>
        <v>-62</v>
      </c>
      <c r="T16" s="49">
        <f>IF($M16="","",IF([18]設定!$H31="",INDEX([18]指数!$C$582:$AD$638,MATCH([18]設定!$D31,[18]指数!$B$582:$B$638,0),7),[18]設定!$H31))</f>
        <v>85.3</v>
      </c>
      <c r="U16" s="50">
        <f>IF($M16="","",IF([18]設定!$H31="",INDEX([18]指数!$C$582:$AD$638,MATCH([18]設定!$D31,[18]指数!$B$582:$B$638,0),8),[18]設定!$H31))</f>
        <v>-35.200000000000003</v>
      </c>
      <c r="V16" s="49">
        <f>IF($M16="","",IF([18]設定!$H31="",INDEX([18]指数!$C$582:$AD$638,MATCH([18]設定!$D31,[18]指数!$B$582:$B$638,0),9),[18]設定!$H31))</f>
        <v>86.4</v>
      </c>
      <c r="W16" s="50">
        <f>IF($M16="","",IF([18]設定!$H31="",INDEX([18]指数!$C$582:$AD$638,MATCH([18]設定!$D31,[18]指数!$B$582:$B$638,0),10),[18]設定!$H31))</f>
        <v>-31.2</v>
      </c>
      <c r="X16" s="49">
        <f>IF($M16="","",IF([18]設定!$H31="",INDEX([18]指数!$C$582:$AD$638,MATCH([18]設定!$D31,[18]指数!$B$582:$B$638,0),11),[18]設定!$H31))</f>
        <v>15.4</v>
      </c>
      <c r="Y16" s="51">
        <f>IF($M16="","",IF([18]設定!$H31="",INDEX([18]指数!$C$582:$AD$638,MATCH([18]設定!$D31,[18]指数!$B$582:$B$638,0),12),[18]設定!$H31))</f>
        <v>-97</v>
      </c>
    </row>
    <row r="17" spans="1:25" s="4" customFormat="1" ht="23.25" customHeight="1" x14ac:dyDescent="0.45">
      <c r="A17" s="5"/>
      <c r="B17" s="55" t="str">
        <f>+[19]表１!B18</f>
        <v>学術研究，専門・技術サービス業</v>
      </c>
      <c r="C17" s="46">
        <f>IF($B17="","",IF([18]設定!$H32="",INDEX([18]第１０表!$F$78:$M$134,MATCH([18]設定!$D32,[18]第１０表!$C$78:$C$134,0),1),[18]設定!$H32))</f>
        <v>20</v>
      </c>
      <c r="D17" s="46">
        <f>IF($B17="","",IF([18]設定!$H32="",INDEX([18]第１０表!$F$78:$M$134,MATCH([18]設定!$D32,[18]第１０表!$C$78:$C$134,0),2),[18]設定!$H32))</f>
        <v>164.6</v>
      </c>
      <c r="E17" s="46">
        <f>IF($B17="","",IF([18]設定!$H32="",INDEX([18]第１０表!$F$78:$M$134,MATCH([18]設定!$D32,[18]第１０表!$C$78:$C$134,0),3),[18]設定!$H32))</f>
        <v>155.69999999999999</v>
      </c>
      <c r="F17" s="47">
        <f>IF($B17="","",IF([18]設定!$H32="",INDEX([18]第１０表!$F$78:$M$134,MATCH([18]設定!$D32,[18]第１０表!$C$78:$C$134,0),4),[18]設定!$H32))</f>
        <v>8.9</v>
      </c>
      <c r="G17" s="46">
        <f>IF($B17="","",IF([18]設定!$H32="",INDEX([18]第１０表!$F$78:$M$134,MATCH([18]設定!$D32,[18]第１０表!$C$78:$C$134,0),5),[18]設定!$H32))</f>
        <v>19.5</v>
      </c>
      <c r="H17" s="46">
        <f>IF($B17="","",IF([18]設定!$H32="",INDEX([18]第１０表!$F$78:$M$134,MATCH([18]設定!$D32,[18]第１０表!$C$78:$C$134,0),6),[18]設定!$H32))</f>
        <v>107.5</v>
      </c>
      <c r="I17" s="46">
        <f>IF($B17="","",IF([18]設定!$H32="",INDEX([18]第１０表!$F$78:$M$134,MATCH([18]設定!$D32,[18]第１０表!$C$78:$C$134,0),7),[18]設定!$H32))</f>
        <v>102.6</v>
      </c>
      <c r="J17" s="47">
        <f>IF($B17="","",IF([18]設定!$H32="",INDEX([18]第１０表!$F$78:$M$134,MATCH([18]設定!$D32,[18]第１０表!$C$78:$C$134,0),8),[18]設定!$H32))</f>
        <v>4.9000000000000004</v>
      </c>
      <c r="K17" s="5"/>
      <c r="M17" s="56" t="str">
        <f t="shared" si="0"/>
        <v>学術研究，専門・技術サービス業</v>
      </c>
      <c r="N17" s="49">
        <f>IF($M17="","",IF([18]設定!$H32="",INDEX([18]指数!$C$518:$AD$574,MATCH([18]設定!$D32,[18]指数!$B$518:$B$574,0),7),[18]設定!$H32))</f>
        <v>101.4</v>
      </c>
      <c r="O17" s="50">
        <f>IF($M17="","",IF([18]設定!$H32="",INDEX([18]指数!$C$518:$AD$574,MATCH([18]設定!$D32,[18]指数!$B$518:$B$574,0),8),[18]設定!$H32))</f>
        <v>5.4</v>
      </c>
      <c r="P17" s="49">
        <f>IF($M17="","",IF([18]設定!$H32="",INDEX([18]指数!$C$518:$AD$574,MATCH([18]設定!$D32,[18]指数!$B$518:$B$574,0),9),[18]設定!$H32))</f>
        <v>102</v>
      </c>
      <c r="Q17" s="50">
        <f>IF($M17="","",IF([18]設定!$H32="",INDEX([18]指数!$C$518:$AD$574,MATCH([18]設定!$D32,[18]指数!$B$518:$B$574,0),10),[18]設定!$H32))</f>
        <v>3.7</v>
      </c>
      <c r="R17" s="49">
        <f>IF($M17="","",IF([18]設定!$H32="",INDEX([18]指数!$C$518:$AD$574,MATCH([18]設定!$D32,[18]指数!$B$518:$B$574,0),11),[18]設定!$H32))</f>
        <v>92.7</v>
      </c>
      <c r="S17" s="51">
        <f>IF($M17="","",IF([18]設定!$H32="",INDEX([18]指数!$C$518:$AD$574,MATCH([18]設定!$D32,[18]指数!$B$518:$B$574,0),12),[18]設定!$H32))</f>
        <v>48.3</v>
      </c>
      <c r="T17" s="49">
        <f>IF($M17="","",IF([18]設定!$H32="",INDEX([18]指数!$C$582:$AD$638,MATCH([18]設定!$D32,[18]指数!$B$582:$B$638,0),7),[18]設定!$H32))</f>
        <v>93.6</v>
      </c>
      <c r="U17" s="50">
        <f>IF($M17="","",IF([18]設定!$H32="",INDEX([18]指数!$C$582:$AD$638,MATCH([18]設定!$D32,[18]指数!$B$582:$B$638,0),8),[18]設定!$H32))</f>
        <v>2.2000000000000002</v>
      </c>
      <c r="V17" s="49">
        <f>IF($M17="","",IF([18]設定!$H32="",INDEX([18]指数!$C$582:$AD$638,MATCH([18]設定!$D32,[18]指数!$B$582:$B$638,0),9),[18]設定!$H32))</f>
        <v>91.3</v>
      </c>
      <c r="W17" s="50">
        <f>IF($M17="","",IF([18]設定!$H32="",INDEX([18]指数!$C$582:$AD$638,MATCH([18]設定!$D32,[18]指数!$B$582:$B$638,0),10),[18]設定!$H32))</f>
        <v>0.7</v>
      </c>
      <c r="X17" s="49">
        <f>IF($M17="","",IF([18]設定!$H32="",INDEX([18]指数!$C$582:$AD$638,MATCH([18]設定!$D32,[18]指数!$B$582:$B$638,0),11),[18]設定!$H32))</f>
        <v>196</v>
      </c>
      <c r="Y17" s="51">
        <f>IF($M17="","",IF([18]設定!$H32="",INDEX([18]指数!$C$582:$AD$638,MATCH([18]設定!$D32,[18]指数!$B$582:$B$638,0),12),[18]設定!$H32))</f>
        <v>53.1</v>
      </c>
    </row>
    <row r="18" spans="1:25" s="4" customFormat="1" ht="23.25" customHeight="1" x14ac:dyDescent="0.45">
      <c r="A18" s="5"/>
      <c r="B18" s="52" t="str">
        <f>+[19]表１!B19</f>
        <v>宿泊業，飲食サービス業</v>
      </c>
      <c r="C18" s="46">
        <f>IF($B18="","",IF([18]設定!$H33="",INDEX([18]第１０表!$F$78:$M$134,MATCH([18]設定!$D33,[18]第１０表!$C$78:$C$134,0),1),[18]設定!$H33))</f>
        <v>21.7</v>
      </c>
      <c r="D18" s="46">
        <f>IF($B18="","",IF([18]設定!$H33="",INDEX([18]第１０表!$F$78:$M$134,MATCH([18]設定!$D33,[18]第１０表!$C$78:$C$134,0),2),[18]設定!$H33))</f>
        <v>179.6</v>
      </c>
      <c r="E18" s="46">
        <f>IF($B18="","",IF([18]設定!$H33="",INDEX([18]第１０表!$F$78:$M$134,MATCH([18]設定!$D33,[18]第１０表!$C$78:$C$134,0),3),[18]設定!$H33))</f>
        <v>166.1</v>
      </c>
      <c r="F18" s="47">
        <f>IF($B18="","",IF([18]設定!$H33="",INDEX([18]第１０表!$F$78:$M$134,MATCH([18]設定!$D33,[18]第１０表!$C$78:$C$134,0),4),[18]設定!$H33))</f>
        <v>13.5</v>
      </c>
      <c r="G18" s="46">
        <f>IF($B18="","",IF([18]設定!$H33="",INDEX([18]第１０表!$F$78:$M$134,MATCH([18]設定!$D33,[18]第１０表!$C$78:$C$134,0),5),[18]設定!$H33))</f>
        <v>12.3</v>
      </c>
      <c r="H18" s="46">
        <f>IF($B18="","",IF([18]設定!$H33="",INDEX([18]第１０表!$F$78:$M$134,MATCH([18]設定!$D33,[18]第１０表!$C$78:$C$134,0),6),[18]設定!$H33))</f>
        <v>61.1</v>
      </c>
      <c r="I18" s="46">
        <f>IF($B18="","",IF([18]設定!$H33="",INDEX([18]第１０表!$F$78:$M$134,MATCH([18]設定!$D33,[18]第１０表!$C$78:$C$134,0),7),[18]設定!$H33))</f>
        <v>59.7</v>
      </c>
      <c r="J18" s="47">
        <f>IF($B18="","",IF([18]設定!$H33="",INDEX([18]第１０表!$F$78:$M$134,MATCH([18]設定!$D33,[18]第１０表!$C$78:$C$134,0),8),[18]設定!$H33))</f>
        <v>1.4</v>
      </c>
      <c r="K18" s="5"/>
      <c r="M18" s="48" t="str">
        <f t="shared" si="0"/>
        <v>宿泊業，飲食サービス業</v>
      </c>
      <c r="N18" s="49">
        <f>IF($M18="","",IF([18]設定!$H33="",INDEX([18]指数!$C$518:$AD$574,MATCH([18]設定!$D33,[18]指数!$B$518:$B$574,0),7),[18]設定!$H33))</f>
        <v>110</v>
      </c>
      <c r="O18" s="50">
        <f>IF($M18="","",IF([18]設定!$H33="",INDEX([18]指数!$C$518:$AD$574,MATCH([18]設定!$D33,[18]指数!$B$518:$B$574,0),8),[18]設定!$H33))</f>
        <v>2.8</v>
      </c>
      <c r="P18" s="49">
        <f>IF($M18="","",IF([18]設定!$H33="",INDEX([18]指数!$C$518:$AD$574,MATCH([18]設定!$D33,[18]指数!$B$518:$B$574,0),9),[18]設定!$H33))</f>
        <v>108.9</v>
      </c>
      <c r="Q18" s="50">
        <f>IF($M18="","",IF([18]設定!$H33="",INDEX([18]指数!$C$518:$AD$574,MATCH([18]設定!$D33,[18]指数!$B$518:$B$574,0),10),[18]設定!$H33))</f>
        <v>-2.8</v>
      </c>
      <c r="R18" s="49">
        <f>IF($M18="","",IF([18]設定!$H33="",INDEX([18]指数!$C$518:$AD$574,MATCH([18]設定!$D33,[18]指数!$B$518:$B$574,0),11),[18]設定!$H33))</f>
        <v>125</v>
      </c>
      <c r="S18" s="51">
        <f>IF($M18="","",IF([18]設定!$H33="",INDEX([18]指数!$C$518:$AD$574,MATCH([18]設定!$D33,[18]指数!$B$518:$B$574,0),12),[18]設定!$H33))</f>
        <v>237.8</v>
      </c>
      <c r="T18" s="49">
        <f>IF($M18="","",IF([18]設定!$H33="",INDEX([18]指数!$C$582:$AD$638,MATCH([18]設定!$D33,[18]指数!$B$582:$B$638,0),7),[18]設定!$H33))</f>
        <v>89.1</v>
      </c>
      <c r="U18" s="50">
        <f>IF($M18="","",IF([18]設定!$H33="",INDEX([18]指数!$C$582:$AD$638,MATCH([18]設定!$D33,[18]指数!$B$582:$B$638,0),8),[18]設定!$H33))</f>
        <v>-20.6</v>
      </c>
      <c r="V18" s="49">
        <f>IF($M18="","",IF([18]設定!$H33="",INDEX([18]指数!$C$582:$AD$638,MATCH([18]設定!$D33,[18]指数!$B$582:$B$638,0),9),[18]設定!$H33))</f>
        <v>88.8</v>
      </c>
      <c r="W18" s="50">
        <f>IF($M18="","",IF([18]設定!$H33="",INDEX([18]指数!$C$582:$AD$638,MATCH([18]設定!$D33,[18]指数!$B$582:$B$638,0),10),[18]設定!$H33))</f>
        <v>-19.5</v>
      </c>
      <c r="X18" s="49">
        <f>IF($M18="","",IF([18]設定!$H33="",INDEX([18]指数!$C$582:$AD$638,MATCH([18]設定!$D33,[18]指数!$B$582:$B$638,0),11),[18]設定!$H33))</f>
        <v>100</v>
      </c>
      <c r="Y18" s="51">
        <f>IF($M18="","",IF([18]設定!$H33="",INDEX([18]指数!$C$582:$AD$638,MATCH([18]設定!$D33,[18]指数!$B$582:$B$638,0),12),[18]設定!$H33))</f>
        <v>-51.7</v>
      </c>
    </row>
    <row r="19" spans="1:25" s="4" customFormat="1" ht="23.25" customHeight="1" x14ac:dyDescent="0.45">
      <c r="A19" s="5"/>
      <c r="B19" s="54" t="str">
        <f>+[19]表１!B20</f>
        <v>生活関連サービス業，娯楽業</v>
      </c>
      <c r="C19" s="46">
        <f>IF($B19="","",IF([18]設定!$H34="",INDEX([18]第１０表!$F$78:$M$134,MATCH([18]設定!$D34,[18]第１０表!$C$78:$C$134,0),1),[18]設定!$H34))</f>
        <v>19.899999999999999</v>
      </c>
      <c r="D19" s="46">
        <f>IF($B19="","",IF([18]設定!$H34="",INDEX([18]第１０表!$F$78:$M$134,MATCH([18]設定!$D34,[18]第１０表!$C$78:$C$134,0),2),[18]設定!$H34))</f>
        <v>171.9</v>
      </c>
      <c r="E19" s="46">
        <f>IF($B19="","",IF([18]設定!$H34="",INDEX([18]第１０表!$F$78:$M$134,MATCH([18]設定!$D34,[18]第１０表!$C$78:$C$134,0),3),[18]設定!$H34))</f>
        <v>158</v>
      </c>
      <c r="F19" s="47">
        <f>IF($B19="","",IF([18]設定!$H34="",INDEX([18]第１０表!$F$78:$M$134,MATCH([18]設定!$D34,[18]第１０表!$C$78:$C$134,0),4),[18]設定!$H34))</f>
        <v>13.9</v>
      </c>
      <c r="G19" s="46">
        <f>IF($B19="","",IF([18]設定!$H34="",INDEX([18]第１０表!$F$78:$M$134,MATCH([18]設定!$D34,[18]第１０表!$C$78:$C$134,0),5),[18]設定!$H34))</f>
        <v>11.9</v>
      </c>
      <c r="H19" s="46">
        <f>IF($B19="","",IF([18]設定!$H34="",INDEX([18]第１０表!$F$78:$M$134,MATCH([18]設定!$D34,[18]第１０表!$C$78:$C$134,0),6),[18]設定!$H34))</f>
        <v>68.8</v>
      </c>
      <c r="I19" s="46">
        <f>IF($B19="","",IF([18]設定!$H34="",INDEX([18]第１０表!$F$78:$M$134,MATCH([18]設定!$D34,[18]第１０表!$C$78:$C$134,0),7),[18]設定!$H34))</f>
        <v>65.7</v>
      </c>
      <c r="J19" s="47">
        <f>IF($B19="","",IF([18]設定!$H34="",INDEX([18]第１０表!$F$78:$M$134,MATCH([18]設定!$D34,[18]第１０表!$C$78:$C$134,0),8),[18]設定!$H34))</f>
        <v>3.1</v>
      </c>
      <c r="K19" s="5"/>
      <c r="M19" s="54" t="str">
        <f t="shared" si="0"/>
        <v>生活関連サービス業，娯楽業</v>
      </c>
      <c r="N19" s="49">
        <f>IF($M19="","",IF([18]設定!$H34="",INDEX([18]指数!$C$518:$AD$574,MATCH([18]設定!$D34,[18]指数!$B$518:$B$574,0),7),[18]設定!$H34))</f>
        <v>101.1</v>
      </c>
      <c r="O19" s="50">
        <f>IF($M19="","",IF([18]設定!$H34="",INDEX([18]指数!$C$518:$AD$574,MATCH([18]設定!$D34,[18]指数!$B$518:$B$574,0),8),[18]設定!$H34))</f>
        <v>3.6</v>
      </c>
      <c r="P19" s="49">
        <f>IF($M19="","",IF([18]設定!$H34="",INDEX([18]指数!$C$518:$AD$574,MATCH([18]設定!$D34,[18]指数!$B$518:$B$574,0),9),[18]設定!$H34))</f>
        <v>102.5</v>
      </c>
      <c r="Q19" s="50">
        <f>IF($M19="","",IF([18]設定!$H34="",INDEX([18]指数!$C$518:$AD$574,MATCH([18]設定!$D34,[18]指数!$B$518:$B$574,0),10),[18]設定!$H34))</f>
        <v>3.3</v>
      </c>
      <c r="R19" s="49">
        <f>IF($M19="","",IF([18]設定!$H34="",INDEX([18]指数!$C$518:$AD$574,MATCH([18]設定!$D34,[18]指数!$B$518:$B$574,0),11),[18]設定!$H34))</f>
        <v>88</v>
      </c>
      <c r="S19" s="51">
        <f>IF($M19="","",IF([18]設定!$H34="",INDEX([18]指数!$C$518:$AD$574,MATCH([18]設定!$D34,[18]指数!$B$518:$B$574,0),12),[18]設定!$H34))</f>
        <v>7.8</v>
      </c>
      <c r="T19" s="49">
        <f>IF($M19="","",IF([18]設定!$H34="",INDEX([18]指数!$C$582:$AD$638,MATCH([18]設定!$D34,[18]指数!$B$582:$B$638,0),7),[18]設定!$H34))</f>
        <v>87.6</v>
      </c>
      <c r="U19" s="50">
        <f>IF($M19="","",IF([18]設定!$H34="",INDEX([18]指数!$C$582:$AD$638,MATCH([18]設定!$D34,[18]指数!$B$582:$B$638,0),8),[18]設定!$H34))</f>
        <v>-27.5</v>
      </c>
      <c r="V19" s="49">
        <f>IF($M19="","",IF([18]設定!$H34="",INDEX([18]指数!$C$582:$AD$638,MATCH([18]設定!$D34,[18]指数!$B$582:$B$638,0),9),[18]設定!$H34))</f>
        <v>84.6</v>
      </c>
      <c r="W19" s="50">
        <f>IF($M19="","",IF([18]設定!$H34="",INDEX([18]指数!$C$582:$AD$638,MATCH([18]設定!$D34,[18]指数!$B$582:$B$638,0),10),[18]設定!$H34))</f>
        <v>-28.3</v>
      </c>
      <c r="X19" s="49">
        <f>IF($M19="","",IF([18]設定!$H34="",INDEX([18]指数!$C$582:$AD$638,MATCH([18]設定!$D34,[18]指数!$B$582:$B$638,0),11),[18]設定!$H34))</f>
        <v>387.5</v>
      </c>
      <c r="Y19" s="51">
        <f>IF($M19="","",IF([18]設定!$H34="",INDEX([18]指数!$C$582:$AD$638,MATCH([18]設定!$D34,[18]指数!$B$582:$B$638,0),12),[18]設定!$H34))</f>
        <v>-3.1</v>
      </c>
    </row>
    <row r="20" spans="1:25" s="4" customFormat="1" ht="23.25" customHeight="1" x14ac:dyDescent="0.45">
      <c r="A20" s="5"/>
      <c r="B20" s="52" t="str">
        <f>+[19]表１!B21</f>
        <v>教育，学習支援業</v>
      </c>
      <c r="C20" s="46">
        <f>IF($B20="","",IF([18]設定!$H35="",INDEX([18]第１０表!$F$78:$M$134,MATCH([18]設定!$D35,[18]第１０表!$C$78:$C$134,0),1),[18]設定!$H35))</f>
        <v>19.5</v>
      </c>
      <c r="D20" s="46">
        <f>IF($B20="","",IF([18]設定!$H35="",INDEX([18]第１０表!$F$78:$M$134,MATCH([18]設定!$D35,[18]第１０表!$C$78:$C$134,0),2),[18]設定!$H35))</f>
        <v>176.5</v>
      </c>
      <c r="E20" s="46">
        <f>IF($B20="","",IF([18]設定!$H35="",INDEX([18]第１０表!$F$78:$M$134,MATCH([18]設定!$D35,[18]第１０表!$C$78:$C$134,0),3),[18]設定!$H35))</f>
        <v>148.6</v>
      </c>
      <c r="F20" s="47">
        <f>IF($B20="","",IF([18]設定!$H35="",INDEX([18]第１０表!$F$78:$M$134,MATCH([18]設定!$D35,[18]第１０表!$C$78:$C$134,0),4),[18]設定!$H35))</f>
        <v>27.9</v>
      </c>
      <c r="G20" s="46">
        <f>IF($B20="","",IF([18]設定!$H35="",INDEX([18]第１０表!$F$78:$M$134,MATCH([18]設定!$D35,[18]第１０表!$C$78:$C$134,0),5),[18]設定!$H35))</f>
        <v>13.5</v>
      </c>
      <c r="H20" s="46">
        <f>IF($B20="","",IF([18]設定!$H35="",INDEX([18]第１０表!$F$78:$M$134,MATCH([18]設定!$D35,[18]第１０表!$C$78:$C$134,0),6),[18]設定!$H35))</f>
        <v>65.599999999999994</v>
      </c>
      <c r="I20" s="46">
        <f>IF($B20="","",IF([18]設定!$H35="",INDEX([18]第１０表!$F$78:$M$134,MATCH([18]設定!$D35,[18]第１０表!$C$78:$C$134,0),7),[18]設定!$H35))</f>
        <v>65.400000000000006</v>
      </c>
      <c r="J20" s="47">
        <f>IF($B20="","",IF([18]設定!$H35="",INDEX([18]第１０表!$F$78:$M$134,MATCH([18]設定!$D35,[18]第１０表!$C$78:$C$134,0),8),[18]設定!$H35))</f>
        <v>0.2</v>
      </c>
      <c r="K20" s="5"/>
      <c r="M20" s="48" t="str">
        <f t="shared" si="0"/>
        <v>教育，学習支援業</v>
      </c>
      <c r="N20" s="49">
        <f>IF($M20="","",IF([18]設定!$H35="",INDEX([18]指数!$C$518:$AD$574,MATCH([18]設定!$D35,[18]指数!$B$518:$B$574,0),7),[18]設定!$H35))</f>
        <v>112.1</v>
      </c>
      <c r="O20" s="50">
        <f>IF($M20="","",IF([18]設定!$H35="",INDEX([18]指数!$C$518:$AD$574,MATCH([18]設定!$D35,[18]指数!$B$518:$B$574,0),8),[18]設定!$H35))</f>
        <v>-0.4</v>
      </c>
      <c r="P20" s="49">
        <f>IF($M20="","",IF([18]設定!$H35="",INDEX([18]指数!$C$518:$AD$574,MATCH([18]設定!$D35,[18]指数!$B$518:$B$574,0),9),[18]設定!$H35))</f>
        <v>100</v>
      </c>
      <c r="Q20" s="50">
        <f>IF($M20="","",IF([18]設定!$H35="",INDEX([18]指数!$C$518:$AD$574,MATCH([18]設定!$D35,[18]指数!$B$518:$B$574,0),10),[18]設定!$H35))</f>
        <v>-0.1</v>
      </c>
      <c r="R20" s="49">
        <f>IF($M20="","",IF([18]設定!$H35="",INDEX([18]指数!$C$518:$AD$574,MATCH([18]設定!$D35,[18]指数!$B$518:$B$574,0),11),[18]設定!$H35))</f>
        <v>317</v>
      </c>
      <c r="S20" s="51">
        <f>IF($M20="","",IF([18]設定!$H35="",INDEX([18]指数!$C$518:$AD$574,MATCH([18]設定!$D35,[18]指数!$B$518:$B$574,0),12),[18]設定!$H35))</f>
        <v>-1.8</v>
      </c>
      <c r="T20" s="49">
        <f>IF($M20="","",IF([18]設定!$H35="",INDEX([18]指数!$C$582:$AD$638,MATCH([18]設定!$D35,[18]指数!$B$582:$B$638,0),7),[18]設定!$H35))</f>
        <v>125.4</v>
      </c>
      <c r="U20" s="50">
        <f>IF($M20="","",IF([18]設定!$H35="",INDEX([18]指数!$C$582:$AD$638,MATCH([18]設定!$D35,[18]指数!$B$582:$B$638,0),8),[18]設定!$H35))</f>
        <v>-16.3</v>
      </c>
      <c r="V20" s="49">
        <f>IF($M20="","",IF([18]設定!$H35="",INDEX([18]指数!$C$582:$AD$638,MATCH([18]設定!$D35,[18]指数!$B$582:$B$638,0),9),[18]設定!$H35))</f>
        <v>125.8</v>
      </c>
      <c r="W20" s="50">
        <f>IF($M20="","",IF([18]設定!$H35="",INDEX([18]指数!$C$582:$AD$638,MATCH([18]設定!$D35,[18]指数!$B$582:$B$638,0),10),[18]設定!$H35))</f>
        <v>-16.399999999999999</v>
      </c>
      <c r="X20" s="49">
        <f>IF($M20="","",IF([18]設定!$H35="",INDEX([18]指数!$C$582:$AD$638,MATCH([18]設定!$D35,[18]指数!$B$582:$B$638,0),11),[18]設定!$H35))</f>
        <v>50</v>
      </c>
      <c r="Y20" s="51">
        <f>IF($M20="","",IF([18]設定!$H35="",INDEX([18]指数!$C$582:$AD$638,MATCH([18]設定!$D35,[18]指数!$B$582:$B$638,0),12),[18]設定!$H35))</f>
        <v>0</v>
      </c>
    </row>
    <row r="21" spans="1:25" s="4" customFormat="1" ht="23.25" customHeight="1" x14ac:dyDescent="0.45">
      <c r="A21" s="5"/>
      <c r="B21" s="52" t="str">
        <f>+[19]表１!B22</f>
        <v>医療，福祉</v>
      </c>
      <c r="C21" s="46">
        <f>IF($B21="","",IF([18]設定!$H36="",INDEX([18]第１０表!$F$78:$M$134,MATCH([18]設定!$D36,[18]第１０表!$C$78:$C$134,0),1),[18]設定!$H36))</f>
        <v>20</v>
      </c>
      <c r="D21" s="46">
        <f>IF($B21="","",IF([18]設定!$H36="",INDEX([18]第１０表!$F$78:$M$134,MATCH([18]設定!$D36,[18]第１０表!$C$78:$C$134,0),2),[18]設定!$H36))</f>
        <v>153.30000000000001</v>
      </c>
      <c r="E21" s="46">
        <f>IF($B21="","",IF([18]設定!$H36="",INDEX([18]第１０表!$F$78:$M$134,MATCH([18]設定!$D36,[18]第１０表!$C$78:$C$134,0),3),[18]設定!$H36))</f>
        <v>148.30000000000001</v>
      </c>
      <c r="F21" s="47">
        <f>IF($B21="","",IF([18]設定!$H36="",INDEX([18]第１０表!$F$78:$M$134,MATCH([18]設定!$D36,[18]第１０表!$C$78:$C$134,0),4),[18]設定!$H36))</f>
        <v>5</v>
      </c>
      <c r="G21" s="46">
        <f>IF($B21="","",IF([18]設定!$H36="",INDEX([18]第１０表!$F$78:$M$134,MATCH([18]設定!$D36,[18]第１０表!$C$78:$C$134,0),5),[18]設定!$H36))</f>
        <v>15.8</v>
      </c>
      <c r="H21" s="46">
        <f>IF($B21="","",IF([18]設定!$H36="",INDEX([18]第１０表!$F$78:$M$134,MATCH([18]設定!$D36,[18]第１０表!$C$78:$C$134,0),6),[18]設定!$H36))</f>
        <v>89.7</v>
      </c>
      <c r="I21" s="46">
        <f>IF($B21="","",IF([18]設定!$H36="",INDEX([18]第１０表!$F$78:$M$134,MATCH([18]設定!$D36,[18]第１０表!$C$78:$C$134,0),7),[18]設定!$H36))</f>
        <v>88.8</v>
      </c>
      <c r="J21" s="47">
        <f>IF($B21="","",IF([18]設定!$H36="",INDEX([18]第１０表!$F$78:$M$134,MATCH([18]設定!$D36,[18]第１０表!$C$78:$C$134,0),8),[18]設定!$H36))</f>
        <v>0.9</v>
      </c>
      <c r="K21" s="5"/>
      <c r="M21" s="48" t="str">
        <f t="shared" si="0"/>
        <v>医療，福祉</v>
      </c>
      <c r="N21" s="49">
        <f>IF($M21="","",IF([18]設定!$H36="",INDEX([18]指数!$C$518:$AD$574,MATCH([18]設定!$D36,[18]指数!$B$518:$B$574,0),7),[18]設定!$H36))</f>
        <v>97.6</v>
      </c>
      <c r="O21" s="50">
        <f>IF($M21="","",IF([18]設定!$H36="",INDEX([18]指数!$C$518:$AD$574,MATCH([18]設定!$D36,[18]指数!$B$518:$B$574,0),8),[18]設定!$H36))</f>
        <v>1</v>
      </c>
      <c r="P21" s="49">
        <f>IF($M21="","",IF([18]設定!$H36="",INDEX([18]指数!$C$518:$AD$574,MATCH([18]設定!$D36,[18]指数!$B$518:$B$574,0),9),[18]設定!$H36))</f>
        <v>97.6</v>
      </c>
      <c r="Q21" s="50">
        <f>IF($M21="","",IF([18]設定!$H36="",INDEX([18]指数!$C$518:$AD$574,MATCH([18]設定!$D36,[18]指数!$B$518:$B$574,0),10),[18]設定!$H36))</f>
        <v>0.8</v>
      </c>
      <c r="R21" s="49">
        <f>IF($M21="","",IF([18]設定!$H36="",INDEX([18]指数!$C$518:$AD$574,MATCH([18]設定!$D36,[18]指数!$B$518:$B$574,0),11),[18]設定!$H36))</f>
        <v>98</v>
      </c>
      <c r="S21" s="51">
        <f>IF($M21="","",IF([18]設定!$H36="",INDEX([18]指数!$C$518:$AD$574,MATCH([18]設定!$D36,[18]指数!$B$518:$B$574,0),12),[18]設定!$H36))</f>
        <v>8.6</v>
      </c>
      <c r="T21" s="49">
        <f>IF($M21="","",IF([18]設定!$H36="",INDEX([18]指数!$C$582:$AD$638,MATCH([18]設定!$D36,[18]指数!$B$582:$B$638,0),7),[18]設定!$H36))</f>
        <v>100.6</v>
      </c>
      <c r="U21" s="50">
        <f>IF($M21="","",IF([18]設定!$H36="",INDEX([18]指数!$C$582:$AD$638,MATCH([18]設定!$D36,[18]指数!$B$582:$B$638,0),8),[18]設定!$H36))</f>
        <v>4.5</v>
      </c>
      <c r="V21" s="49">
        <f>IF($M21="","",IF([18]設定!$H36="",INDEX([18]指数!$C$582:$AD$638,MATCH([18]設定!$D36,[18]指数!$B$582:$B$638,0),9),[18]設定!$H36))</f>
        <v>100.9</v>
      </c>
      <c r="W21" s="50">
        <f>IF($M21="","",IF([18]設定!$H36="",INDEX([18]指数!$C$582:$AD$638,MATCH([18]設定!$D36,[18]指数!$B$582:$B$638,0),10),[18]設定!$H36))</f>
        <v>5</v>
      </c>
      <c r="X21" s="49">
        <f>IF($M21="","",IF([18]設定!$H36="",INDEX([18]指数!$C$582:$AD$638,MATCH([18]設定!$D36,[18]指数!$B$582:$B$638,0),11),[18]設定!$H36))</f>
        <v>69.2</v>
      </c>
      <c r="Y21" s="51">
        <f>IF($M21="","",IF([18]設定!$H36="",INDEX([18]指数!$C$582:$AD$638,MATCH([18]設定!$D36,[18]指数!$B$582:$B$638,0),12),[18]設定!$H36))</f>
        <v>-30.8</v>
      </c>
    </row>
    <row r="22" spans="1:25" s="4" customFormat="1" ht="23.25" customHeight="1" x14ac:dyDescent="0.45">
      <c r="A22" s="5"/>
      <c r="B22" s="52" t="str">
        <f>+[19]表１!B23</f>
        <v>複合サービス事業</v>
      </c>
      <c r="C22" s="46">
        <f>IF($B22="","",IF([18]設定!$H37="",INDEX([18]第１０表!$F$78:$M$134,MATCH([18]設定!$D37,[18]第１０表!$C$78:$C$134,0),1),[18]設定!$H37))</f>
        <v>19.2</v>
      </c>
      <c r="D22" s="46">
        <f>IF($B22="","",IF([18]設定!$H37="",INDEX([18]第１０表!$F$78:$M$134,MATCH([18]設定!$D37,[18]第１０表!$C$78:$C$134,0),2),[18]設定!$H37))</f>
        <v>154.69999999999999</v>
      </c>
      <c r="E22" s="46">
        <f>IF($B22="","",IF([18]設定!$H37="",INDEX([18]第１０表!$F$78:$M$134,MATCH([18]設定!$D37,[18]第１０表!$C$78:$C$134,0),3),[18]設定!$H37))</f>
        <v>150.80000000000001</v>
      </c>
      <c r="F22" s="47">
        <f>IF($B22="","",IF([18]設定!$H37="",INDEX([18]第１０表!$F$78:$M$134,MATCH([18]設定!$D37,[18]第１０表!$C$78:$C$134,0),4),[18]設定!$H37))</f>
        <v>3.9</v>
      </c>
      <c r="G22" s="46">
        <f>IF($B22="","",IF([18]設定!$H37="",INDEX([18]第１０表!$F$78:$M$134,MATCH([18]設定!$D37,[18]第１０表!$C$78:$C$134,0),5),[18]設定!$H37))</f>
        <v>20.2</v>
      </c>
      <c r="H22" s="46">
        <f>IF($B22="","",IF([18]設定!$H37="",INDEX([18]第１０表!$F$78:$M$134,MATCH([18]設定!$D37,[18]第１０表!$C$78:$C$134,0),6),[18]設定!$H37))</f>
        <v>128.6</v>
      </c>
      <c r="I22" s="46">
        <f>IF($B22="","",IF([18]設定!$H37="",INDEX([18]第１０表!$F$78:$M$134,MATCH([18]設定!$D37,[18]第１０表!$C$78:$C$134,0),7),[18]設定!$H37))</f>
        <v>128.30000000000001</v>
      </c>
      <c r="J22" s="47">
        <f>IF($B22="","",IF([18]設定!$H37="",INDEX([18]第１０表!$F$78:$M$134,MATCH([18]設定!$D37,[18]第１０表!$C$78:$C$134,0),8),[18]設定!$H37))</f>
        <v>0.3</v>
      </c>
      <c r="K22" s="5"/>
      <c r="M22" s="48" t="str">
        <f t="shared" si="0"/>
        <v>複合サービス事業</v>
      </c>
      <c r="N22" s="49">
        <f>IF($M22="","",IF([18]設定!$H37="",INDEX([18]指数!$C$518:$AD$574,MATCH([18]設定!$D37,[18]指数!$B$518:$B$574,0),7),[18]設定!$H37))</f>
        <v>97.5</v>
      </c>
      <c r="O22" s="50">
        <f>IF($M22="","",IF([18]設定!$H37="",INDEX([18]指数!$C$518:$AD$574,MATCH([18]設定!$D37,[18]指数!$B$518:$B$574,0),8),[18]設定!$H37))</f>
        <v>-0.2</v>
      </c>
      <c r="P22" s="49">
        <f>IF($M22="","",IF([18]設定!$H37="",INDEX([18]指数!$C$518:$AD$574,MATCH([18]設定!$D37,[18]指数!$B$518:$B$574,0),9),[18]設定!$H37))</f>
        <v>100.5</v>
      </c>
      <c r="Q22" s="50">
        <f>IF($M22="","",IF([18]設定!$H37="",INDEX([18]指数!$C$518:$AD$574,MATCH([18]設定!$D37,[18]指数!$B$518:$B$574,0),10),[18]設定!$H37))</f>
        <v>1.7</v>
      </c>
      <c r="R22" s="49">
        <f>IF($M22="","",IF([18]設定!$H37="",INDEX([18]指数!$C$518:$AD$574,MATCH([18]設定!$D37,[18]指数!$B$518:$B$574,0),11),[18]設定!$H37))</f>
        <v>44.8</v>
      </c>
      <c r="S22" s="51">
        <f>IF($M22="","",IF([18]設定!$H37="",INDEX([18]指数!$C$518:$AD$574,MATCH([18]設定!$D37,[18]指数!$B$518:$B$574,0),12),[18]設定!$H37))</f>
        <v>-42.7</v>
      </c>
      <c r="T22" s="49">
        <f>IF($M22="","",IF([18]設定!$H37="",INDEX([18]指数!$C$582:$AD$638,MATCH([18]設定!$D37,[18]指数!$B$582:$B$638,0),7),[18]設定!$H37))</f>
        <v>109.6</v>
      </c>
      <c r="U22" s="50">
        <f>IF($M22="","",IF([18]設定!$H37="",INDEX([18]指数!$C$582:$AD$638,MATCH([18]設定!$D37,[18]指数!$B$582:$B$638,0),8),[18]設定!$H37))</f>
        <v>5.7</v>
      </c>
      <c r="V22" s="49">
        <f>IF($M22="","",IF([18]設定!$H37="",INDEX([18]指数!$C$582:$AD$638,MATCH([18]設定!$D37,[18]指数!$B$582:$B$638,0),9),[18]設定!$H37))</f>
        <v>112.3</v>
      </c>
      <c r="W22" s="50">
        <f>IF($M22="","",IF([18]設定!$H37="",INDEX([18]指数!$C$582:$AD$638,MATCH([18]設定!$D37,[18]指数!$B$582:$B$638,0),10),[18]設定!$H37))</f>
        <v>5.9</v>
      </c>
      <c r="X22" s="49">
        <f>IF($M22="","",IF([18]設定!$H37="",INDEX([18]指数!$C$582:$AD$638,MATCH([18]設定!$D37,[18]指数!$B$582:$B$638,0),11),[18]設定!$H37))</f>
        <v>9.6999999999999993</v>
      </c>
      <c r="Y22" s="51">
        <f>IF($M22="","",IF([18]設定!$H37="",INDEX([18]指数!$C$582:$AD$638,MATCH([18]設定!$D37,[18]指数!$B$582:$B$638,0),12),[18]設定!$H37))</f>
        <v>-39.799999999999997</v>
      </c>
    </row>
    <row r="23" spans="1:25" s="4" customFormat="1" ht="23.25" customHeight="1" x14ac:dyDescent="0.45">
      <c r="A23" s="5"/>
      <c r="B23" s="57" t="str">
        <f>+[19]表１!B24</f>
        <v>サービス業（他に分類されないもの）</v>
      </c>
      <c r="C23" s="58">
        <f>IF($B23="","",IF([18]設定!$H38="",INDEX([18]第１０表!$F$78:$M$134,MATCH([18]設定!$D38,[18]第１０表!$C$78:$C$134,0),1),[18]設定!$H38))</f>
        <v>20.100000000000001</v>
      </c>
      <c r="D23" s="59">
        <f>IF($B23="","",IF([18]設定!$H38="",INDEX([18]第１０表!$F$78:$M$134,MATCH([18]設定!$D38,[18]第１０表!$C$78:$C$134,0),2),[18]設定!$H38))</f>
        <v>164.2</v>
      </c>
      <c r="E23" s="59">
        <f>IF($B23="","",IF([18]設定!$H38="",INDEX([18]第１０表!$F$78:$M$134,MATCH([18]設定!$D38,[18]第１０表!$C$78:$C$134,0),3),[18]設定!$H38))</f>
        <v>153</v>
      </c>
      <c r="F23" s="60">
        <f>IF($B23="","",IF([18]設定!$H38="",INDEX([18]第１０表!$F$78:$M$134,MATCH([18]設定!$D38,[18]第１０表!$C$78:$C$134,0),4),[18]設定!$H38))</f>
        <v>11.2</v>
      </c>
      <c r="G23" s="59">
        <f>IF($B23="","",IF([18]設定!$H38="",INDEX([18]第１０表!$F$78:$M$134,MATCH([18]設定!$D38,[18]第１０表!$C$78:$C$134,0),5),[18]設定!$H38))</f>
        <v>15.9</v>
      </c>
      <c r="H23" s="59">
        <f>IF($B23="","",IF([18]設定!$H38="",INDEX([18]第１０表!$F$78:$M$134,MATCH([18]設定!$D38,[18]第１０表!$C$78:$C$134,0),6),[18]設定!$H38))</f>
        <v>89.2</v>
      </c>
      <c r="I23" s="59">
        <f>IF($B23="","",IF([18]設定!$H38="",INDEX([18]第１０表!$F$78:$M$134,MATCH([18]設定!$D38,[18]第１０表!$C$78:$C$134,0),7),[18]設定!$H38))</f>
        <v>87.2</v>
      </c>
      <c r="J23" s="60">
        <f>IF($B23="","",IF([18]設定!$H38="",INDEX([18]第１０表!$F$78:$M$134,MATCH([18]設定!$D38,[18]第１０表!$C$78:$C$134,0),8),[18]設定!$H38))</f>
        <v>2</v>
      </c>
      <c r="K23" s="5"/>
      <c r="M23" s="61" t="str">
        <f t="shared" si="0"/>
        <v>サービス業（他に分類されないもの）</v>
      </c>
      <c r="N23" s="62">
        <f>IF($M23="","",IF([18]設定!$H38="",INDEX([18]指数!$C$518:$AD$574,MATCH([18]設定!$D38,[18]指数!$B$518:$B$574,0),7),[18]設定!$H38))</f>
        <v>101.5</v>
      </c>
      <c r="O23" s="63">
        <f>IF($M23="","",IF([18]設定!$H38="",INDEX([18]指数!$C$518:$AD$574,MATCH([18]設定!$D38,[18]指数!$B$518:$B$574,0),8),[18]設定!$H38))</f>
        <v>2.6</v>
      </c>
      <c r="P23" s="62">
        <f>IF($M23="","",IF([18]設定!$H38="",INDEX([18]指数!$C$518:$AD$574,MATCH([18]設定!$D38,[18]指数!$B$518:$B$574,0),9),[18]設定!$H38))</f>
        <v>101.9</v>
      </c>
      <c r="Q23" s="64">
        <f>IF($M23="","",IF([18]設定!$H38="",INDEX([18]指数!$C$518:$AD$574,MATCH([18]設定!$D38,[18]指数!$B$518:$B$574,0),10),[18]設定!$H38))</f>
        <v>1.8</v>
      </c>
      <c r="R23" s="62">
        <f>IF($M23="","",IF([18]設定!$H38="",INDEX([18]指数!$C$518:$AD$574,MATCH([18]設定!$D38,[18]指数!$B$518:$B$574,0),11),[18]設定!$H38))</f>
        <v>96.6</v>
      </c>
      <c r="S23" s="65">
        <f>IF($M23="","",IF([18]設定!$H38="",INDEX([18]指数!$C$518:$AD$574,MATCH([18]設定!$D38,[18]指数!$B$518:$B$574,0),12),[18]設定!$H38))</f>
        <v>17.899999999999999</v>
      </c>
      <c r="T23" s="62">
        <f>IF($M23="","",IF([18]設定!$H38="",INDEX([18]指数!$C$582:$AD$638,MATCH([18]設定!$D38,[18]指数!$B$582:$B$638,0),7),[18]設定!$H38))</f>
        <v>95.1</v>
      </c>
      <c r="U23" s="63">
        <f>IF($M23="","",IF([18]設定!$H38="",INDEX([18]指数!$C$582:$AD$638,MATCH([18]設定!$D38,[18]指数!$B$582:$B$638,0),8),[18]設定!$H38))</f>
        <v>0.6</v>
      </c>
      <c r="V23" s="62">
        <f>IF($M23="","",IF([18]設定!$H38="",INDEX([18]指数!$C$582:$AD$638,MATCH([18]設定!$D38,[18]指数!$B$582:$B$638,0),9),[18]設定!$H38))</f>
        <v>96.1</v>
      </c>
      <c r="W23" s="64">
        <f>IF($M23="","",IF([18]設定!$H38="",INDEX([18]指数!$C$582:$AD$638,MATCH([18]設定!$D38,[18]指数!$B$582:$B$638,0),10),[18]設定!$H38))</f>
        <v>1.5</v>
      </c>
      <c r="X23" s="62">
        <f>IF($M23="","",IF([18]設定!$H38="",INDEX([18]指数!$C$582:$AD$638,MATCH([18]設定!$D38,[18]指数!$B$582:$B$638,0),11),[18]設定!$H38))</f>
        <v>64.5</v>
      </c>
      <c r="Y23" s="65">
        <f>IF($M23="","",IF([18]設定!$H38="",INDEX([18]指数!$C$582:$AD$638,MATCH([18]設定!$D38,[18]指数!$B$582:$B$638,0),12),[18]設定!$H38))</f>
        <v>-25.9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IF($B30="","",IF([18]設定!$I23="",INDEX([18]第１０表!$F$10:$M$66,MATCH([18]設定!$D23,[18]第１０表!$C$10:$C$66,0),1),[18]設定!$I23))</f>
        <v>19.899999999999999</v>
      </c>
      <c r="D30" s="46">
        <f>IF($B30="","",IF([18]設定!$I23="",INDEX([18]第１０表!$F$10:$M$66,MATCH([18]設定!$D23,[18]第１０表!$C$10:$C$66,0),2),[18]設定!$I23))</f>
        <v>166.9</v>
      </c>
      <c r="E30" s="46">
        <f>IF($B30="","",IF([18]設定!$I23="",INDEX([18]第１０表!$F$10:$M$66,MATCH([18]設定!$D23,[18]第１０表!$C$10:$C$66,0),3),[18]設定!$I23))</f>
        <v>152.9</v>
      </c>
      <c r="F30" s="47">
        <f>IF($B30="","",IF([18]設定!$I23="",INDEX([18]第１０表!$F$10:$M$66,MATCH([18]設定!$D23,[18]第１０表!$C$10:$C$66,0),4),[18]設定!$I23))</f>
        <v>14</v>
      </c>
      <c r="G30" s="46">
        <f>IF($B30="","",IF([18]設定!$I23="",INDEX([18]第１０表!$F$10:$M$66,MATCH([18]設定!$D23,[18]第１０表!$C$10:$C$66,0),5),[18]設定!$I23))</f>
        <v>16.399999999999999</v>
      </c>
      <c r="H30" s="46">
        <f>IF($B30="","",IF([18]設定!$I23="",INDEX([18]第１０表!$F$10:$M$66,MATCH([18]設定!$D23,[18]第１０表!$C$10:$C$66,0),6),[18]設定!$I23))</f>
        <v>93.2</v>
      </c>
      <c r="I30" s="46">
        <f>IF($B30="","",IF([18]設定!$I23="",INDEX([18]第１０表!$F$10:$M$66,MATCH([18]設定!$D23,[18]第１０表!$C$10:$C$66,0),7),[18]設定!$I23))</f>
        <v>91.5</v>
      </c>
      <c r="J30" s="47">
        <f>IF($B30="","",IF([18]設定!$I23="",INDEX([18]第１０表!$F$10:$M$66,MATCH([18]設定!$D23,[18]第１０表!$C$10:$C$66,0),8),[18]設定!$I23))</f>
        <v>1.7</v>
      </c>
      <c r="K30" s="5"/>
      <c r="M30" s="48" t="str">
        <f t="shared" ref="M30:M45" si="2">+M8</f>
        <v>調査産業計</v>
      </c>
      <c r="N30" s="49">
        <f>IF($M30="","",IF([18]設定!$I23="",INDEX([18]指数!$C$198:$AD$254,MATCH([18]設定!$D23,[18]指数!$B$198:$B$254,0),7),[18]設定!$I23))</f>
        <v>102.6</v>
      </c>
      <c r="O30" s="50">
        <f>IF($M30="","",IF([18]設定!$I23="",INDEX([18]指数!$C$198:$AD$254,MATCH([18]設定!$D23,[18]指数!$B$198:$B$254,0),8),[18]設定!$I23))</f>
        <v>2.1</v>
      </c>
      <c r="P30" s="49">
        <f>IF($M30="","",IF([18]設定!$I23="",INDEX([18]指数!$C$198:$AD$254,MATCH([18]設定!$D23,[18]指数!$B$198:$B$254,0),9),[18]設定!$I23))</f>
        <v>101</v>
      </c>
      <c r="Q30" s="50">
        <f>IF($M30="","",IF([18]設定!$I23="",INDEX([18]指数!$C$198:$AD$254,MATCH([18]設定!$D23,[18]指数!$B$198:$B$254,0),10),[18]設定!$I23))</f>
        <v>3.7</v>
      </c>
      <c r="R30" s="49">
        <f>IF($M30="","",IF([18]設定!$I23="",INDEX([18]指数!$C$198:$AD$254,MATCH([18]設定!$D23,[18]指数!$B$198:$B$254,0),11),[18]設定!$I23))</f>
        <v>125</v>
      </c>
      <c r="S30" s="51">
        <f>IF($M30="","",IF([18]設定!$I23="",INDEX([18]指数!$C$198:$AD$254,MATCH([18]設定!$D23,[18]指数!$B$198:$B$254,0),12),[18]設定!$I23))</f>
        <v>-12</v>
      </c>
      <c r="T30" s="49">
        <f>IF($M30="","",IF([18]設定!$I23="",INDEX([18]指数!$C$262:$AD$318,MATCH([18]設定!$D23,[18]指数!$B$262:$B$318,0),7),[18]設定!$I23))</f>
        <v>99.6</v>
      </c>
      <c r="U30" s="49">
        <f>IF($M30="","",IF([18]設定!$I23="",INDEX([18]指数!$C$262:$AD$318,MATCH([18]設定!$D23,[18]指数!$B$262:$B$318,0),8),[18]設定!$I23))</f>
        <v>-2.9</v>
      </c>
      <c r="V30" s="49">
        <f>IF($M30="","",IF([18]設定!$I23="",INDEX([18]指数!$C$262:$AD$318,MATCH([18]設定!$D23,[18]指数!$B$262:$B$318,0),9),[18]設定!$I23))</f>
        <v>100.2</v>
      </c>
      <c r="W30" s="49">
        <f>IF($M30="","",IF([18]設定!$I23="",INDEX([18]指数!$C$262:$AD$318,MATCH([18]設定!$D23,[18]指数!$B$262:$B$318,0),10),[18]設定!$I23))</f>
        <v>-2.1</v>
      </c>
      <c r="X30" s="49">
        <f>IF($M30="","",IF([18]設定!$I23="",INDEX([18]指数!$C$262:$AD$318,MATCH([18]設定!$D23,[18]指数!$B$262:$B$318,0),11),[18]設定!$I23))</f>
        <v>77.3</v>
      </c>
      <c r="Y30" s="49">
        <f>IF($M30="","",IF([18]設定!$I23="",INDEX([18]指数!$C$262:$AD$318,MATCH([18]設定!$D23,[18]指数!$B$262:$B$318,0),12),[18]設定!$I23))</f>
        <v>-32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IF($B31="","",IF([18]設定!$I24="",INDEX([18]第１０表!$F$10:$M$66,MATCH([18]設定!$D24,[18]第１０表!$C$10:$C$66,0),1),[18]設定!$I24))</f>
        <v>20.6</v>
      </c>
      <c r="D31" s="46">
        <f>IF($B31="","",IF([18]設定!$I24="",INDEX([18]第１０表!$F$10:$M$66,MATCH([18]設定!$D24,[18]第１０表!$C$10:$C$66,0),2),[18]設定!$I24))</f>
        <v>168</v>
      </c>
      <c r="E31" s="46">
        <f>IF($B31="","",IF([18]設定!$I24="",INDEX([18]第１０表!$F$10:$M$66,MATCH([18]設定!$D24,[18]第１０表!$C$10:$C$66,0),3),[18]設定!$I24))</f>
        <v>157.6</v>
      </c>
      <c r="F31" s="47">
        <f>IF($B31="","",IF([18]設定!$I24="",INDEX([18]第１０表!$F$10:$M$66,MATCH([18]設定!$D24,[18]第１０表!$C$10:$C$66,0),4),[18]設定!$I24))</f>
        <v>10.4</v>
      </c>
      <c r="G31" s="46">
        <f>IF($B31="","",IF([18]設定!$I24="",INDEX([18]第１０表!$F$10:$M$66,MATCH([18]設定!$D24,[18]第１０表!$C$10:$C$66,0),5),[18]設定!$I24))</f>
        <v>19.399999999999999</v>
      </c>
      <c r="H31" s="46">
        <f>IF($B31="","",IF([18]設定!$I24="",INDEX([18]第１０表!$F$10:$M$66,MATCH([18]設定!$D24,[18]第１０表!$C$10:$C$66,0),6),[18]設定!$I24))</f>
        <v>127.2</v>
      </c>
      <c r="I31" s="46">
        <f>IF($B31="","",IF([18]設定!$I24="",INDEX([18]第１０表!$F$10:$M$66,MATCH([18]設定!$D24,[18]第１０表!$C$10:$C$66,0),7),[18]設定!$I24))</f>
        <v>121.2</v>
      </c>
      <c r="J31" s="47">
        <f>IF($B31="","",IF([18]設定!$I24="",INDEX([18]第１０表!$F$10:$M$66,MATCH([18]設定!$D24,[18]第１０表!$C$10:$C$66,0),8),[18]設定!$I24))</f>
        <v>6</v>
      </c>
      <c r="K31" s="5"/>
      <c r="M31" s="48" t="str">
        <f t="shared" si="2"/>
        <v>建設業</v>
      </c>
      <c r="N31" s="49">
        <f>IF($M31="","",IF([18]設定!$I24="",INDEX([18]指数!$C$198:$AD$254,MATCH([18]設定!$D24,[18]指数!$B$198:$B$254,0),7),[18]設定!$I24))</f>
        <v>102.3</v>
      </c>
      <c r="O31" s="50">
        <f>IF($M31="","",IF([18]設定!$I24="",INDEX([18]指数!$C$198:$AD$254,MATCH([18]設定!$D24,[18]指数!$B$198:$B$254,0),8),[18]設定!$I24))</f>
        <v>-4.4000000000000004</v>
      </c>
      <c r="P31" s="49">
        <f>IF($M31="","",IF([18]設定!$I24="",INDEX([18]指数!$C$198:$AD$254,MATCH([18]設定!$D24,[18]指数!$B$198:$B$254,0),9),[18]設定!$I24))</f>
        <v>104.9</v>
      </c>
      <c r="Q31" s="50">
        <f>IF($M31="","",IF([18]設定!$I24="",INDEX([18]指数!$C$198:$AD$254,MATCH([18]設定!$D24,[18]指数!$B$198:$B$254,0),10),[18]設定!$I24))</f>
        <v>1.4</v>
      </c>
      <c r="R31" s="49">
        <f>IF($M31="","",IF([18]設定!$I24="",INDEX([18]指数!$C$198:$AD$254,MATCH([18]設定!$D24,[18]指数!$B$198:$B$254,0),11),[18]設定!$I24))</f>
        <v>73.8</v>
      </c>
      <c r="S31" s="51">
        <f>IF($M31="","",IF([18]設定!$I24="",INDEX([18]指数!$C$198:$AD$254,MATCH([18]設定!$D24,[18]指数!$B$198:$B$254,0),12),[18]設定!$I24))</f>
        <v>-48.5</v>
      </c>
      <c r="T31" s="49">
        <f>IF($M31="","",IF([18]設定!$I24="",INDEX([18]指数!$C$262:$AD$318,MATCH([18]設定!$D24,[18]指数!$B$262:$B$318,0),7),[18]設定!$I24))</f>
        <v>129.69999999999999</v>
      </c>
      <c r="U31" s="50">
        <f>IF($M31="","",IF([18]設定!$I24="",INDEX([18]指数!$C$262:$AD$318,MATCH([18]設定!$D24,[18]指数!$B$262:$B$318,0),8),[18]設定!$I24))</f>
        <v>6.7</v>
      </c>
      <c r="V31" s="49">
        <f>IF($M31="","",IF([18]設定!$I24="",INDEX([18]指数!$C$262:$AD$318,MATCH([18]設定!$D24,[18]指数!$B$262:$B$318,0),9),[18]設定!$I24))</f>
        <v>124.6</v>
      </c>
      <c r="W31" s="50">
        <f>IF($M31="","",IF([18]設定!$I24="",INDEX([18]指数!$C$262:$AD$318,MATCH([18]設定!$D24,[18]指数!$B$262:$B$318,0),10),[18]設定!$I24))</f>
        <v>7.5</v>
      </c>
      <c r="X31" s="49">
        <f>IF($M31="","",IF([18]設定!$I24="",INDEX([18]指数!$C$262:$AD$318,MATCH([18]設定!$D24,[18]指数!$B$262:$B$318,0),11),[18]設定!$I24))</f>
        <v>666.7</v>
      </c>
      <c r="Y31" s="51">
        <f>IF($M31="","",IF([18]設定!$I24="",INDEX([18]指数!$C$262:$AD$318,MATCH([18]設定!$D24,[18]指数!$B$262:$B$318,0),12),[18]設定!$I24))</f>
        <v>-7.7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IF($B32="","",IF([18]設定!$I25="",INDEX([18]第１０表!$F$10:$M$66,MATCH([18]設定!$D25,[18]第１０表!$C$10:$C$66,0),1),[18]設定!$I25))</f>
        <v>20</v>
      </c>
      <c r="D32" s="46">
        <f>IF($B32="","",IF([18]設定!$I25="",INDEX([18]第１０表!$F$10:$M$66,MATCH([18]設定!$D25,[18]第１０表!$C$10:$C$66,0),2),[18]設定!$I25))</f>
        <v>168.4</v>
      </c>
      <c r="E32" s="46">
        <f>IF($B32="","",IF([18]設定!$I25="",INDEX([18]第１０表!$F$10:$M$66,MATCH([18]設定!$D25,[18]第１０表!$C$10:$C$66,0),3),[18]設定!$I25))</f>
        <v>154.19999999999999</v>
      </c>
      <c r="F32" s="47">
        <f>IF($B32="","",IF([18]設定!$I25="",INDEX([18]第１０表!$F$10:$M$66,MATCH([18]設定!$D25,[18]第１０表!$C$10:$C$66,0),4),[18]設定!$I25))</f>
        <v>14.2</v>
      </c>
      <c r="G32" s="46">
        <f>IF($B32="","",IF([18]設定!$I25="",INDEX([18]第１０表!$F$10:$M$66,MATCH([18]設定!$D25,[18]第１０表!$C$10:$C$66,0),5),[18]設定!$I25))</f>
        <v>18.3</v>
      </c>
      <c r="H32" s="46">
        <f>IF($B32="","",IF([18]設定!$I25="",INDEX([18]第１０表!$F$10:$M$66,MATCH([18]設定!$D25,[18]第１０表!$C$10:$C$66,0),6),[18]設定!$I25))</f>
        <v>112.5</v>
      </c>
      <c r="I32" s="46">
        <f>IF($B32="","",IF([18]設定!$I25="",INDEX([18]第１０表!$F$10:$M$66,MATCH([18]設定!$D25,[18]第１０表!$C$10:$C$66,0),7),[18]設定!$I25))</f>
        <v>109.1</v>
      </c>
      <c r="J32" s="47">
        <f>IF($B32="","",IF([18]設定!$I25="",INDEX([18]第１０表!$F$10:$M$66,MATCH([18]設定!$D25,[18]第１０表!$C$10:$C$66,0),8),[18]設定!$I25))</f>
        <v>3.4</v>
      </c>
      <c r="K32" s="5"/>
      <c r="M32" s="48" t="str">
        <f t="shared" si="2"/>
        <v>製造業</v>
      </c>
      <c r="N32" s="49">
        <f>IF($M32="","",IF([18]設定!$I25="",INDEX([18]指数!$C$198:$AD$254,MATCH([18]設定!$D25,[18]指数!$B$198:$B$254,0),7),[18]設定!$I25))</f>
        <v>101.8</v>
      </c>
      <c r="O32" s="50">
        <f>IF($M32="","",IF([18]設定!$I25="",INDEX([18]指数!$C$198:$AD$254,MATCH([18]設定!$D25,[18]指数!$B$198:$B$254,0),8),[18]設定!$I25))</f>
        <v>3.4</v>
      </c>
      <c r="P32" s="49">
        <f>IF($M32="","",IF([18]設定!$I25="",INDEX([18]指数!$C$198:$AD$254,MATCH([18]設定!$D25,[18]指数!$B$198:$B$254,0),9),[18]設定!$I25))</f>
        <v>101.3</v>
      </c>
      <c r="Q32" s="50">
        <f>IF($M32="","",IF([18]設定!$I25="",INDEX([18]指数!$C$198:$AD$254,MATCH([18]設定!$D25,[18]指数!$B$198:$B$254,0),10),[18]設定!$I25))</f>
        <v>4.2</v>
      </c>
      <c r="R32" s="49">
        <f>IF($M32="","",IF([18]設定!$I25="",INDEX([18]指数!$C$198:$AD$254,MATCH([18]設定!$D25,[18]指数!$B$198:$B$254,0),11),[18]設定!$I25))</f>
        <v>106.8</v>
      </c>
      <c r="S32" s="51">
        <f>IF($M32="","",IF([18]設定!$I25="",INDEX([18]指数!$C$198:$AD$254,MATCH([18]設定!$D25,[18]指数!$B$198:$B$254,0),12),[18]設定!$I25))</f>
        <v>-5.9</v>
      </c>
      <c r="T32" s="49">
        <f>IF($M32="","",IF([18]設定!$I25="",INDEX([18]指数!$C$262:$AD$318,MATCH([18]設定!$D25,[18]指数!$B$262:$B$318,0),7),[18]設定!$I25))</f>
        <v>96.6</v>
      </c>
      <c r="U32" s="50">
        <f>IF($M32="","",IF([18]設定!$I25="",INDEX([18]指数!$C$262:$AD$318,MATCH([18]設定!$D25,[18]指数!$B$262:$B$318,0),8),[18]設定!$I25))</f>
        <v>-5.5</v>
      </c>
      <c r="V32" s="49">
        <f>IF($M32="","",IF([18]設定!$I25="",INDEX([18]指数!$C$262:$AD$318,MATCH([18]設定!$D25,[18]指数!$B$262:$B$318,0),9),[18]設定!$I25))</f>
        <v>98</v>
      </c>
      <c r="W32" s="50">
        <f>IF($M32="","",IF([18]設定!$I25="",INDEX([18]指数!$C$262:$AD$318,MATCH([18]設定!$D25,[18]指数!$B$262:$B$318,0),10),[18]設定!$I25))</f>
        <v>-3.7</v>
      </c>
      <c r="X32" s="49">
        <f>IF($M32="","",IF([18]設定!$I25="",INDEX([18]指数!$C$262:$AD$318,MATCH([18]設定!$D25,[18]指数!$B$262:$B$318,0),11),[18]設定!$I25))</f>
        <v>65.400000000000006</v>
      </c>
      <c r="Y32" s="51">
        <f>IF($M32="","",IF([18]設定!$I25="",INDEX([18]指数!$C$262:$AD$318,MATCH([18]設定!$D25,[18]指数!$B$262:$B$318,0),12),[18]設定!$I25))</f>
        <v>-40.299999999999997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IF($B33="","",IF([18]設定!$I26="",INDEX([18]第１０表!$F$10:$M$66,MATCH([18]設定!$D26,[18]第１０表!$C$10:$C$66,0),1),[18]設定!$I26))</f>
        <v>19.3</v>
      </c>
      <c r="D33" s="46">
        <f>IF($B33="","",IF([18]設定!$I26="",INDEX([18]第１０表!$F$10:$M$66,MATCH([18]設定!$D26,[18]第１０表!$C$10:$C$66,0),2),[18]設定!$I26))</f>
        <v>160.5</v>
      </c>
      <c r="E33" s="46">
        <f>IF($B33="","",IF([18]設定!$I26="",INDEX([18]第１０表!$F$10:$M$66,MATCH([18]設定!$D26,[18]第１０表!$C$10:$C$66,0),3),[18]設定!$I26))</f>
        <v>143.1</v>
      </c>
      <c r="F33" s="47">
        <f>IF($B33="","",IF([18]設定!$I26="",INDEX([18]第１０表!$F$10:$M$66,MATCH([18]設定!$D26,[18]第１０表!$C$10:$C$66,0),4),[18]設定!$I26))</f>
        <v>17.399999999999999</v>
      </c>
      <c r="G33" s="46">
        <f>IF($B33="","",IF([18]設定!$I26="",INDEX([18]第１０表!$F$10:$M$66,MATCH([18]設定!$D26,[18]第１０表!$C$10:$C$66,0),5),[18]設定!$I26))</f>
        <v>18.2</v>
      </c>
      <c r="H33" s="46">
        <f>IF($B33="","",IF([18]設定!$I26="",INDEX([18]第１０表!$F$10:$M$66,MATCH([18]設定!$D26,[18]第１０表!$C$10:$C$66,0),6),[18]設定!$I26))</f>
        <v>106.5</v>
      </c>
      <c r="I33" s="46">
        <f>IF($B33="","",IF([18]設定!$I26="",INDEX([18]第１０表!$F$10:$M$66,MATCH([18]設定!$D26,[18]第１０表!$C$10:$C$66,0),7),[18]設定!$I26))</f>
        <v>106.3</v>
      </c>
      <c r="J33" s="47">
        <f>IF($B33="","",IF([18]設定!$I26="",INDEX([18]第１０表!$F$10:$M$66,MATCH([18]設定!$D26,[18]第１０表!$C$10:$C$66,0),8),[18]設定!$I26))</f>
        <v>0.2</v>
      </c>
      <c r="K33" s="5"/>
      <c r="M33" s="54" t="str">
        <f t="shared" si="2"/>
        <v>電気・ガス・熱供給・水道業</v>
      </c>
      <c r="N33" s="49">
        <f>IF($M33="","",IF([18]設定!$I26="",INDEX([18]指数!$C$198:$AD$254,MATCH([18]設定!$D26,[18]指数!$B$198:$B$254,0),7),[18]設定!$I26))</f>
        <v>105.9</v>
      </c>
      <c r="O33" s="50">
        <f>IF($M33="","",IF([18]設定!$I26="",INDEX([18]指数!$C$198:$AD$254,MATCH([18]設定!$D26,[18]指数!$B$198:$B$254,0),8),[18]設定!$I26))</f>
        <v>12.8</v>
      </c>
      <c r="P33" s="49">
        <f>IF($M33="","",IF([18]設定!$I26="",INDEX([18]指数!$C$198:$AD$254,MATCH([18]設定!$D26,[18]指数!$B$198:$B$254,0),9),[18]設定!$I26))</f>
        <v>101.7</v>
      </c>
      <c r="Q33" s="50">
        <f>IF($M33="","",IF([18]設定!$I26="",INDEX([18]指数!$C$198:$AD$254,MATCH([18]設定!$D26,[18]指数!$B$198:$B$254,0),10),[18]設定!$I26))</f>
        <v>7.1</v>
      </c>
      <c r="R33" s="49">
        <f>IF($M33="","",IF([18]設定!$I26="",INDEX([18]指数!$C$198:$AD$254,MATCH([18]設定!$D26,[18]指数!$B$198:$B$254,0),11),[18]設定!$I26))</f>
        <v>159.6</v>
      </c>
      <c r="S33" s="51">
        <f>IF($M33="","",IF([18]設定!$I26="",INDEX([18]指数!$C$198:$AD$254,MATCH([18]設定!$D26,[18]指数!$B$198:$B$254,0),12),[18]設定!$I26))</f>
        <v>100</v>
      </c>
      <c r="T33" s="49">
        <f>IF($M33="","",IF([18]設定!$I26="",INDEX([18]指数!$C$262:$AD$318,MATCH([18]設定!$D26,[18]指数!$B$262:$B$318,0),7),[18]設定!$I26))</f>
        <v>95.3</v>
      </c>
      <c r="U33" s="50">
        <f>IF($M33="","",IF([18]設定!$I26="",INDEX([18]指数!$C$262:$AD$318,MATCH([18]設定!$D26,[18]指数!$B$262:$B$318,0),8),[18]設定!$I26))</f>
        <v>1.1000000000000001</v>
      </c>
      <c r="V33" s="49">
        <f>IF($M33="","",IF([18]設定!$I26="",INDEX([18]指数!$C$262:$AD$318,MATCH([18]設定!$D26,[18]指数!$B$262:$B$318,0),9),[18]設定!$I26))</f>
        <v>95.4</v>
      </c>
      <c r="W33" s="50">
        <f>IF($M33="","",IF([18]設定!$I26="",INDEX([18]指数!$C$262:$AD$318,MATCH([18]設定!$D26,[18]指数!$B$262:$B$318,0),10),[18]設定!$I26))</f>
        <v>1.2</v>
      </c>
      <c r="X33" s="49">
        <f>IF($M33="","",IF([18]設定!$I26="",INDEX([18]指数!$C$262:$AD$318,MATCH([18]設定!$D26,[18]指数!$B$262:$B$318,0),11),[18]設定!$I26))</f>
        <v>50</v>
      </c>
      <c r="Y33" s="51">
        <f>IF($M33="","",IF([18]設定!$I26="",INDEX([18]指数!$C$262:$AD$318,MATCH([18]設定!$D26,[18]指数!$B$262:$B$318,0),12),[18]設定!$I26))</f>
        <v>-33.299999999999997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IF($B34="","",IF([18]設定!$I27="",INDEX([18]第１０表!$F$10:$M$66,MATCH([18]設定!$D27,[18]第１０表!$C$10:$C$66,0),1),[18]設定!$I27))</f>
        <v>19.600000000000001</v>
      </c>
      <c r="D34" s="46">
        <f>IF($B34="","",IF([18]設定!$I27="",INDEX([18]第１０表!$F$10:$M$66,MATCH([18]設定!$D27,[18]第１０表!$C$10:$C$66,0),2),[18]設定!$I27))</f>
        <v>160.4</v>
      </c>
      <c r="E34" s="46">
        <f>IF($B34="","",IF([18]設定!$I27="",INDEX([18]第１０表!$F$10:$M$66,MATCH([18]設定!$D27,[18]第１０表!$C$10:$C$66,0),3),[18]設定!$I27))</f>
        <v>147</v>
      </c>
      <c r="F34" s="47">
        <f>IF($B34="","",IF([18]設定!$I27="",INDEX([18]第１０表!$F$10:$M$66,MATCH([18]設定!$D27,[18]第１０表!$C$10:$C$66,0),4),[18]設定!$I27))</f>
        <v>13.4</v>
      </c>
      <c r="G34" s="46">
        <f>IF($B34="","",IF([18]設定!$I27="",INDEX([18]第１０表!$F$10:$M$66,MATCH([18]設定!$D27,[18]第１０表!$C$10:$C$66,0),5),[18]設定!$I27))</f>
        <v>11.9</v>
      </c>
      <c r="H34" s="46">
        <f>IF($B34="","",IF([18]設定!$I27="",INDEX([18]第１０表!$F$10:$M$66,MATCH([18]設定!$D27,[18]第１０表!$C$10:$C$66,0),6),[18]設定!$I27))</f>
        <v>77</v>
      </c>
      <c r="I34" s="46">
        <f>IF($B34="","",IF([18]設定!$I27="",INDEX([18]第１０表!$F$10:$M$66,MATCH([18]設定!$D27,[18]第１０表!$C$10:$C$66,0),7),[18]設定!$I27))</f>
        <v>76.099999999999994</v>
      </c>
      <c r="J34" s="47">
        <f>IF($B34="","",IF([18]設定!$I27="",INDEX([18]第１０表!$F$10:$M$66,MATCH([18]設定!$D27,[18]第１０表!$C$10:$C$66,0),8),[18]設定!$I27))</f>
        <v>0.9</v>
      </c>
      <c r="K34" s="5"/>
      <c r="M34" s="48" t="str">
        <f t="shared" si="2"/>
        <v>情報通信業</v>
      </c>
      <c r="N34" s="49">
        <f>IF($M34="","",IF([18]設定!$I27="",INDEX([18]指数!$C$198:$AD$254,MATCH([18]設定!$D27,[18]指数!$B$198:$B$254,0),7),[18]設定!$I27))</f>
        <v>99.6</v>
      </c>
      <c r="O34" s="50">
        <f>IF($M34="","",IF([18]設定!$I27="",INDEX([18]指数!$C$198:$AD$254,MATCH([18]設定!$D27,[18]指数!$B$198:$B$254,0),8),[18]設定!$I27))</f>
        <v>4.3</v>
      </c>
      <c r="P34" s="49">
        <f>IF($M34="","",IF([18]設定!$I27="",INDEX([18]指数!$C$198:$AD$254,MATCH([18]設定!$D27,[18]指数!$B$198:$B$254,0),9),[18]設定!$I27))</f>
        <v>98.4</v>
      </c>
      <c r="Q34" s="50">
        <f>IF($M34="","",IF([18]設定!$I27="",INDEX([18]指数!$C$198:$AD$254,MATCH([18]設定!$D27,[18]指数!$B$198:$B$254,0),10),[18]設定!$I27))</f>
        <v>4.5</v>
      </c>
      <c r="R34" s="49">
        <f>IF($M34="","",IF([18]設定!$I27="",INDEX([18]指数!$C$198:$AD$254,MATCH([18]設定!$D27,[18]指数!$B$198:$B$254,0),11),[18]設定!$I27))</f>
        <v>115.5</v>
      </c>
      <c r="S34" s="51">
        <f>IF($M34="","",IF([18]設定!$I27="",INDEX([18]指数!$C$198:$AD$254,MATCH([18]設定!$D27,[18]指数!$B$198:$B$254,0),12),[18]設定!$I27))</f>
        <v>3</v>
      </c>
      <c r="T34" s="49">
        <f>IF($M34="","",IF([18]設定!$I27="",INDEX([18]指数!$C$262:$AD$318,MATCH([18]設定!$D27,[18]指数!$B$262:$B$318,0),7),[18]設定!$I27))</f>
        <v>83.9</v>
      </c>
      <c r="U34" s="50">
        <f>IF($M34="","",IF([18]設定!$I27="",INDEX([18]指数!$C$262:$AD$318,MATCH([18]設定!$D27,[18]指数!$B$262:$B$318,0),8),[18]設定!$I27))</f>
        <v>-12.8</v>
      </c>
      <c r="V34" s="49">
        <f>IF($M34="","",IF([18]設定!$I27="",INDEX([18]指数!$C$262:$AD$318,MATCH([18]設定!$D27,[18]指数!$B$262:$B$318,0),9),[18]設定!$I27))</f>
        <v>84.2</v>
      </c>
      <c r="W34" s="50">
        <f>IF($M34="","",IF([18]設定!$I27="",INDEX([18]指数!$C$262:$AD$318,MATCH([18]設定!$D27,[18]指数!$B$262:$B$318,0),10),[18]設定!$I27))</f>
        <v>-6.1</v>
      </c>
      <c r="X34" s="49">
        <f>IF($M34="","",IF([18]設定!$I27="",INDEX([18]指数!$C$262:$AD$318,MATCH([18]設定!$D27,[18]指数!$B$262:$B$318,0),11),[18]設定!$I27))</f>
        <v>64.3</v>
      </c>
      <c r="Y34" s="51">
        <f>IF($M34="","",IF([18]設定!$I27="",INDEX([18]指数!$C$262:$AD$318,MATCH([18]設定!$D27,[18]指数!$B$262:$B$318,0),12),[18]設定!$I27))</f>
        <v>-87.5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IF($B35="","",IF([18]設定!$I28="",INDEX([18]第１０表!$F$10:$M$66,MATCH([18]設定!$D28,[18]第１０表!$C$10:$C$66,0),1),[18]設定!$I28))</f>
        <v>21.1</v>
      </c>
      <c r="D35" s="46">
        <f>IF($B35="","",IF([18]設定!$I28="",INDEX([18]第１０表!$F$10:$M$66,MATCH([18]設定!$D28,[18]第１０表!$C$10:$C$66,0),2),[18]設定!$I28))</f>
        <v>186.7</v>
      </c>
      <c r="E35" s="46">
        <f>IF($B35="","",IF([18]設定!$I28="",INDEX([18]第１０表!$F$10:$M$66,MATCH([18]設定!$D28,[18]第１０表!$C$10:$C$66,0),3),[18]設定!$I28))</f>
        <v>160.19999999999999</v>
      </c>
      <c r="F35" s="47">
        <f>IF($B35="","",IF([18]設定!$I28="",INDEX([18]第１０表!$F$10:$M$66,MATCH([18]設定!$D28,[18]第１０表!$C$10:$C$66,0),4),[18]設定!$I28))</f>
        <v>26.5</v>
      </c>
      <c r="G35" s="46">
        <f>IF($B35="","",IF([18]設定!$I28="",INDEX([18]第１０表!$F$10:$M$66,MATCH([18]設定!$D28,[18]第１０表!$C$10:$C$66,0),5),[18]設定!$I28))</f>
        <v>15.5</v>
      </c>
      <c r="H35" s="46">
        <f>IF($B35="","",IF([18]設定!$I28="",INDEX([18]第１０表!$F$10:$M$66,MATCH([18]設定!$D28,[18]第１０表!$C$10:$C$66,0),6),[18]設定!$I28))</f>
        <v>69.7</v>
      </c>
      <c r="I35" s="46">
        <f>IF($B35="","",IF([18]設定!$I28="",INDEX([18]第１０表!$F$10:$M$66,MATCH([18]設定!$D28,[18]第１０表!$C$10:$C$66,0),7),[18]設定!$I28))</f>
        <v>69.7</v>
      </c>
      <c r="J35" s="47">
        <f>IF($B35="","",IF([18]設定!$I28="",INDEX([18]第１０表!$F$10:$M$66,MATCH([18]設定!$D28,[18]第１０表!$C$10:$C$66,0),8),[18]設定!$I28))</f>
        <v>0</v>
      </c>
      <c r="K35" s="5"/>
      <c r="M35" s="48" t="str">
        <f t="shared" si="2"/>
        <v>運輸業，郵便業</v>
      </c>
      <c r="N35" s="49">
        <f>IF($M35="","",IF([18]設定!$I28="",INDEX([18]指数!$C$198:$AD$254,MATCH([18]設定!$D28,[18]指数!$B$198:$B$254,0),7),[18]設定!$I28))</f>
        <v>97.2</v>
      </c>
      <c r="O35" s="50">
        <f>IF($M35="","",IF([18]設定!$I28="",INDEX([18]指数!$C$198:$AD$254,MATCH([18]設定!$D28,[18]指数!$B$198:$B$254,0),8),[18]設定!$I28))</f>
        <v>-0.9</v>
      </c>
      <c r="P35" s="49">
        <f>IF($M35="","",IF([18]設定!$I28="",INDEX([18]指数!$C$198:$AD$254,MATCH([18]設定!$D28,[18]指数!$B$198:$B$254,0),9),[18]設定!$I28))</f>
        <v>102.9</v>
      </c>
      <c r="Q35" s="50">
        <f>IF($M35="","",IF([18]設定!$I28="",INDEX([18]指数!$C$198:$AD$254,MATCH([18]設定!$D28,[18]指数!$B$198:$B$254,0),10),[18]設定!$I28))</f>
        <v>3.4</v>
      </c>
      <c r="R35" s="49">
        <f>IF($M35="","",IF([18]設定!$I28="",INDEX([18]指数!$C$198:$AD$254,MATCH([18]設定!$D28,[18]指数!$B$198:$B$254,0),11),[18]設定!$I28))</f>
        <v>73</v>
      </c>
      <c r="S35" s="51">
        <f>IF($M35="","",IF([18]設定!$I28="",INDEX([18]指数!$C$198:$AD$254,MATCH([18]設定!$D28,[18]指数!$B$198:$B$254,0),12),[18]設定!$I28))</f>
        <v>-20.9</v>
      </c>
      <c r="T35" s="49">
        <f>IF($M35="","",IF([18]設定!$I28="",INDEX([18]指数!$C$262:$AD$318,MATCH([18]設定!$D28,[18]指数!$B$262:$B$318,0),7),[18]設定!$I28))</f>
        <v>70.099999999999994</v>
      </c>
      <c r="U35" s="50">
        <f>IF($M35="","",IF([18]設定!$I28="",INDEX([18]指数!$C$262:$AD$318,MATCH([18]設定!$D28,[18]指数!$B$262:$B$318,0),8),[18]設定!$I28))</f>
        <v>-8.1999999999999993</v>
      </c>
      <c r="V35" s="49">
        <f>IF($M35="","",IF([18]設定!$I28="",INDEX([18]指数!$C$262:$AD$318,MATCH([18]設定!$D28,[18]指数!$B$262:$B$318,0),9),[18]設定!$I28))</f>
        <v>73.8</v>
      </c>
      <c r="W35" s="50">
        <f>IF($M35="","",IF([18]設定!$I28="",INDEX([18]指数!$C$262:$AD$318,MATCH([18]設定!$D28,[18]指数!$B$262:$B$318,0),10),[18]設定!$I28))</f>
        <v>-7.6</v>
      </c>
      <c r="X35" s="49">
        <f>IF($M35="","",IF([18]設定!$I28="",INDEX([18]指数!$C$262:$AD$318,MATCH([18]設定!$D28,[18]指数!$B$262:$B$318,0),11),[18]設定!$I28))</f>
        <v>0</v>
      </c>
      <c r="Y35" s="51">
        <f>IF($M35="","",IF([18]設定!$I28="",INDEX([18]指数!$C$262:$AD$318,MATCH([18]設定!$D28,[18]指数!$B$262:$B$318,0),12),[18]設定!$I28))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IF($B36="","",IF([18]設定!$I29="",INDEX([18]第１０表!$F$10:$M$66,MATCH([18]設定!$D29,[18]第１０表!$C$10:$C$66,0),1),[18]設定!$I29))</f>
        <v>19.8</v>
      </c>
      <c r="D36" s="46">
        <f>IF($B36="","",IF([18]設定!$I29="",INDEX([18]第１０表!$F$10:$M$66,MATCH([18]設定!$D29,[18]第１０表!$C$10:$C$66,0),2),[18]設定!$I29))</f>
        <v>167.4</v>
      </c>
      <c r="E36" s="46">
        <f>IF($B36="","",IF([18]設定!$I29="",INDEX([18]第１０表!$F$10:$M$66,MATCH([18]設定!$D29,[18]第１０表!$C$10:$C$66,0),3),[18]設定!$I29))</f>
        <v>150.9</v>
      </c>
      <c r="F36" s="47">
        <f>IF($B36="","",IF([18]設定!$I29="",INDEX([18]第１０表!$F$10:$M$66,MATCH([18]設定!$D29,[18]第１０表!$C$10:$C$66,0),4),[18]設定!$I29))</f>
        <v>16.5</v>
      </c>
      <c r="G36" s="46">
        <f>IF($B36="","",IF([18]設定!$I29="",INDEX([18]第１０表!$F$10:$M$66,MATCH([18]設定!$D29,[18]第１０表!$C$10:$C$66,0),5),[18]設定!$I29))</f>
        <v>17.100000000000001</v>
      </c>
      <c r="H36" s="46">
        <f>IF($B36="","",IF([18]設定!$I29="",INDEX([18]第１０表!$F$10:$M$66,MATCH([18]設定!$D29,[18]第１０表!$C$10:$C$66,0),6),[18]設定!$I29))</f>
        <v>100.8</v>
      </c>
      <c r="I36" s="46">
        <f>IF($B36="","",IF([18]設定!$I29="",INDEX([18]第１０表!$F$10:$M$66,MATCH([18]設定!$D29,[18]第１０表!$C$10:$C$66,0),7),[18]設定!$I29))</f>
        <v>99.3</v>
      </c>
      <c r="J36" s="47">
        <f>IF($B36="","",IF([18]設定!$I29="",INDEX([18]第１０表!$F$10:$M$66,MATCH([18]設定!$D29,[18]第１０表!$C$10:$C$66,0),8),[18]設定!$I29))</f>
        <v>1.5</v>
      </c>
      <c r="K36" s="5"/>
      <c r="M36" s="48" t="str">
        <f t="shared" si="2"/>
        <v>卸売業，小売業</v>
      </c>
      <c r="N36" s="49">
        <f>IF($M36="","",IF([18]設定!$I29="",INDEX([18]指数!$C$198:$AD$254,MATCH([18]設定!$D29,[18]指数!$B$198:$B$254,0),7),[18]設定!$I29))</f>
        <v>99.7</v>
      </c>
      <c r="O36" s="50">
        <f>IF($M36="","",IF([18]設定!$I29="",INDEX([18]指数!$C$198:$AD$254,MATCH([18]設定!$D29,[18]指数!$B$198:$B$254,0),8),[18]設定!$I29))</f>
        <v>-5.7</v>
      </c>
      <c r="P36" s="49">
        <f>IF($M36="","",IF([18]設定!$I29="",INDEX([18]指数!$C$198:$AD$254,MATCH([18]設定!$D29,[18]指数!$B$198:$B$254,0),9),[18]設定!$I29))</f>
        <v>95.3</v>
      </c>
      <c r="Q36" s="50">
        <f>IF($M36="","",IF([18]設定!$I29="",INDEX([18]指数!$C$198:$AD$254,MATCH([18]設定!$D29,[18]指数!$B$198:$B$254,0),10),[18]設定!$I29))</f>
        <v>-5.6</v>
      </c>
      <c r="R36" s="49">
        <f>IF($M36="","",IF([18]設定!$I29="",INDEX([18]指数!$C$198:$AD$254,MATCH([18]設定!$D29,[18]指数!$B$198:$B$254,0),11),[18]設定!$I29))</f>
        <v>171.9</v>
      </c>
      <c r="S36" s="51">
        <f>IF($M36="","",IF([18]設定!$I29="",INDEX([18]指数!$C$198:$AD$254,MATCH([18]設定!$D29,[18]指数!$B$198:$B$254,0),12),[18]設定!$I29))</f>
        <v>-7.3</v>
      </c>
      <c r="T36" s="49">
        <f>IF($M36="","",IF([18]設定!$I29="",INDEX([18]指数!$C$262:$AD$318,MATCH([18]設定!$D29,[18]指数!$B$262:$B$318,0),7),[18]設定!$I29))</f>
        <v>96.6</v>
      </c>
      <c r="U36" s="50">
        <f>IF($M36="","",IF([18]設定!$I29="",INDEX([18]指数!$C$262:$AD$318,MATCH([18]設定!$D29,[18]指数!$B$262:$B$318,0),8),[18]設定!$I29))</f>
        <v>4.8</v>
      </c>
      <c r="V36" s="49">
        <f>IF($M36="","",IF([18]設定!$I29="",INDEX([18]指数!$C$262:$AD$318,MATCH([18]設定!$D29,[18]指数!$B$262:$B$318,0),9),[18]設定!$I29))</f>
        <v>97.1</v>
      </c>
      <c r="W36" s="50">
        <f>IF($M36="","",IF([18]設定!$I29="",INDEX([18]指数!$C$262:$AD$318,MATCH([18]設定!$D29,[18]指数!$B$262:$B$318,0),10),[18]設定!$I29))</f>
        <v>5.0999999999999996</v>
      </c>
      <c r="X36" s="49">
        <f>IF($M36="","",IF([18]設定!$I29="",INDEX([18]指数!$C$262:$AD$318,MATCH([18]設定!$D29,[18]指数!$B$262:$B$318,0),11),[18]設定!$I29))</f>
        <v>75</v>
      </c>
      <c r="Y36" s="51">
        <f>IF($M36="","",IF([18]設定!$I29="",INDEX([18]指数!$C$262:$AD$318,MATCH([18]設定!$D29,[18]指数!$B$262:$B$318,0),12),[18]設定!$I29))</f>
        <v>-16.7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IF($B37="","",IF([18]設定!$I30="",INDEX([18]第１０表!$F$10:$M$66,MATCH([18]設定!$D30,[18]第１０表!$C$10:$C$66,0),1),[18]設定!$I30))</f>
        <v>19.600000000000001</v>
      </c>
      <c r="D37" s="46">
        <f>IF($B37="","",IF([18]設定!$I30="",INDEX([18]第１０表!$F$10:$M$66,MATCH([18]設定!$D30,[18]第１０表!$C$10:$C$66,0),2),[18]設定!$I30))</f>
        <v>141.19999999999999</v>
      </c>
      <c r="E37" s="46">
        <f>IF($B37="","",IF([18]設定!$I30="",INDEX([18]第１０表!$F$10:$M$66,MATCH([18]設定!$D30,[18]第１０表!$C$10:$C$66,0),3),[18]設定!$I30))</f>
        <v>136.80000000000001</v>
      </c>
      <c r="F37" s="47">
        <f>IF($B37="","",IF([18]設定!$I30="",INDEX([18]第１０表!$F$10:$M$66,MATCH([18]設定!$D30,[18]第１０表!$C$10:$C$66,0),4),[18]設定!$I30))</f>
        <v>4.4000000000000004</v>
      </c>
      <c r="G37" s="46">
        <f>IF($B37="","",IF([18]設定!$I30="",INDEX([18]第１０表!$F$10:$M$66,MATCH([18]設定!$D30,[18]第１０表!$C$10:$C$66,0),5),[18]設定!$I30))</f>
        <v>16.5</v>
      </c>
      <c r="H37" s="46">
        <f>IF($B37="","",IF([18]設定!$I30="",INDEX([18]第１０表!$F$10:$M$66,MATCH([18]設定!$D30,[18]第１０表!$C$10:$C$66,0),6),[18]設定!$I30))</f>
        <v>85.3</v>
      </c>
      <c r="I37" s="46">
        <f>IF($B37="","",IF([18]設定!$I30="",INDEX([18]第１０表!$F$10:$M$66,MATCH([18]設定!$D30,[18]第１０表!$C$10:$C$66,0),7),[18]設定!$I30))</f>
        <v>77.599999999999994</v>
      </c>
      <c r="J37" s="47">
        <f>IF($B37="","",IF([18]設定!$I30="",INDEX([18]第１０表!$F$10:$M$66,MATCH([18]設定!$D30,[18]第１０表!$C$10:$C$66,0),8),[18]設定!$I30))</f>
        <v>7.7</v>
      </c>
      <c r="K37" s="5"/>
      <c r="M37" s="48" t="str">
        <f t="shared" si="2"/>
        <v>金融業，保険業</v>
      </c>
      <c r="N37" s="49">
        <f>IF($M37="","",IF([18]設定!$I30="",INDEX([18]指数!$C$198:$AD$254,MATCH([18]設定!$D30,[18]指数!$B$198:$B$254,0),7),[18]設定!$I30))</f>
        <v>101.1</v>
      </c>
      <c r="O37" s="50">
        <f>IF($M37="","",IF([18]設定!$I30="",INDEX([18]指数!$C$198:$AD$254,MATCH([18]設定!$D30,[18]指数!$B$198:$B$254,0),8),[18]設定!$I30))</f>
        <v>-7.6</v>
      </c>
      <c r="P37" s="49">
        <f>IF($M37="","",IF([18]設定!$I30="",INDEX([18]指数!$C$198:$AD$254,MATCH([18]設定!$D30,[18]指数!$B$198:$B$254,0),9),[18]設定!$I30))</f>
        <v>101</v>
      </c>
      <c r="Q37" s="50">
        <f>IF($M37="","",IF([18]設定!$I30="",INDEX([18]指数!$C$198:$AD$254,MATCH([18]設定!$D30,[18]指数!$B$198:$B$254,0),10),[18]設定!$I30))</f>
        <v>-3.2</v>
      </c>
      <c r="R37" s="49">
        <f>IF($M37="","",IF([18]設定!$I30="",INDEX([18]指数!$C$198:$AD$254,MATCH([18]設定!$D30,[18]指数!$B$198:$B$254,0),11),[18]設定!$I30))</f>
        <v>104.8</v>
      </c>
      <c r="S37" s="51">
        <f>IF($M37="","",IF([18]設定!$I30="",INDEX([18]指数!$C$198:$AD$254,MATCH([18]設定!$D30,[18]指数!$B$198:$B$254,0),12),[18]設定!$I30))</f>
        <v>-61.7</v>
      </c>
      <c r="T37" s="49">
        <f>IF($M37="","",IF([18]設定!$I30="",INDEX([18]指数!$C$262:$AD$318,MATCH([18]設定!$D30,[18]指数!$B$262:$B$318,0),7),[18]設定!$I30))</f>
        <v>69.099999999999994</v>
      </c>
      <c r="U37" s="50">
        <f>IF($M37="","",IF([18]設定!$I30="",INDEX([18]指数!$C$262:$AD$318,MATCH([18]設定!$D30,[18]指数!$B$262:$B$318,0),8),[18]設定!$I30))</f>
        <v>-24.1</v>
      </c>
      <c r="V37" s="49">
        <f>IF($M37="","",IF([18]設定!$I30="",INDEX([18]指数!$C$262:$AD$318,MATCH([18]設定!$D30,[18]指数!$B$262:$B$318,0),9),[18]設定!$I30))</f>
        <v>67</v>
      </c>
      <c r="W37" s="50">
        <f>IF($M37="","",IF([18]設定!$I30="",INDEX([18]指数!$C$262:$AD$318,MATCH([18]設定!$D30,[18]指数!$B$262:$B$318,0),10),[18]設定!$I30))</f>
        <v>-20.100000000000001</v>
      </c>
      <c r="X37" s="49">
        <f>IF($M37="","",IF([18]設定!$I30="",INDEX([18]指数!$C$262:$AD$318,MATCH([18]設定!$D30,[18]指数!$B$262:$B$318,0),11),[18]設定!$I30))</f>
        <v>92.8</v>
      </c>
      <c r="Y37" s="51">
        <f>IF($M37="","",IF([18]設定!$I30="",INDEX([18]指数!$C$262:$AD$318,MATCH([18]設定!$D30,[18]指数!$B$262:$B$318,0),12),[18]設定!$I30))</f>
        <v>-49.6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IF($B38="","",IF([18]設定!$I31="",INDEX([18]第１０表!$F$10:$M$66,MATCH([18]設定!$D31,[18]第１０表!$C$10:$C$66,0),1),[18]設定!$I31))</f>
        <v>21.7</v>
      </c>
      <c r="D38" s="46">
        <f>IF($B38="","",IF([18]設定!$I31="",INDEX([18]第１０表!$F$10:$M$66,MATCH([18]設定!$D31,[18]第１０表!$C$10:$C$66,0),2),[18]設定!$I31))</f>
        <v>178.2</v>
      </c>
      <c r="E38" s="46">
        <f>IF($B38="","",IF([18]設定!$I31="",INDEX([18]第１０表!$F$10:$M$66,MATCH([18]設定!$D31,[18]第１０表!$C$10:$C$66,0),3),[18]設定!$I31))</f>
        <v>172.3</v>
      </c>
      <c r="F38" s="47">
        <f>IF($B38="","",IF([18]設定!$I31="",INDEX([18]第１０表!$F$10:$M$66,MATCH([18]設定!$D31,[18]第１０表!$C$10:$C$66,0),4),[18]設定!$I31))</f>
        <v>5.9</v>
      </c>
      <c r="G38" s="46">
        <f>IF($B38="","",IF([18]設定!$I31="",INDEX([18]第１０表!$F$10:$M$66,MATCH([18]設定!$D31,[18]第１０表!$C$10:$C$66,0),5),[18]設定!$I31))</f>
        <v>17.399999999999999</v>
      </c>
      <c r="H38" s="46">
        <f>IF($B38="","",IF([18]設定!$I31="",INDEX([18]第１０表!$F$10:$M$66,MATCH([18]設定!$D31,[18]第１０表!$C$10:$C$66,0),6),[18]設定!$I31))</f>
        <v>108.9</v>
      </c>
      <c r="I38" s="46">
        <f>IF($B38="","",IF([18]設定!$I31="",INDEX([18]第１０表!$F$10:$M$66,MATCH([18]設定!$D31,[18]第１０表!$C$10:$C$66,0),7),[18]設定!$I31))</f>
        <v>108.9</v>
      </c>
      <c r="J38" s="47">
        <f>IF($B38="","",IF([18]設定!$I31="",INDEX([18]第１０表!$F$10:$M$66,MATCH([18]設定!$D31,[18]第１０表!$C$10:$C$66,0),8),[18]設定!$I31))</f>
        <v>0</v>
      </c>
      <c r="K38" s="5"/>
      <c r="M38" s="48" t="str">
        <f t="shared" si="2"/>
        <v>不動産業，物品賃貸業</v>
      </c>
      <c r="N38" s="49">
        <f>IF($M38="","",IF([18]設定!$I31="",INDEX([18]指数!$C$198:$AD$254,MATCH([18]設定!$D31,[18]指数!$B$198:$B$254,0),7),[18]設定!$I31))</f>
        <v>108.7</v>
      </c>
      <c r="O38" s="50">
        <f>IF($M38="","",IF([18]設定!$I31="",INDEX([18]指数!$C$198:$AD$254,MATCH([18]設定!$D31,[18]指数!$B$198:$B$254,0),8),[18]設定!$I31))</f>
        <v>12.1</v>
      </c>
      <c r="P38" s="49">
        <f>IF($M38="","",IF([18]設定!$I31="",INDEX([18]指数!$C$198:$AD$254,MATCH([18]設定!$D31,[18]指数!$B$198:$B$254,0),9),[18]設定!$I31))</f>
        <v>107.3</v>
      </c>
      <c r="Q38" s="50">
        <f>IF($M38="","",IF([18]設定!$I31="",INDEX([18]指数!$C$198:$AD$254,MATCH([18]設定!$D31,[18]指数!$B$198:$B$254,0),10),[18]設定!$I31))</f>
        <v>14.8</v>
      </c>
      <c r="R38" s="49">
        <f>IF($M38="","",IF([18]設定!$I31="",INDEX([18]指数!$C$198:$AD$254,MATCH([18]設定!$D31,[18]指数!$B$198:$B$254,0),11),[18]設定!$I31))</f>
        <v>173.5</v>
      </c>
      <c r="S38" s="51">
        <f>IF($M38="","",IF([18]設定!$I31="",INDEX([18]指数!$C$198:$AD$254,MATCH([18]設定!$D31,[18]指数!$B$198:$B$254,0),12),[18]設定!$I31))</f>
        <v>-33</v>
      </c>
      <c r="T38" s="49">
        <f>IF($M38="","",IF([18]設定!$I31="",INDEX([18]指数!$C$262:$AD$318,MATCH([18]設定!$D31,[18]指数!$B$262:$B$318,0),7),[18]設定!$I31))</f>
        <v>97</v>
      </c>
      <c r="U38" s="50">
        <f>IF($M38="","",IF([18]設定!$I31="",INDEX([18]指数!$C$262:$AD$318,MATCH([18]設定!$D31,[18]指数!$B$262:$B$318,0),8),[18]設定!$I31))</f>
        <v>-1</v>
      </c>
      <c r="V38" s="49">
        <f>IF($M38="","",IF([18]設定!$I31="",INDEX([18]指数!$C$262:$AD$318,MATCH([18]設定!$D31,[18]指数!$B$262:$B$318,0),9),[18]設定!$I31))</f>
        <v>99.5</v>
      </c>
      <c r="W38" s="50">
        <f>IF($M38="","",IF([18]設定!$I31="",INDEX([18]指数!$C$262:$AD$318,MATCH([18]設定!$D31,[18]指数!$B$262:$B$318,0),10),[18]設定!$I31))</f>
        <v>0.6</v>
      </c>
      <c r="X38" s="49">
        <f>IF($M38="","",IF([18]設定!$I31="",INDEX([18]指数!$C$262:$AD$318,MATCH([18]設定!$D31,[18]指数!$B$262:$B$318,0),11),[18]設定!$I31))</f>
        <v>0</v>
      </c>
      <c r="Y38" s="51">
        <f>IF($M38="","",IF([18]設定!$I31="",INDEX([18]指数!$C$262:$AD$318,MATCH([18]設定!$D31,[18]指数!$B$262:$B$318,0),12),[18]設定!$I31))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IF($B39="","",IF([18]設定!$I32="",INDEX([18]第１０表!$F$10:$M$66,MATCH([18]設定!$D32,[18]第１０表!$C$10:$C$66,0),1),[18]設定!$I32))</f>
        <v>19.5</v>
      </c>
      <c r="D39" s="46">
        <f>IF($B39="","",IF([18]設定!$I32="",INDEX([18]第１０表!$F$10:$M$66,MATCH([18]設定!$D32,[18]第１０表!$C$10:$C$66,0),2),[18]設定!$I32))</f>
        <v>171</v>
      </c>
      <c r="E39" s="46">
        <f>IF($B39="","",IF([18]設定!$I32="",INDEX([18]第１０表!$F$10:$M$66,MATCH([18]設定!$D32,[18]第１０表!$C$10:$C$66,0),3),[18]設定!$I32))</f>
        <v>155.30000000000001</v>
      </c>
      <c r="F39" s="47">
        <f>IF($B39="","",IF([18]設定!$I32="",INDEX([18]第１０表!$F$10:$M$66,MATCH([18]設定!$D32,[18]第１０表!$C$10:$C$66,0),4),[18]設定!$I32))</f>
        <v>15.7</v>
      </c>
      <c r="G39" s="46">
        <f>IF($B39="","",IF([18]設定!$I32="",INDEX([18]第１０表!$F$10:$M$66,MATCH([18]設定!$D32,[18]第１０表!$C$10:$C$66,0),5),[18]設定!$I32))</f>
        <v>18.600000000000001</v>
      </c>
      <c r="H39" s="46">
        <f>IF($B39="","",IF([18]設定!$I32="",INDEX([18]第１０表!$F$10:$M$66,MATCH([18]設定!$D32,[18]第１０表!$C$10:$C$66,0),6),[18]設定!$I32))</f>
        <v>86.3</v>
      </c>
      <c r="I39" s="46">
        <f>IF($B39="","",IF([18]設定!$I32="",INDEX([18]第１０表!$F$10:$M$66,MATCH([18]設定!$D32,[18]第１０表!$C$10:$C$66,0),7),[18]設定!$I32))</f>
        <v>86.3</v>
      </c>
      <c r="J39" s="47">
        <f>IF($B39="","",IF([18]設定!$I32="",INDEX([18]第１０表!$F$10:$M$66,MATCH([18]設定!$D32,[18]第１０表!$C$10:$C$66,0),8),[18]設定!$I32))</f>
        <v>0</v>
      </c>
      <c r="K39" s="5"/>
      <c r="M39" s="56" t="str">
        <f t="shared" si="2"/>
        <v>学術研究，専門・技術サービス業</v>
      </c>
      <c r="N39" s="49">
        <f>IF($M39="","",IF([18]設定!$I32="",INDEX([18]指数!$C$198:$AD$254,MATCH([18]設定!$D32,[18]指数!$B$198:$B$254,0),7),[18]設定!$I32))</f>
        <v>107.8</v>
      </c>
      <c r="O39" s="50">
        <f>IF($M39="","",IF([18]設定!$I32="",INDEX([18]指数!$C$198:$AD$254,MATCH([18]設定!$D32,[18]指数!$B$198:$B$254,0),8),[18]設定!$I32))</f>
        <v>5.7</v>
      </c>
      <c r="P39" s="49">
        <f>IF($M39="","",IF([18]設定!$I32="",INDEX([18]指数!$C$198:$AD$254,MATCH([18]設定!$D32,[18]指数!$B$198:$B$254,0),9),[18]設定!$I32))</f>
        <v>107.5</v>
      </c>
      <c r="Q39" s="50">
        <f>IF($M39="","",IF([18]設定!$I32="",INDEX([18]指数!$C$198:$AD$254,MATCH([18]設定!$D32,[18]指数!$B$198:$B$254,0),10),[18]設定!$I32))</f>
        <v>5.2</v>
      </c>
      <c r="R39" s="49">
        <f>IF($M39="","",IF([18]設定!$I32="",INDEX([18]指数!$C$198:$AD$254,MATCH([18]設定!$D32,[18]指数!$B$198:$B$254,0),11),[18]設定!$I32))</f>
        <v>110.6</v>
      </c>
      <c r="S39" s="51">
        <f>IF($M39="","",IF([18]設定!$I32="",INDEX([18]指数!$C$198:$AD$254,MATCH([18]設定!$D32,[18]指数!$B$198:$B$254,0),12),[18]設定!$I32))</f>
        <v>11.4</v>
      </c>
      <c r="T39" s="49">
        <f>IF($M39="","",IF([18]設定!$I32="",INDEX([18]指数!$C$262:$AD$318,MATCH([18]設定!$D32,[18]指数!$B$262:$B$318,0),7),[18]設定!$I32))</f>
        <v>68.900000000000006</v>
      </c>
      <c r="U39" s="50">
        <f>IF($M39="","",IF([18]設定!$I32="",INDEX([18]指数!$C$262:$AD$318,MATCH([18]設定!$D32,[18]指数!$B$262:$B$318,0),8),[18]設定!$I32))</f>
        <v>-33.799999999999997</v>
      </c>
      <c r="V39" s="49">
        <f>IF($M39="","",IF([18]設定!$I32="",INDEX([18]指数!$C$262:$AD$318,MATCH([18]設定!$D32,[18]指数!$B$262:$B$318,0),9),[18]設定!$I32))</f>
        <v>72.8</v>
      </c>
      <c r="W39" s="50">
        <f>IF($M39="","",IF([18]設定!$I32="",INDEX([18]指数!$C$262:$AD$318,MATCH([18]設定!$D32,[18]指数!$B$262:$B$318,0),10),[18]設定!$I32))</f>
        <v>-28</v>
      </c>
      <c r="X39" s="49">
        <f>IF($M39="","",IF([18]設定!$I32="",INDEX([18]指数!$C$262:$AD$318,MATCH([18]設定!$D32,[18]指数!$B$262:$B$318,0),11),[18]設定!$I32))</f>
        <v>0</v>
      </c>
      <c r="Y39" s="51">
        <f>IF($M39="","",IF([18]設定!$I32="",INDEX([18]指数!$C$262:$AD$318,MATCH([18]設定!$D32,[18]指数!$B$262:$B$318,0),12),[18]設定!$I32))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IF($B40="","",IF([18]設定!$I33="",INDEX([18]第１０表!$F$10:$M$66,MATCH([18]設定!$D33,[18]第１０表!$C$10:$C$66,0),1),[18]設定!$I33))</f>
        <v>20.8</v>
      </c>
      <c r="D40" s="46">
        <f>IF($B40="","",IF([18]設定!$I33="",INDEX([18]第１０表!$F$10:$M$66,MATCH([18]設定!$D33,[18]第１０表!$C$10:$C$66,0),2),[18]設定!$I33))</f>
        <v>188.6</v>
      </c>
      <c r="E40" s="46">
        <f>IF($B40="","",IF([18]設定!$I33="",INDEX([18]第１０表!$F$10:$M$66,MATCH([18]設定!$D33,[18]第１０表!$C$10:$C$66,0),3),[18]設定!$I33))</f>
        <v>169.8</v>
      </c>
      <c r="F40" s="47">
        <f>IF($B40="","",IF([18]設定!$I33="",INDEX([18]第１０表!$F$10:$M$66,MATCH([18]設定!$D33,[18]第１０表!$C$10:$C$66,0),4),[18]設定!$I33))</f>
        <v>18.8</v>
      </c>
      <c r="G40" s="46">
        <f>IF($B40="","",IF([18]設定!$I33="",INDEX([18]第１０表!$F$10:$M$66,MATCH([18]設定!$D33,[18]第１０表!$C$10:$C$66,0),5),[18]設定!$I33))</f>
        <v>14.1</v>
      </c>
      <c r="H40" s="46">
        <f>IF($B40="","",IF([18]設定!$I33="",INDEX([18]第１０表!$F$10:$M$66,MATCH([18]設定!$D33,[18]第１０表!$C$10:$C$66,0),6),[18]設定!$I33))</f>
        <v>76.7</v>
      </c>
      <c r="I40" s="46">
        <f>IF($B40="","",IF([18]設定!$I33="",INDEX([18]第１０表!$F$10:$M$66,MATCH([18]設定!$D33,[18]第１０表!$C$10:$C$66,0),7),[18]設定!$I33))</f>
        <v>74.599999999999994</v>
      </c>
      <c r="J40" s="47">
        <f>IF($B40="","",IF([18]設定!$I33="",INDEX([18]第１０表!$F$10:$M$66,MATCH([18]設定!$D33,[18]第１０表!$C$10:$C$66,0),8),[18]設定!$I33))</f>
        <v>2.1</v>
      </c>
      <c r="K40" s="5"/>
      <c r="M40" s="48" t="str">
        <f t="shared" si="2"/>
        <v>宿泊業，飲食サービス業</v>
      </c>
      <c r="N40" s="49">
        <f>IF($M40="","",IF([18]設定!$I33="",INDEX([18]指数!$C$198:$AD$254,MATCH([18]設定!$D33,[18]指数!$B$198:$B$254,0),7),[18]設定!$I33))</f>
        <v>121.1</v>
      </c>
      <c r="O40" s="50">
        <f>IF($M40="","",IF([18]設定!$I33="",INDEX([18]指数!$C$198:$AD$254,MATCH([18]設定!$D33,[18]指数!$B$198:$B$254,0),8),[18]設定!$I33))</f>
        <v>7.9</v>
      </c>
      <c r="P40" s="49">
        <f>IF($M40="","",IF([18]設定!$I33="",INDEX([18]指数!$C$198:$AD$254,MATCH([18]設定!$D33,[18]指数!$B$198:$B$254,0),9),[18]設定!$I33))</f>
        <v>116.6</v>
      </c>
      <c r="Q40" s="50">
        <f>IF($M40="","",IF([18]設定!$I33="",INDEX([18]指数!$C$198:$AD$254,MATCH([18]設定!$D33,[18]指数!$B$198:$B$254,0),10),[18]設定!$I33))</f>
        <v>9.6</v>
      </c>
      <c r="R40" s="49">
        <f>IF($M40="","",IF([18]設定!$I33="",INDEX([18]指数!$C$198:$AD$254,MATCH([18]設定!$D33,[18]指数!$B$198:$B$254,0),11),[18]設定!$I33))</f>
        <v>184.3</v>
      </c>
      <c r="S40" s="51">
        <f>IF($M40="","",IF([18]設定!$I33="",INDEX([18]指数!$C$198:$AD$254,MATCH([18]設定!$D33,[18]指数!$B$198:$B$254,0),12),[18]設定!$I33))</f>
        <v>-5.5</v>
      </c>
      <c r="T40" s="49">
        <f>IF($M40="","",IF([18]設定!$I33="",INDEX([18]指数!$C$262:$AD$318,MATCH([18]設定!$D33,[18]指数!$B$262:$B$318,0),7),[18]設定!$I33))</f>
        <v>99.4</v>
      </c>
      <c r="U40" s="50">
        <f>IF($M40="","",IF([18]設定!$I33="",INDEX([18]指数!$C$262:$AD$318,MATCH([18]設定!$D33,[18]指数!$B$262:$B$318,0),8),[18]設定!$I33))</f>
        <v>-6.7</v>
      </c>
      <c r="V40" s="49">
        <f>IF($M40="","",IF([18]設定!$I33="",INDEX([18]指数!$C$262:$AD$318,MATCH([18]設定!$D33,[18]指数!$B$262:$B$318,0),9),[18]設定!$I33))</f>
        <v>98.3</v>
      </c>
      <c r="W40" s="50">
        <f>IF($M40="","",IF([18]設定!$I33="",INDEX([18]指数!$C$262:$AD$318,MATCH([18]設定!$D33,[18]指数!$B$262:$B$318,0),10),[18]設定!$I33))</f>
        <v>-6.1</v>
      </c>
      <c r="X40" s="49">
        <f>IF($M40="","",IF([18]設定!$I33="",INDEX([18]指数!$C$262:$AD$318,MATCH([18]設定!$D33,[18]指数!$B$262:$B$318,0),11),[18]設定!$I33))</f>
        <v>161.5</v>
      </c>
      <c r="Y40" s="51">
        <f>IF($M40="","",IF([18]設定!$I33="",INDEX([18]指数!$C$262:$AD$318,MATCH([18]設定!$D33,[18]指数!$B$262:$B$318,0),12),[18]設定!$I33))</f>
        <v>-22.2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IF($B41="","",IF([18]設定!$I34="",INDEX([18]第１０表!$F$10:$M$66,MATCH([18]設定!$D34,[18]第１０表!$C$10:$C$66,0),1),[18]設定!$I34))</f>
        <v>19</v>
      </c>
      <c r="D41" s="46">
        <f>IF($B41="","",IF([18]設定!$I34="",INDEX([18]第１０表!$F$10:$M$66,MATCH([18]設定!$D34,[18]第１０表!$C$10:$C$66,0),2),[18]設定!$I34))</f>
        <v>165.9</v>
      </c>
      <c r="E41" s="46">
        <f>IF($B41="","",IF([18]設定!$I34="",INDEX([18]第１０表!$F$10:$M$66,MATCH([18]設定!$D34,[18]第１０表!$C$10:$C$66,0),3),[18]設定!$I34))</f>
        <v>156</v>
      </c>
      <c r="F41" s="47">
        <f>IF($B41="","",IF([18]設定!$I34="",INDEX([18]第１０表!$F$10:$M$66,MATCH([18]設定!$D34,[18]第１０表!$C$10:$C$66,0),4),[18]設定!$I34))</f>
        <v>9.9</v>
      </c>
      <c r="G41" s="46">
        <f>IF($B41="","",IF([18]設定!$I34="",INDEX([18]第１０表!$F$10:$M$66,MATCH([18]設定!$D34,[18]第１０表!$C$10:$C$66,0),5),[18]設定!$I34))</f>
        <v>10.4</v>
      </c>
      <c r="H41" s="46">
        <f>IF($B41="","",IF([18]設定!$I34="",INDEX([18]第１０表!$F$10:$M$66,MATCH([18]設定!$D34,[18]第１０表!$C$10:$C$66,0),6),[18]設定!$I34))</f>
        <v>64.5</v>
      </c>
      <c r="I41" s="46">
        <f>IF($B41="","",IF([18]設定!$I34="",INDEX([18]第１０表!$F$10:$M$66,MATCH([18]設定!$D34,[18]第１０表!$C$10:$C$66,0),7),[18]設定!$I34))</f>
        <v>60.1</v>
      </c>
      <c r="J41" s="47">
        <f>IF($B41="","",IF([18]設定!$I34="",INDEX([18]第１０表!$F$10:$M$66,MATCH([18]設定!$D34,[18]第１０表!$C$10:$C$66,0),8),[18]設定!$I34))</f>
        <v>4.4000000000000004</v>
      </c>
      <c r="K41" s="5"/>
      <c r="M41" s="54" t="str">
        <f t="shared" si="2"/>
        <v>生活関連サービス業，娯楽業</v>
      </c>
      <c r="N41" s="49">
        <f>IF($M41="","",IF([18]設定!$I34="",INDEX([18]指数!$C$198:$AD$254,MATCH([18]設定!$D34,[18]指数!$B$198:$B$254,0),7),[18]設定!$I34))</f>
        <v>94.5</v>
      </c>
      <c r="O41" s="50">
        <f>IF($M41="","",IF([18]設定!$I34="",INDEX([18]指数!$C$198:$AD$254,MATCH([18]設定!$D34,[18]指数!$B$198:$B$254,0),8),[18]設定!$I34))</f>
        <v>20.399999999999999</v>
      </c>
      <c r="P41" s="49">
        <f>IF($M41="","",IF([18]設定!$I34="",INDEX([18]指数!$C$198:$AD$254,MATCH([18]設定!$D34,[18]指数!$B$198:$B$254,0),9),[18]設定!$I34))</f>
        <v>97.1</v>
      </c>
      <c r="Q41" s="50">
        <f>IF($M41="","",IF([18]設定!$I34="",INDEX([18]指数!$C$198:$AD$254,MATCH([18]設定!$D34,[18]指数!$B$198:$B$254,0),10),[18]設定!$I34))</f>
        <v>17.7</v>
      </c>
      <c r="R41" s="49">
        <f>IF($M41="","",IF([18]設定!$I34="",INDEX([18]指数!$C$198:$AD$254,MATCH([18]設定!$D34,[18]指数!$B$198:$B$254,0),11),[18]設定!$I34))</f>
        <v>66.400000000000006</v>
      </c>
      <c r="S41" s="51">
        <f>IF($M41="","",IF([18]設定!$I34="",INDEX([18]指数!$C$198:$AD$254,MATCH([18]設定!$D34,[18]指数!$B$198:$B$254,0),12),[18]設定!$I34))</f>
        <v>86.5</v>
      </c>
      <c r="T41" s="49">
        <f>IF($M41="","",IF([18]設定!$I34="",INDEX([18]指数!$C$262:$AD$318,MATCH([18]設定!$D34,[18]指数!$B$262:$B$318,0),7),[18]設定!$I34))</f>
        <v>95.7</v>
      </c>
      <c r="U41" s="50">
        <f>IF($M41="","",IF([18]設定!$I34="",INDEX([18]指数!$C$262:$AD$318,MATCH([18]設定!$D34,[18]指数!$B$262:$B$318,0),8),[18]設定!$I34))</f>
        <v>-6.6</v>
      </c>
      <c r="V41" s="49">
        <f>IF($M41="","",IF([18]設定!$I34="",INDEX([18]指数!$C$262:$AD$318,MATCH([18]設定!$D34,[18]指数!$B$262:$B$318,0),9),[18]設定!$I34))</f>
        <v>89.4</v>
      </c>
      <c r="W41" s="50">
        <f>IF($M41="","",IF([18]設定!$I34="",INDEX([18]指数!$C$262:$AD$318,MATCH([18]設定!$D34,[18]指数!$B$262:$B$318,0),10),[18]設定!$I34))</f>
        <v>-10.1</v>
      </c>
      <c r="X41" s="49">
        <f>IF($M41="","",IF([18]設定!$I34="",INDEX([18]指数!$C$262:$AD$318,MATCH([18]設定!$D34,[18]指数!$B$262:$B$318,0),11),[18]設定!$I34))</f>
        <v>1466.7</v>
      </c>
      <c r="Y41" s="51">
        <f>IF($M41="","",IF([18]設定!$I34="",INDEX([18]指数!$C$262:$AD$318,MATCH([18]設定!$D34,[18]指数!$B$262:$B$318,0),12),[18]設定!$I34))</f>
        <v>91.3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IF($B42="","",IF([18]設定!$I35="",INDEX([18]第１０表!$F$10:$M$66,MATCH([18]設定!$D35,[18]第１０表!$C$10:$C$66,0),1),[18]設定!$I35))</f>
        <v>19.7</v>
      </c>
      <c r="D42" s="46">
        <f>IF($B42="","",IF([18]設定!$I35="",INDEX([18]第１０表!$F$10:$M$66,MATCH([18]設定!$D35,[18]第１０表!$C$10:$C$66,0),2),[18]設定!$I35))</f>
        <v>188.3</v>
      </c>
      <c r="E42" s="46">
        <f>IF($B42="","",IF([18]設定!$I35="",INDEX([18]第１０表!$F$10:$M$66,MATCH([18]設定!$D35,[18]第１０表!$C$10:$C$66,0),3),[18]設定!$I35))</f>
        <v>151.9</v>
      </c>
      <c r="F42" s="47">
        <f>IF($B42="","",IF([18]設定!$I35="",INDEX([18]第１０表!$F$10:$M$66,MATCH([18]設定!$D35,[18]第１０表!$C$10:$C$66,0),4),[18]設定!$I35))</f>
        <v>36.4</v>
      </c>
      <c r="G42" s="46">
        <f>IF($B42="","",IF([18]設定!$I35="",INDEX([18]第１０表!$F$10:$M$66,MATCH([18]設定!$D35,[18]第１０表!$C$10:$C$66,0),5),[18]設定!$I35))</f>
        <v>16.5</v>
      </c>
      <c r="H42" s="46">
        <f>IF($B42="","",IF([18]設定!$I35="",INDEX([18]第１０表!$F$10:$M$66,MATCH([18]設定!$D35,[18]第１０表!$C$10:$C$66,0),6),[18]設定!$I35))</f>
        <v>87.4</v>
      </c>
      <c r="I42" s="46">
        <f>IF($B42="","",IF([18]設定!$I35="",INDEX([18]第１０表!$F$10:$M$66,MATCH([18]設定!$D35,[18]第１０表!$C$10:$C$66,0),7),[18]設定!$I35))</f>
        <v>87.1</v>
      </c>
      <c r="J42" s="47">
        <f>IF($B42="","",IF([18]設定!$I35="",INDEX([18]第１０表!$F$10:$M$66,MATCH([18]設定!$D35,[18]第１０表!$C$10:$C$66,0),8),[18]設定!$I35))</f>
        <v>0.3</v>
      </c>
      <c r="K42" s="5"/>
      <c r="M42" s="48" t="str">
        <f t="shared" si="2"/>
        <v>教育，学習支援業</v>
      </c>
      <c r="N42" s="49">
        <f>IF($M42="","",IF([18]設定!$I35="",INDEX([18]指数!$C$198:$AD$254,MATCH([18]設定!$D35,[18]指数!$B$198:$B$254,0),7),[18]設定!$I35))</f>
        <v>120.1</v>
      </c>
      <c r="O42" s="50">
        <f>IF($M42="","",IF([18]設定!$I35="",INDEX([18]指数!$C$198:$AD$254,MATCH([18]設定!$D35,[18]指数!$B$198:$B$254,0),8),[18]設定!$I35))</f>
        <v>0.8</v>
      </c>
      <c r="P42" s="49">
        <f>IF($M42="","",IF([18]設定!$I35="",INDEX([18]指数!$C$198:$AD$254,MATCH([18]設定!$D35,[18]指数!$B$198:$B$254,0),9),[18]設定!$I35))</f>
        <v>103.5</v>
      </c>
      <c r="Q42" s="50">
        <f>IF($M42="","",IF([18]設定!$I35="",INDEX([18]指数!$C$198:$AD$254,MATCH([18]設定!$D35,[18]指数!$B$198:$B$254,0),10),[18]設定!$I35))</f>
        <v>3.6</v>
      </c>
      <c r="R42" s="49">
        <f>IF($M42="","",IF([18]設定!$I35="",INDEX([18]指数!$C$198:$AD$254,MATCH([18]設定!$D35,[18]指数!$B$198:$B$254,0),11),[18]設定!$I35))</f>
        <v>360.4</v>
      </c>
      <c r="S42" s="51">
        <f>IF($M42="","",IF([18]設定!$I35="",INDEX([18]指数!$C$198:$AD$254,MATCH([18]設定!$D35,[18]指数!$B$198:$B$254,0),12),[18]設定!$I35))</f>
        <v>-9</v>
      </c>
      <c r="T42" s="49">
        <f>IF($M42="","",IF([18]設定!$I35="",INDEX([18]指数!$C$262:$AD$318,MATCH([18]設定!$D35,[18]指数!$B$262:$B$318,0),7),[18]設定!$I35))</f>
        <v>185.2</v>
      </c>
      <c r="U42" s="50">
        <f>IF($M42="","",IF([18]設定!$I35="",INDEX([18]指数!$C$262:$AD$318,MATCH([18]設定!$D35,[18]指数!$B$262:$B$318,0),8),[18]設定!$I35))</f>
        <v>-14.1</v>
      </c>
      <c r="V42" s="49">
        <f>IF($M42="","",IF([18]設定!$I35="",INDEX([18]指数!$C$262:$AD$318,MATCH([18]設定!$D35,[18]指数!$B$262:$B$318,0),9),[18]設定!$I35))</f>
        <v>186.9</v>
      </c>
      <c r="W42" s="50">
        <f>IF($M42="","",IF([18]設定!$I35="",INDEX([18]指数!$C$262:$AD$318,MATCH([18]設定!$D35,[18]指数!$B$262:$B$318,0),10),[18]設定!$I35))</f>
        <v>-14</v>
      </c>
      <c r="X42" s="49">
        <f>IF($M42="","",IF([18]設定!$I35="",INDEX([18]指数!$C$262:$AD$318,MATCH([18]設定!$D35,[18]指数!$B$262:$B$318,0),11),[18]設定!$I35))</f>
        <v>60</v>
      </c>
      <c r="Y42" s="51">
        <f>IF($M42="","",IF([18]設定!$I35="",INDEX([18]指数!$C$262:$AD$318,MATCH([18]設定!$D35,[18]指数!$B$262:$B$318,0),12),[18]設定!$I35))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IF($B43="","",IF([18]設定!$I36="",INDEX([18]第１０表!$F$10:$M$66,MATCH([18]設定!$D36,[18]第１０表!$C$10:$C$66,0),1),[18]設定!$I36))</f>
        <v>19.600000000000001</v>
      </c>
      <c r="D43" s="46">
        <f>IF($B43="","",IF([18]設定!$I36="",INDEX([18]第１０表!$F$10:$M$66,MATCH([18]設定!$D36,[18]第１０表!$C$10:$C$66,0),2),[18]設定!$I36))</f>
        <v>155.6</v>
      </c>
      <c r="E43" s="46">
        <f>IF($B43="","",IF([18]設定!$I36="",INDEX([18]第１０表!$F$10:$M$66,MATCH([18]設定!$D36,[18]第１０表!$C$10:$C$66,0),3),[18]設定!$I36))</f>
        <v>150.80000000000001</v>
      </c>
      <c r="F43" s="47">
        <f>IF($B43="","",IF([18]設定!$I36="",INDEX([18]第１０表!$F$10:$M$66,MATCH([18]設定!$D36,[18]第１０表!$C$10:$C$66,0),4),[18]設定!$I36))</f>
        <v>4.8</v>
      </c>
      <c r="G43" s="46">
        <f>IF($B43="","",IF([18]設定!$I36="",INDEX([18]第１０表!$F$10:$M$66,MATCH([18]設定!$D36,[18]第１０表!$C$10:$C$66,0),5),[18]設定!$I36))</f>
        <v>17.100000000000001</v>
      </c>
      <c r="H43" s="46">
        <f>IF($B43="","",IF([18]設定!$I36="",INDEX([18]第１０表!$F$10:$M$66,MATCH([18]設定!$D36,[18]第１０表!$C$10:$C$66,0),6),[18]設定!$I36))</f>
        <v>95.1</v>
      </c>
      <c r="I43" s="46">
        <f>IF($B43="","",IF([18]設定!$I36="",INDEX([18]第１０表!$F$10:$M$66,MATCH([18]設定!$D36,[18]第１０表!$C$10:$C$66,0),7),[18]設定!$I36))</f>
        <v>94.2</v>
      </c>
      <c r="J43" s="47">
        <f>IF($B43="","",IF([18]設定!$I36="",INDEX([18]第１０表!$F$10:$M$66,MATCH([18]設定!$D36,[18]第１０表!$C$10:$C$66,0),8),[18]設定!$I36))</f>
        <v>0.9</v>
      </c>
      <c r="K43" s="5"/>
      <c r="M43" s="48" t="str">
        <f t="shared" si="2"/>
        <v>医療，福祉</v>
      </c>
      <c r="N43" s="49">
        <f>IF($M43="","",IF([18]設定!$I36="",INDEX([18]指数!$C$198:$AD$254,MATCH([18]設定!$D36,[18]指数!$B$198:$B$254,0),7),[18]設定!$I36))</f>
        <v>99.2</v>
      </c>
      <c r="O43" s="50">
        <f>IF($M43="","",IF([18]設定!$I36="",INDEX([18]指数!$C$198:$AD$254,MATCH([18]設定!$D36,[18]指数!$B$198:$B$254,0),8),[18]設定!$I36))</f>
        <v>5.4</v>
      </c>
      <c r="P43" s="49">
        <f>IF($M43="","",IF([18]設定!$I36="",INDEX([18]指数!$C$198:$AD$254,MATCH([18]設定!$D36,[18]指数!$B$198:$B$254,0),9),[18]設定!$I36))</f>
        <v>99.5</v>
      </c>
      <c r="Q43" s="50">
        <f>IF($M43="","",IF([18]設定!$I36="",INDEX([18]指数!$C$198:$AD$254,MATCH([18]設定!$D36,[18]指数!$B$198:$B$254,0),10),[18]設定!$I36))</f>
        <v>6.1</v>
      </c>
      <c r="R43" s="49">
        <f>IF($M43="","",IF([18]設定!$I36="",INDEX([18]指数!$C$198:$AD$254,MATCH([18]設定!$D36,[18]指数!$B$198:$B$254,0),11),[18]設定!$I36))</f>
        <v>88.9</v>
      </c>
      <c r="S43" s="51">
        <f>IF($M43="","",IF([18]設定!$I36="",INDEX([18]指数!$C$198:$AD$254,MATCH([18]設定!$D36,[18]指数!$B$198:$B$254,0),12),[18]設定!$I36))</f>
        <v>-14.3</v>
      </c>
      <c r="T43" s="49">
        <f>IF($M43="","",IF([18]設定!$I36="",INDEX([18]指数!$C$262:$AD$318,MATCH([18]設定!$D36,[18]指数!$B$262:$B$318,0),7),[18]設定!$I36))</f>
        <v>94.4</v>
      </c>
      <c r="U43" s="50">
        <f>IF($M43="","",IF([18]設定!$I36="",INDEX([18]指数!$C$262:$AD$318,MATCH([18]設定!$D36,[18]指数!$B$262:$B$318,0),8),[18]設定!$I36))</f>
        <v>-4</v>
      </c>
      <c r="V43" s="49">
        <f>IF($M43="","",IF([18]設定!$I36="",INDEX([18]指数!$C$262:$AD$318,MATCH([18]設定!$D36,[18]指数!$B$262:$B$318,0),9),[18]設定!$I36))</f>
        <v>94.5</v>
      </c>
      <c r="W43" s="50">
        <f>IF($M43="","",IF([18]設定!$I36="",INDEX([18]指数!$C$262:$AD$318,MATCH([18]設定!$D36,[18]指数!$B$262:$B$318,0),10),[18]設定!$I36))</f>
        <v>-3</v>
      </c>
      <c r="X43" s="49">
        <f>IF($M43="","",IF([18]設定!$I36="",INDEX([18]指数!$C$262:$AD$318,MATCH([18]設定!$D36,[18]指数!$B$262:$B$318,0),11),[18]設定!$I36))</f>
        <v>90</v>
      </c>
      <c r="Y43" s="51">
        <f>IF($M43="","",IF([18]設定!$I36="",INDEX([18]指数!$C$262:$AD$318,MATCH([18]設定!$D36,[18]指数!$B$262:$B$318,0),12),[18]設定!$I36))</f>
        <v>-52.6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IF($B44="","",IF([18]設定!$I37="",INDEX([18]第１０表!$F$10:$M$66,MATCH([18]設定!$D37,[18]第１０表!$C$10:$C$66,0),1),[18]設定!$I37))</f>
        <v>19.2</v>
      </c>
      <c r="D44" s="46">
        <f>IF($B44="","",IF([18]設定!$I37="",INDEX([18]第１０表!$F$10:$M$66,MATCH([18]設定!$D37,[18]第１０表!$C$10:$C$66,0),2),[18]設定!$I37))</f>
        <v>154.6</v>
      </c>
      <c r="E44" s="46">
        <f>IF($B44="","",IF([18]設定!$I37="",INDEX([18]第１０表!$F$10:$M$66,MATCH([18]設定!$D37,[18]第１０表!$C$10:$C$66,0),3),[18]設定!$I37))</f>
        <v>150.69999999999999</v>
      </c>
      <c r="F44" s="47">
        <f>IF($B44="","",IF([18]設定!$I37="",INDEX([18]第１０表!$F$10:$M$66,MATCH([18]設定!$D37,[18]第１０表!$C$10:$C$66,0),4),[18]設定!$I37))</f>
        <v>3.9</v>
      </c>
      <c r="G44" s="46">
        <f>IF($B44="","",IF([18]設定!$I37="",INDEX([18]第１０表!$F$10:$M$66,MATCH([18]設定!$D37,[18]第１０表!$C$10:$C$66,0),5),[18]設定!$I37))</f>
        <v>18.5</v>
      </c>
      <c r="H44" s="46">
        <f>IF($B44="","",IF([18]設定!$I37="",INDEX([18]第１０表!$F$10:$M$66,MATCH([18]設定!$D37,[18]第１０表!$C$10:$C$66,0),6),[18]設定!$I37))</f>
        <v>98.5</v>
      </c>
      <c r="I44" s="46">
        <f>IF($B44="","",IF([18]設定!$I37="",INDEX([18]第１０表!$F$10:$M$66,MATCH([18]設定!$D37,[18]第１０表!$C$10:$C$66,0),7),[18]設定!$I37))</f>
        <v>98.4</v>
      </c>
      <c r="J44" s="47">
        <f>IF($B44="","",IF([18]設定!$I37="",INDEX([18]第１０表!$F$10:$M$66,MATCH([18]設定!$D37,[18]第１０表!$C$10:$C$66,0),8),[18]設定!$I37))</f>
        <v>0.1</v>
      </c>
      <c r="K44" s="5"/>
      <c r="M44" s="48" t="str">
        <f t="shared" si="2"/>
        <v>複合サービス事業</v>
      </c>
      <c r="N44" s="49">
        <f>IF($M44="","",IF([18]設定!$I37="",INDEX([18]指数!$C$198:$AD$254,MATCH([18]設定!$D37,[18]指数!$B$198:$B$254,0),7),[18]設定!$I37))</f>
        <v>96.3</v>
      </c>
      <c r="O44" s="50">
        <f>IF($M44="","",IF([18]設定!$I37="",INDEX([18]指数!$C$198:$AD$254,MATCH([18]設定!$D37,[18]指数!$B$198:$B$254,0),8),[18]設定!$I37))</f>
        <v>-2.8</v>
      </c>
      <c r="P44" s="49">
        <f>IF($M44="","",IF([18]設定!$I37="",INDEX([18]指数!$C$198:$AD$254,MATCH([18]設定!$D37,[18]指数!$B$198:$B$254,0),9),[18]設定!$I37))</f>
        <v>99.7</v>
      </c>
      <c r="Q44" s="50">
        <f>IF($M44="","",IF([18]設定!$I37="",INDEX([18]指数!$C$198:$AD$254,MATCH([18]設定!$D37,[18]指数!$B$198:$B$254,0),10),[18]設定!$I37))</f>
        <v>0.2</v>
      </c>
      <c r="R44" s="49">
        <f>IF($M44="","",IF([18]設定!$I37="",INDEX([18]指数!$C$198:$AD$254,MATCH([18]設定!$D37,[18]指数!$B$198:$B$254,0),11),[18]設定!$I37))</f>
        <v>41.1</v>
      </c>
      <c r="S44" s="51">
        <f>IF($M44="","",IF([18]設定!$I37="",INDEX([18]指数!$C$198:$AD$254,MATCH([18]設定!$D37,[18]指数!$B$198:$B$254,0),12),[18]設定!$I37))</f>
        <v>-54.6</v>
      </c>
      <c r="T44" s="49">
        <f>IF($M44="","",IF([18]設定!$I37="",INDEX([18]指数!$C$262:$AD$318,MATCH([18]設定!$D37,[18]指数!$B$262:$B$318,0),7),[18]設定!$I37))</f>
        <v>85.6</v>
      </c>
      <c r="U44" s="50">
        <f>IF($M44="","",IF([18]設定!$I37="",INDEX([18]指数!$C$262:$AD$318,MATCH([18]設定!$D37,[18]指数!$B$262:$B$318,0),8),[18]設定!$I37))</f>
        <v>-15.2</v>
      </c>
      <c r="V44" s="49">
        <f>IF($M44="","",IF([18]設定!$I37="",INDEX([18]指数!$C$262:$AD$318,MATCH([18]設定!$D37,[18]指数!$B$262:$B$318,0),9),[18]設定!$I37))</f>
        <v>89.1</v>
      </c>
      <c r="W44" s="50">
        <f>IF($M44="","",IF([18]設定!$I37="",INDEX([18]指数!$C$262:$AD$318,MATCH([18]設定!$D37,[18]指数!$B$262:$B$318,0),10),[18]設定!$I37))</f>
        <v>-13.8</v>
      </c>
      <c r="X44" s="49">
        <f>IF($M44="","",IF([18]設定!$I37="",INDEX([18]指数!$C$262:$AD$318,MATCH([18]設定!$D37,[18]指数!$B$262:$B$318,0),11),[18]設定!$I37))</f>
        <v>2.1</v>
      </c>
      <c r="Y44" s="51">
        <f>IF($M44="","",IF([18]設定!$I37="",INDEX([18]指数!$C$262:$AD$318,MATCH([18]設定!$D37,[18]指数!$B$262:$B$318,0),12),[18]設定!$I37))</f>
        <v>-95.3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IF($B45="","",IF([18]設定!$I38="",INDEX([18]第１０表!$F$10:$M$66,MATCH([18]設定!$D38,[18]第１０表!$C$10:$C$66,0),1),[18]設定!$I38))</f>
        <v>19.7</v>
      </c>
      <c r="D45" s="59">
        <f>IF($B45="","",IF([18]設定!$I38="",INDEX([18]第１０表!$F$10:$M$66,MATCH([18]設定!$D38,[18]第１０表!$C$10:$C$66,0),2),[18]設定!$I38))</f>
        <v>165.2</v>
      </c>
      <c r="E45" s="59">
        <f>IF($B45="","",IF([18]設定!$I38="",INDEX([18]第１０表!$F$10:$M$66,MATCH([18]設定!$D38,[18]第１０表!$C$10:$C$66,0),3),[18]設定!$I38))</f>
        <v>152.5</v>
      </c>
      <c r="F45" s="60">
        <f>IF($B45="","",IF([18]設定!$I38="",INDEX([18]第１０表!$F$10:$M$66,MATCH([18]設定!$D38,[18]第１０表!$C$10:$C$66,0),4),[18]設定!$I38))</f>
        <v>12.7</v>
      </c>
      <c r="G45" s="59">
        <f>IF($B45="","",IF([18]設定!$I38="",INDEX([18]第１０表!$F$10:$M$66,MATCH([18]設定!$D38,[18]第１０表!$C$10:$C$66,0),5),[18]設定!$I38))</f>
        <v>15.9</v>
      </c>
      <c r="H45" s="59">
        <f>IF($B45="","",IF([18]設定!$I38="",INDEX([18]第１０表!$F$10:$M$66,MATCH([18]設定!$D38,[18]第１０表!$C$10:$C$66,0),6),[18]設定!$I38))</f>
        <v>87.6</v>
      </c>
      <c r="I45" s="59">
        <f>IF($B45="","",IF([18]設定!$I38="",INDEX([18]第１０表!$F$10:$M$66,MATCH([18]設定!$D38,[18]第１０表!$C$10:$C$66,0),7),[18]設定!$I38))</f>
        <v>85.2</v>
      </c>
      <c r="J45" s="60">
        <f>IF($B45="","",IF([18]設定!$I38="",INDEX([18]第１０表!$F$10:$M$66,MATCH([18]設定!$D38,[18]第１０表!$C$10:$C$66,0),8),[18]設定!$I38))</f>
        <v>2.4</v>
      </c>
      <c r="K45" s="5"/>
      <c r="M45" s="61" t="str">
        <f t="shared" si="2"/>
        <v>サービス業（他に分類されないもの）</v>
      </c>
      <c r="N45" s="62">
        <f>IF($M45="","",IF([18]設定!$I38="",INDEX([18]指数!$C$198:$AD$254,MATCH([18]設定!$D38,[18]指数!$B$198:$B$254,0),7),[18]設定!$I38))</f>
        <v>104</v>
      </c>
      <c r="O45" s="63">
        <f>IF($M45="","",IF([18]設定!$I38="",INDEX([18]指数!$C$198:$AD$254,MATCH([18]設定!$D38,[18]指数!$B$198:$B$254,0),8),[18]設定!$I38))</f>
        <v>1.5</v>
      </c>
      <c r="P45" s="62">
        <f>IF($M45="","",IF([18]設定!$I38="",INDEX([18]指数!$C$198:$AD$254,MATCH([18]設定!$D38,[18]指数!$B$198:$B$254,0),9),[18]設定!$I38))</f>
        <v>102.7</v>
      </c>
      <c r="Q45" s="64">
        <f>IF($M45="","",IF([18]設定!$I38="",INDEX([18]指数!$C$198:$AD$254,MATCH([18]設定!$D38,[18]指数!$B$198:$B$254,0),10),[18]設定!$I38))</f>
        <v>1</v>
      </c>
      <c r="R45" s="62">
        <f>IF($M45="","",IF([18]設定!$I38="",INDEX([18]指数!$C$198:$AD$254,MATCH([18]設定!$D38,[18]指数!$B$198:$B$254,0),11),[18]設定!$I38))</f>
        <v>123.3</v>
      </c>
      <c r="S45" s="65">
        <f>IF($M45="","",IF([18]設定!$I38="",INDEX([18]指数!$C$198:$AD$254,MATCH([18]設定!$D38,[18]指数!$B$198:$B$254,0),12),[18]設定!$I38))</f>
        <v>7.6</v>
      </c>
      <c r="T45" s="62">
        <f>IF($M45="","",IF([18]設定!$I38="",INDEX([18]指数!$C$262:$AD$318,MATCH([18]設定!$D38,[18]指数!$B$262:$B$318,0),7),[18]設定!$I38))</f>
        <v>96.9</v>
      </c>
      <c r="U45" s="63">
        <f>IF($M45="","",IF([18]設定!$I38="",INDEX([18]指数!$C$262:$AD$318,MATCH([18]設定!$D38,[18]指数!$B$262:$B$318,0),8),[18]設定!$I38))</f>
        <v>-3.3</v>
      </c>
      <c r="V45" s="62">
        <f>IF($M45="","",IF([18]設定!$I38="",INDEX([18]指数!$C$262:$AD$318,MATCH([18]設定!$D38,[18]指数!$B$262:$B$318,0),9),[18]設定!$I38))</f>
        <v>97.5</v>
      </c>
      <c r="W45" s="64">
        <f>IF($M45="","",IF([18]設定!$I38="",INDEX([18]指数!$C$262:$AD$318,MATCH([18]設定!$D38,[18]指数!$B$262:$B$318,0),10),[18]設定!$I38))</f>
        <v>-2.4</v>
      </c>
      <c r="X45" s="62">
        <f>IF($M45="","",IF([18]設定!$I38="",INDEX([18]指数!$C$262:$AD$318,MATCH([18]設定!$D38,[18]指数!$B$262:$B$318,0),11),[18]設定!$I38))</f>
        <v>77.400000000000006</v>
      </c>
      <c r="Y45" s="65">
        <f>IF($M45="","",IF([18]設定!$I38="",INDEX([18]指数!$C$262:$AD$318,MATCH([18]設定!$D38,[18]指数!$B$262:$B$318,0),12),[18]設定!$I38))</f>
        <v>-27.3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4" orientation="portrait" blackAndWhite="1" cellComments="atEnd" r:id="rId1"/>
  <headerFooter scaleWithDoc="0" alignWithMargins="0">
    <oddFooter>&amp;C- 7 -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AD45-B4E3-43CB-8310-AFEE6671E7F3}">
  <sheetPr>
    <pageSetUpPr autoPageBreaks="0"/>
  </sheetPr>
  <dimension ref="A1:Y47"/>
  <sheetViews>
    <sheetView showGridLines="0" view="pageBreakPreview" topLeftCell="A19" zoomScale="60" zoomScaleNormal="80" workbookViewId="0">
      <selection activeCell="O41" sqref="O41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就業形態別にみた労働時間（"&amp;[20]設定!D8&amp;DBCS([20]設定!E8)&amp;"年"&amp;DBCS([20]設定!F8)&amp;"月）"</f>
        <v>表４　就業形態別にみた労働時間（令和５年１１月）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+[21]表１!B9</f>
        <v>調査産業計</v>
      </c>
      <c r="C8" s="46">
        <f>IF($B8="","",IF([20]設定!$H23="",INDEX([20]第１０表!$F$78:$M$134,MATCH([20]設定!$D23,[20]第１０表!$C$78:$C$134,0),1),[20]設定!$H23))</f>
        <v>20.100000000000001</v>
      </c>
      <c r="D8" s="46">
        <f>IF($B8="","",IF([20]設定!$H23="",INDEX([20]第１０表!$F$78:$M$134,MATCH([20]設定!$D23,[20]第１０表!$C$78:$C$134,0),2),[20]設定!$H23))</f>
        <v>166.5</v>
      </c>
      <c r="E8" s="46">
        <f>IF($B8="","",IF([20]設定!$H23="",INDEX([20]第１０表!$F$78:$M$134,MATCH([20]設定!$D23,[20]第１０表!$C$78:$C$134,0),3),[20]設定!$H23))</f>
        <v>154.1</v>
      </c>
      <c r="F8" s="47">
        <f>IF($B8="","",IF([20]設定!$H23="",INDEX([20]第１０表!$F$78:$M$134,MATCH([20]設定!$D23,[20]第１０表!$C$78:$C$134,0),4),[20]設定!$H23))</f>
        <v>12.4</v>
      </c>
      <c r="G8" s="46">
        <f>IF($B8="","",IF([20]設定!$H23="",INDEX([20]第１０表!$F$78:$M$134,MATCH([20]設定!$D23,[20]第１０表!$C$78:$C$134,0),5),[20]設定!$H23))</f>
        <v>14.7</v>
      </c>
      <c r="H8" s="46">
        <f>IF($B8="","",IF([20]設定!$H23="",INDEX([20]第１０表!$F$78:$M$134,MATCH([20]設定!$D23,[20]第１０表!$C$78:$C$134,0),6),[20]設定!$H23))</f>
        <v>83.3</v>
      </c>
      <c r="I8" s="46">
        <f>IF($B8="","",IF([20]設定!$H23="",INDEX([20]第１０表!$F$78:$M$134,MATCH([20]設定!$D23,[20]第１０表!$C$78:$C$134,0),7),[20]設定!$H23))</f>
        <v>81.400000000000006</v>
      </c>
      <c r="J8" s="47">
        <f>IF($B8="","",IF([20]設定!$H23="",INDEX([20]第１０表!$F$78:$M$134,MATCH([20]設定!$D23,[20]第１０表!$C$78:$C$134,0),8),[20]設定!$H23))</f>
        <v>1.9</v>
      </c>
      <c r="K8" s="5"/>
      <c r="M8" s="48" t="str">
        <f>+B8</f>
        <v>調査産業計</v>
      </c>
      <c r="N8" s="49">
        <f>IF($M8="","",IF([20]設定!$H23="",INDEX([20]指数!$C$518:$AD$574,MATCH([20]設定!$D23,[20]指数!$B$518:$B$574,0),7),[20]設定!$H23))</f>
        <v>101</v>
      </c>
      <c r="O8" s="50">
        <f>IF($M8="","",IF([20]設定!$H23="",INDEX([20]指数!$C$518:$AD$574,MATCH([20]設定!$D23,[20]指数!$B$518:$B$574,0),8),[20]設定!$H23))</f>
        <v>0.9</v>
      </c>
      <c r="P8" s="49">
        <f>IF($M8="","",IF([20]設定!$H23="",INDEX([20]指数!$C$518:$AD$574,MATCH([20]設定!$D23,[20]指数!$B$518:$B$574,0),9),[20]設定!$H23))</f>
        <v>100.3</v>
      </c>
      <c r="Q8" s="50">
        <f>IF($M8="","",IF([20]設定!$H23="",INDEX([20]指数!$C$518:$AD$574,MATCH([20]設定!$D23,[20]指数!$B$518:$B$574,0),10),[20]設定!$H23))</f>
        <v>0.8</v>
      </c>
      <c r="R8" s="49">
        <f>IF($M8="","",IF([20]設定!$H23="",INDEX([20]指数!$C$518:$AD$574,MATCH([20]設定!$D23,[20]指数!$B$518:$B$574,0),11),[20]設定!$H23))</f>
        <v>111.7</v>
      </c>
      <c r="S8" s="51">
        <f>IF($M8="","",IF([20]設定!$H23="",INDEX([20]指数!$C$518:$AD$574,MATCH([20]設定!$D23,[20]指数!$B$518:$B$574,0),12),[20]設定!$H23))</f>
        <v>4.2</v>
      </c>
      <c r="T8" s="49">
        <f>IF($M8="","",IF([20]設定!$H23="",INDEX([20]指数!$C$582:$AD$638,MATCH([20]設定!$D23,[20]指数!$B$582:$B$638,0),7),[20]設定!$H23))</f>
        <v>94.7</v>
      </c>
      <c r="U8" s="49">
        <f>IF($M8="","",IF([20]設定!$H23="",INDEX([20]指数!$C$582:$AD$638,MATCH([20]設定!$D23,[20]指数!$B$582:$B$638,0),8),[20]設定!$H23))</f>
        <v>-8.6</v>
      </c>
      <c r="V8" s="49">
        <f>IF($M8="","",IF([20]設定!$H23="",INDEX([20]指数!$C$582:$AD$638,MATCH([20]設定!$D23,[20]指数!$B$582:$B$638,0),9),[20]設定!$H23))</f>
        <v>94.3</v>
      </c>
      <c r="W8" s="49">
        <f>IF($M8="","",IF([20]設定!$H23="",INDEX([20]指数!$C$582:$AD$638,MATCH([20]設定!$D23,[20]指数!$B$582:$B$638,0),10),[20]設定!$H23))</f>
        <v>-8.3000000000000007</v>
      </c>
      <c r="X8" s="49">
        <f>IF($M8="","",IF([20]設定!$H23="",INDEX([20]指数!$C$582:$AD$638,MATCH([20]設定!$D23,[20]指数!$B$582:$B$638,0),11),[20]設定!$H23))</f>
        <v>111.8</v>
      </c>
      <c r="Y8" s="49">
        <f>IF($M8="","",IF([20]設定!$H23="",INDEX([20]指数!$C$582:$AD$638,MATCH([20]設定!$D23,[20]指数!$B$582:$B$638,0),12),[20]設定!$H23))</f>
        <v>-24</v>
      </c>
    </row>
    <row r="9" spans="1:25" s="4" customFormat="1" ht="23.25" customHeight="1" x14ac:dyDescent="0.45">
      <c r="A9" s="5"/>
      <c r="B9" s="52" t="str">
        <f>+[21]表１!B10</f>
        <v>建設業</v>
      </c>
      <c r="C9" s="46">
        <f>IF($B9="","",IF([20]設定!$H24="",INDEX([20]第１０表!$F$78:$M$134,MATCH([20]設定!$D24,[20]第１０表!$C$78:$C$134,0),1),[20]設定!$H24))</f>
        <v>21.4</v>
      </c>
      <c r="D9" s="46">
        <f>IF($B9="","",IF([20]設定!$H24="",INDEX([20]第１０表!$F$78:$M$134,MATCH([20]設定!$D24,[20]第１０表!$C$78:$C$134,0),2),[20]設定!$H24))</f>
        <v>168</v>
      </c>
      <c r="E9" s="46">
        <f>IF($B9="","",IF([20]設定!$H24="",INDEX([20]第１０表!$F$78:$M$134,MATCH([20]設定!$D24,[20]第１０表!$C$78:$C$134,0),3),[20]設定!$H24))</f>
        <v>159.9</v>
      </c>
      <c r="F9" s="47">
        <f>IF($B9="","",IF([20]設定!$H24="",INDEX([20]第１０表!$F$78:$M$134,MATCH([20]設定!$D24,[20]第１０表!$C$78:$C$134,0),4),[20]設定!$H24))</f>
        <v>8.1</v>
      </c>
      <c r="G9" s="46">
        <f>IF($B9="","",IF([20]設定!$H24="",INDEX([20]第１０表!$F$78:$M$134,MATCH([20]設定!$D24,[20]第１０表!$C$78:$C$134,0),5),[20]設定!$H24))</f>
        <v>15</v>
      </c>
      <c r="H9" s="46">
        <f>IF($B9="","",IF([20]設定!$H24="",INDEX([20]第１０表!$F$78:$M$134,MATCH([20]設定!$D24,[20]第１０表!$C$78:$C$134,0),6),[20]設定!$H24))</f>
        <v>87.7</v>
      </c>
      <c r="I9" s="46">
        <f>IF($B9="","",IF([20]設定!$H24="",INDEX([20]第１０表!$F$78:$M$134,MATCH([20]設定!$D24,[20]第１０表!$C$78:$C$134,0),7),[20]設定!$H24))</f>
        <v>87.4</v>
      </c>
      <c r="J9" s="47">
        <f>IF($B9="","",IF([20]設定!$H24="",INDEX([20]第１０表!$F$78:$M$134,MATCH([20]設定!$D24,[20]第１０表!$C$78:$C$134,0),8),[20]設定!$H24))</f>
        <v>0.3</v>
      </c>
      <c r="K9" s="5"/>
      <c r="M9" s="48" t="str">
        <f t="shared" ref="M9:M23" si="0">+B9</f>
        <v>建設業</v>
      </c>
      <c r="N9" s="49">
        <f>IF($M9="","",IF([20]設定!$H24="",INDEX([20]指数!$C$518:$AD$574,MATCH([20]設定!$D24,[20]指数!$B$518:$B$574,0),7),[20]設定!$H24))</f>
        <v>101.1</v>
      </c>
      <c r="O9" s="50">
        <f>IF($M9="","",IF([20]設定!$H24="",INDEX([20]指数!$C$518:$AD$574,MATCH([20]設定!$D24,[20]指数!$B$518:$B$574,0),8),[20]設定!$H24))</f>
        <v>0</v>
      </c>
      <c r="P9" s="49">
        <f>IF($M9="","",IF([20]設定!$H24="",INDEX([20]指数!$C$518:$AD$574,MATCH([20]設定!$D24,[20]指数!$B$518:$B$574,0),9),[20]設定!$H24))</f>
        <v>101.7</v>
      </c>
      <c r="Q9" s="50">
        <f>IF($M9="","",IF([20]設定!$H24="",INDEX([20]指数!$C$518:$AD$574,MATCH([20]設定!$D24,[20]指数!$B$518:$B$574,0),10),[20]設定!$H24))</f>
        <v>1.4</v>
      </c>
      <c r="R9" s="49">
        <f>IF($M9="","",IF([20]設定!$H24="",INDEX([20]指数!$C$518:$AD$574,MATCH([20]設定!$D24,[20]指数!$B$518:$B$574,0),11),[20]設定!$H24))</f>
        <v>91</v>
      </c>
      <c r="S9" s="51">
        <f>IF($M9="","",IF([20]設定!$H24="",INDEX([20]指数!$C$518:$AD$574,MATCH([20]設定!$D24,[20]指数!$B$518:$B$574,0),12),[20]設定!$H24))</f>
        <v>-21.3</v>
      </c>
      <c r="T9" s="49">
        <f>IF($M9="","",IF([20]設定!$H24="",INDEX([20]指数!$C$582:$AD$638,MATCH([20]設定!$D24,[20]指数!$B$582:$B$638,0),7),[20]設定!$H24))</f>
        <v>107.2</v>
      </c>
      <c r="U9" s="50">
        <f>IF($M9="","",IF([20]設定!$H24="",INDEX([20]指数!$C$582:$AD$638,MATCH([20]設定!$D24,[20]指数!$B$582:$B$638,0),8),[20]設定!$H24))</f>
        <v>-7.2</v>
      </c>
      <c r="V9" s="49">
        <f>IF($M9="","",IF([20]設定!$H24="",INDEX([20]指数!$C$582:$AD$638,MATCH([20]設定!$D24,[20]指数!$B$582:$B$638,0),9),[20]設定!$H24))</f>
        <v>107.2</v>
      </c>
      <c r="W9" s="50">
        <f>IF($M9="","",IF([20]設定!$H24="",INDEX([20]指数!$C$582:$AD$638,MATCH([20]設定!$D24,[20]指数!$B$582:$B$638,0),10),[20]設定!$H24))</f>
        <v>-6.3</v>
      </c>
      <c r="X9" s="49">
        <f>IF($M9="","",IF([20]設定!$H24="",INDEX([20]指数!$C$582:$AD$638,MATCH([20]設定!$D24,[20]指数!$B$582:$B$638,0),11),[20]設定!$H24))</f>
        <v>100</v>
      </c>
      <c r="Y9" s="51">
        <f>IF($M9="","",IF([20]設定!$H24="",INDEX([20]指数!$C$582:$AD$638,MATCH([20]設定!$D24,[20]指数!$B$582:$B$638,0),12),[20]設定!$H24))</f>
        <v>-76.900000000000006</v>
      </c>
    </row>
    <row r="10" spans="1:25" s="4" customFormat="1" ht="23.25" customHeight="1" x14ac:dyDescent="0.45">
      <c r="A10" s="5"/>
      <c r="B10" s="52" t="str">
        <f>+[21]表１!B11</f>
        <v>製造業</v>
      </c>
      <c r="C10" s="46">
        <f>IF($B10="","",IF([20]設定!$H25="",INDEX([20]第１０表!$F$78:$M$134,MATCH([20]設定!$D25,[20]第１０表!$C$78:$C$134,0),1),[20]設定!$H25))</f>
        <v>20.2</v>
      </c>
      <c r="D10" s="46">
        <f>IF($B10="","",IF([20]設定!$H25="",INDEX([20]第１０表!$F$78:$M$134,MATCH([20]設定!$D25,[20]第１０表!$C$78:$C$134,0),2),[20]設定!$H25))</f>
        <v>170.4</v>
      </c>
      <c r="E10" s="46">
        <f>IF($B10="","",IF([20]設定!$H25="",INDEX([20]第１０表!$F$78:$M$134,MATCH([20]設定!$D25,[20]第１０表!$C$78:$C$134,0),3),[20]設定!$H25))</f>
        <v>155.1</v>
      </c>
      <c r="F10" s="47">
        <f>IF($B10="","",IF([20]設定!$H25="",INDEX([20]第１０表!$F$78:$M$134,MATCH([20]設定!$D25,[20]第１０表!$C$78:$C$134,0),4),[20]設定!$H25))</f>
        <v>15.3</v>
      </c>
      <c r="G10" s="46">
        <f>IF($B10="","",IF([20]設定!$H25="",INDEX([20]第１０表!$F$78:$M$134,MATCH([20]設定!$D25,[20]第１０表!$C$78:$C$134,0),5),[20]設定!$H25))</f>
        <v>16.399999999999999</v>
      </c>
      <c r="H10" s="46">
        <f>IF($B10="","",IF([20]設定!$H25="",INDEX([20]第１０表!$F$78:$M$134,MATCH([20]設定!$D25,[20]第１０表!$C$78:$C$134,0),6),[20]設定!$H25))</f>
        <v>104.1</v>
      </c>
      <c r="I10" s="46">
        <f>IF($B10="","",IF([20]設定!$H25="",INDEX([20]第１０表!$F$78:$M$134,MATCH([20]設定!$D25,[20]第１０表!$C$78:$C$134,0),7),[20]設定!$H25))</f>
        <v>101.6</v>
      </c>
      <c r="J10" s="47">
        <f>IF($B10="","",IF([20]設定!$H25="",INDEX([20]第１０表!$F$78:$M$134,MATCH([20]設定!$D25,[20]第１０表!$C$78:$C$134,0),8),[20]設定!$H25))</f>
        <v>2.5</v>
      </c>
      <c r="K10" s="5"/>
      <c r="M10" s="48" t="str">
        <f t="shared" si="0"/>
        <v>製造業</v>
      </c>
      <c r="N10" s="49">
        <f>IF($M10="","",IF([20]設定!$H25="",INDEX([20]指数!$C$518:$AD$574,MATCH([20]設定!$D25,[20]指数!$B$518:$B$574,0),7),[20]設定!$H25))</f>
        <v>103.1</v>
      </c>
      <c r="O10" s="50">
        <f>IF($M10="","",IF([20]設定!$H25="",INDEX([20]指数!$C$518:$AD$574,MATCH([20]設定!$D25,[20]指数!$B$518:$B$574,0),8),[20]設定!$H25))</f>
        <v>2.6</v>
      </c>
      <c r="P10" s="49">
        <f>IF($M10="","",IF([20]設定!$H25="",INDEX([20]指数!$C$518:$AD$574,MATCH([20]設定!$D25,[20]指数!$B$518:$B$574,0),9),[20]設定!$H25))</f>
        <v>101.4</v>
      </c>
      <c r="Q10" s="50">
        <f>IF($M10="","",IF([20]設定!$H25="",INDEX([20]指数!$C$518:$AD$574,MATCH([20]設定!$D25,[20]指数!$B$518:$B$574,0),10),[20]設定!$H25))</f>
        <v>1.5</v>
      </c>
      <c r="R10" s="49">
        <f>IF($M10="","",IF([20]設定!$H25="",INDEX([20]指数!$C$518:$AD$574,MATCH([20]設定!$D25,[20]指数!$B$518:$B$574,0),11),[20]設定!$H25))</f>
        <v>124.4</v>
      </c>
      <c r="S10" s="51">
        <f>IF($M10="","",IF([20]設定!$H25="",INDEX([20]指数!$C$518:$AD$574,MATCH([20]設定!$D25,[20]指数!$B$518:$B$574,0),12),[20]設定!$H25))</f>
        <v>15.1</v>
      </c>
      <c r="T10" s="49">
        <f>IF($M10="","",IF([20]設定!$H25="",INDEX([20]指数!$C$582:$AD$638,MATCH([20]設定!$D25,[20]指数!$B$582:$B$638,0),7),[20]設定!$H25))</f>
        <v>98.3</v>
      </c>
      <c r="U10" s="50">
        <f>IF($M10="","",IF([20]設定!$H25="",INDEX([20]指数!$C$582:$AD$638,MATCH([20]設定!$D25,[20]指数!$B$582:$B$638,0),8),[20]設定!$H25))</f>
        <v>-14.7</v>
      </c>
      <c r="V10" s="49">
        <f>IF($M10="","",IF([20]設定!$H25="",INDEX([20]指数!$C$582:$AD$638,MATCH([20]設定!$D25,[20]指数!$B$582:$B$638,0),9),[20]設定!$H25))</f>
        <v>99</v>
      </c>
      <c r="W10" s="50">
        <f>IF($M10="","",IF([20]設定!$H25="",INDEX([20]指数!$C$582:$AD$638,MATCH([20]設定!$D25,[20]指数!$B$582:$B$638,0),10),[20]設定!$H25))</f>
        <v>-13.7</v>
      </c>
      <c r="X10" s="49">
        <f>IF($M10="","",IF([20]設定!$H25="",INDEX([20]指数!$C$582:$AD$638,MATCH([20]設定!$D25,[20]指数!$B$582:$B$638,0),11),[20]設定!$H25))</f>
        <v>73.5</v>
      </c>
      <c r="Y10" s="51">
        <f>IF($M10="","",IF([20]設定!$H25="",INDEX([20]指数!$C$582:$AD$638,MATCH([20]設定!$D25,[20]指数!$B$582:$B$638,0),12),[20]設定!$H25))</f>
        <v>-41.9</v>
      </c>
    </row>
    <row r="11" spans="1:25" s="4" customFormat="1" ht="23.25" customHeight="1" x14ac:dyDescent="0.45">
      <c r="A11" s="5"/>
      <c r="B11" s="53" t="str">
        <f>+[21]表１!B12</f>
        <v>電気・ガス・熱供給・水道業</v>
      </c>
      <c r="C11" s="46">
        <f>IF($B11="","",IF([20]設定!$H26="",INDEX([20]第１０表!$F$78:$M$134,MATCH([20]設定!$D26,[20]第１０表!$C$78:$C$134,0),1),[20]設定!$H26))</f>
        <v>18.5</v>
      </c>
      <c r="D11" s="46">
        <f>IF($B11="","",IF([20]設定!$H26="",INDEX([20]第１０表!$F$78:$M$134,MATCH([20]設定!$D26,[20]第１０表!$C$78:$C$134,0),2),[20]設定!$H26))</f>
        <v>159.19999999999999</v>
      </c>
      <c r="E11" s="46">
        <f>IF($B11="","",IF([20]設定!$H26="",INDEX([20]第１０表!$F$78:$M$134,MATCH([20]設定!$D26,[20]第１０表!$C$78:$C$134,0),3),[20]設定!$H26))</f>
        <v>142.69999999999999</v>
      </c>
      <c r="F11" s="47">
        <f>IF($B11="","",IF([20]設定!$H26="",INDEX([20]第１０表!$F$78:$M$134,MATCH([20]設定!$D26,[20]第１０表!$C$78:$C$134,0),4),[20]設定!$H26))</f>
        <v>16.5</v>
      </c>
      <c r="G11" s="46">
        <f>IF($B11="","",IF([20]設定!$H26="",INDEX([20]第１０表!$F$78:$M$134,MATCH([20]設定!$D26,[20]第１０表!$C$78:$C$134,0),5),[20]設定!$H26))</f>
        <v>17.399999999999999</v>
      </c>
      <c r="H11" s="46">
        <f>IF($B11="","",IF([20]設定!$H26="",INDEX([20]第１０表!$F$78:$M$134,MATCH([20]設定!$D26,[20]第１０表!$C$78:$C$134,0),6),[20]設定!$H26))</f>
        <v>106.8</v>
      </c>
      <c r="I11" s="46">
        <f>IF($B11="","",IF([20]設定!$H26="",INDEX([20]第１０表!$F$78:$M$134,MATCH([20]設定!$D26,[20]第１０表!$C$78:$C$134,0),7),[20]設定!$H26))</f>
        <v>106.6</v>
      </c>
      <c r="J11" s="47">
        <f>IF($B11="","",IF([20]設定!$H26="",INDEX([20]第１０表!$F$78:$M$134,MATCH([20]設定!$D26,[20]第１０表!$C$78:$C$134,0),8),[20]設定!$H26))</f>
        <v>0.2</v>
      </c>
      <c r="K11" s="5"/>
      <c r="M11" s="54" t="str">
        <f t="shared" si="0"/>
        <v>電気・ガス・熱供給・水道業</v>
      </c>
      <c r="N11" s="49">
        <f>IF($M11="","",IF([20]設定!$H26="",INDEX([20]指数!$C$518:$AD$574,MATCH([20]設定!$D26,[20]指数!$B$518:$B$574,0),7),[20]設定!$H26))</f>
        <v>105</v>
      </c>
      <c r="O11" s="50">
        <f>IF($M11="","",IF([20]設定!$H26="",INDEX([20]指数!$C$518:$AD$574,MATCH([20]設定!$D26,[20]指数!$B$518:$B$574,0),8),[20]設定!$H26))</f>
        <v>10.3</v>
      </c>
      <c r="P11" s="49">
        <f>IF($M11="","",IF([20]設定!$H26="",INDEX([20]指数!$C$518:$AD$574,MATCH([20]設定!$D26,[20]指数!$B$518:$B$574,0),9),[20]設定!$H26))</f>
        <v>101.4</v>
      </c>
      <c r="Q11" s="50">
        <f>IF($M11="","",IF([20]設定!$H26="",INDEX([20]指数!$C$518:$AD$574,MATCH([20]設定!$D26,[20]指数!$B$518:$B$574,0),10),[20]設定!$H26))</f>
        <v>5.2</v>
      </c>
      <c r="R11" s="49">
        <f>IF($M11="","",IF([20]設定!$H26="",INDEX([20]指数!$C$518:$AD$574,MATCH([20]設定!$D26,[20]指数!$B$518:$B$574,0),11),[20]設定!$H26))</f>
        <v>151.4</v>
      </c>
      <c r="S11" s="51">
        <f>IF($M11="","",IF([20]設定!$H26="",INDEX([20]指数!$C$518:$AD$574,MATCH([20]設定!$D26,[20]指数!$B$518:$B$574,0),12),[20]設定!$H26))</f>
        <v>89.7</v>
      </c>
      <c r="T11" s="49">
        <f>IF($M11="","",IF([20]設定!$H26="",INDEX([20]指数!$C$582:$AD$638,MATCH([20]設定!$D26,[20]指数!$B$582:$B$638,0),7),[20]設定!$H26))</f>
        <v>95.5</v>
      </c>
      <c r="U11" s="50">
        <f>IF($M11="","",IF([20]設定!$H26="",INDEX([20]指数!$C$582:$AD$638,MATCH([20]設定!$D26,[20]指数!$B$582:$B$638,0),8),[20]設定!$H26))</f>
        <v>2.4</v>
      </c>
      <c r="V11" s="49">
        <f>IF($M11="","",IF([20]設定!$H26="",INDEX([20]指数!$C$582:$AD$638,MATCH([20]設定!$D26,[20]指数!$B$582:$B$638,0),9),[20]設定!$H26))</f>
        <v>95.7</v>
      </c>
      <c r="W11" s="50">
        <f>IF($M11="","",IF([20]設定!$H26="",INDEX([20]指数!$C$582:$AD$638,MATCH([20]設定!$D26,[20]指数!$B$582:$B$638,0),10),[20]設定!$H26))</f>
        <v>2.7</v>
      </c>
      <c r="X11" s="49">
        <f>IF($M11="","",IF([20]設定!$H26="",INDEX([20]指数!$C$582:$AD$638,MATCH([20]設定!$D26,[20]指数!$B$582:$B$638,0),11),[20]設定!$H26))</f>
        <v>50</v>
      </c>
      <c r="Y11" s="51">
        <f>IF($M11="","",IF([20]設定!$H26="",INDEX([20]指数!$C$582:$AD$638,MATCH([20]設定!$D26,[20]指数!$B$582:$B$638,0),12),[20]設定!$H26))</f>
        <v>-60</v>
      </c>
    </row>
    <row r="12" spans="1:25" s="4" customFormat="1" ht="23.25" customHeight="1" x14ac:dyDescent="0.45">
      <c r="A12" s="5"/>
      <c r="B12" s="52" t="str">
        <f>+[21]表１!B13</f>
        <v>情報通信業</v>
      </c>
      <c r="C12" s="46">
        <f>IF($B12="","",IF([20]設定!$H27="",INDEX([20]第１０表!$F$78:$M$134,MATCH([20]設定!$D27,[20]第１０表!$C$78:$C$134,0),1),[20]設定!$H27))</f>
        <v>20</v>
      </c>
      <c r="D12" s="46">
        <f>IF($B12="","",IF([20]設定!$H27="",INDEX([20]第１０表!$F$78:$M$134,MATCH([20]設定!$D27,[20]第１０表!$C$78:$C$134,0),2),[20]設定!$H27))</f>
        <v>163.30000000000001</v>
      </c>
      <c r="E12" s="46">
        <f>IF($B12="","",IF([20]設定!$H27="",INDEX([20]第１０表!$F$78:$M$134,MATCH([20]設定!$D27,[20]第１０表!$C$78:$C$134,0),3),[20]設定!$H27))</f>
        <v>150.5</v>
      </c>
      <c r="F12" s="47">
        <f>IF($B12="","",IF([20]設定!$H27="",INDEX([20]第１０表!$F$78:$M$134,MATCH([20]設定!$D27,[20]第１０表!$C$78:$C$134,0),4),[20]設定!$H27))</f>
        <v>12.8</v>
      </c>
      <c r="G12" s="46">
        <f>IF($B12="","",IF([20]設定!$H27="",INDEX([20]第１０表!$F$78:$M$134,MATCH([20]設定!$D27,[20]第１０表!$C$78:$C$134,0),5),[20]設定!$H27))</f>
        <v>12.8</v>
      </c>
      <c r="H12" s="46">
        <f>IF($B12="","",IF([20]設定!$H27="",INDEX([20]第１０表!$F$78:$M$134,MATCH([20]設定!$D27,[20]第１０表!$C$78:$C$134,0),6),[20]設定!$H27))</f>
        <v>76.900000000000006</v>
      </c>
      <c r="I12" s="46">
        <f>IF($B12="","",IF([20]設定!$H27="",INDEX([20]第１０表!$F$78:$M$134,MATCH([20]設定!$D27,[20]第１０表!$C$78:$C$134,0),7),[20]設定!$H27))</f>
        <v>76.3</v>
      </c>
      <c r="J12" s="47">
        <f>IF($B12="","",IF([20]設定!$H27="",INDEX([20]第１０表!$F$78:$M$134,MATCH([20]設定!$D27,[20]第１０表!$C$78:$C$134,0),8),[20]設定!$H27))</f>
        <v>0.6</v>
      </c>
      <c r="K12" s="5"/>
      <c r="M12" s="48" t="str">
        <f t="shared" si="0"/>
        <v>情報通信業</v>
      </c>
      <c r="N12" s="49">
        <f>IF($M12="","",IF([20]設定!$H27="",INDEX([20]指数!$C$518:$AD$574,MATCH([20]設定!$D27,[20]指数!$B$518:$B$574,0),7),[20]設定!$H27))</f>
        <v>104.4</v>
      </c>
      <c r="O12" s="50">
        <f>IF($M12="","",IF([20]設定!$H27="",INDEX([20]指数!$C$518:$AD$574,MATCH([20]設定!$D27,[20]指数!$B$518:$B$574,0),8),[20]設定!$H27))</f>
        <v>6.7</v>
      </c>
      <c r="P12" s="49">
        <f>IF($M12="","",IF([20]設定!$H27="",INDEX([20]指数!$C$518:$AD$574,MATCH([20]設定!$D27,[20]指数!$B$518:$B$574,0),9),[20]設定!$H27))</f>
        <v>105.1</v>
      </c>
      <c r="Q12" s="50">
        <f>IF($M12="","",IF([20]設定!$H27="",INDEX([20]指数!$C$518:$AD$574,MATCH([20]設定!$D27,[20]指数!$B$518:$B$574,0),10),[20]設定!$H27))</f>
        <v>5.7</v>
      </c>
      <c r="R12" s="49">
        <f>IF($M12="","",IF([20]設定!$H27="",INDEX([20]指数!$C$518:$AD$574,MATCH([20]設定!$D27,[20]指数!$B$518:$B$574,0),11),[20]設定!$H27))</f>
        <v>97</v>
      </c>
      <c r="S12" s="51">
        <f>IF($M12="","",IF([20]設定!$H27="",INDEX([20]指数!$C$518:$AD$574,MATCH([20]設定!$D27,[20]指数!$B$518:$B$574,0),12),[20]設定!$H27))</f>
        <v>20.8</v>
      </c>
      <c r="T12" s="49">
        <f>IF($M12="","",IF([20]設定!$H27="",INDEX([20]指数!$C$582:$AD$638,MATCH([20]設定!$D27,[20]指数!$B$582:$B$638,0),7),[20]設定!$H27))</f>
        <v>81.3</v>
      </c>
      <c r="U12" s="50">
        <f>IF($M12="","",IF([20]設定!$H27="",INDEX([20]指数!$C$582:$AD$638,MATCH([20]設定!$D27,[20]指数!$B$582:$B$638,0),8),[20]設定!$H27))</f>
        <v>-8.8000000000000007</v>
      </c>
      <c r="V12" s="49">
        <f>IF($M12="","",IF([20]設定!$H27="",INDEX([20]指数!$C$582:$AD$638,MATCH([20]設定!$D27,[20]指数!$B$582:$B$638,0),9),[20]設定!$H27))</f>
        <v>81.8</v>
      </c>
      <c r="W12" s="50">
        <f>IF($M12="","",IF([20]設定!$H27="",INDEX([20]指数!$C$582:$AD$638,MATCH([20]設定!$D27,[20]指数!$B$582:$B$638,0),10),[20]設定!$H27))</f>
        <v>-1.6</v>
      </c>
      <c r="X12" s="49">
        <f>IF($M12="","",IF([20]設定!$H27="",INDEX([20]指数!$C$582:$AD$638,MATCH([20]設定!$D27,[20]指数!$B$582:$B$638,0),11),[20]設定!$H27))</f>
        <v>46.2</v>
      </c>
      <c r="Y12" s="51">
        <f>IF($M12="","",IF([20]設定!$H27="",INDEX([20]指数!$C$582:$AD$638,MATCH([20]設定!$D27,[20]指数!$B$582:$B$638,0),12),[20]設定!$H27))</f>
        <v>-91.2</v>
      </c>
    </row>
    <row r="13" spans="1:25" s="4" customFormat="1" ht="23.25" customHeight="1" x14ac:dyDescent="0.45">
      <c r="A13" s="5"/>
      <c r="B13" s="52" t="str">
        <f>+[21]表１!B14</f>
        <v>運輸業，郵便業</v>
      </c>
      <c r="C13" s="46">
        <f>IF($B13="","",IF([20]設定!$H28="",INDEX([20]第１０表!$F$78:$M$134,MATCH([20]設定!$D28,[20]第１０表!$C$78:$C$134,0),1),[20]設定!$H28))</f>
        <v>21.7</v>
      </c>
      <c r="D13" s="46">
        <f>IF($B13="","",IF([20]設定!$H28="",INDEX([20]第１０表!$F$78:$M$134,MATCH([20]設定!$D28,[20]第１０表!$C$78:$C$134,0),2),[20]設定!$H28))</f>
        <v>202.8</v>
      </c>
      <c r="E13" s="46">
        <f>IF($B13="","",IF([20]設定!$H28="",INDEX([20]第１０表!$F$78:$M$134,MATCH([20]設定!$D28,[20]第１０表!$C$78:$C$134,0),3),[20]設定!$H28))</f>
        <v>167.9</v>
      </c>
      <c r="F13" s="47">
        <f>IF($B13="","",IF([20]設定!$H28="",INDEX([20]第１０表!$F$78:$M$134,MATCH([20]設定!$D28,[20]第１０表!$C$78:$C$134,0),4),[20]設定!$H28))</f>
        <v>34.9</v>
      </c>
      <c r="G13" s="46">
        <f>IF($B13="","",IF([20]設定!$H28="",INDEX([20]第１０表!$F$78:$M$134,MATCH([20]設定!$D28,[20]第１０表!$C$78:$C$134,0),5),[20]設定!$H28))</f>
        <v>15.3</v>
      </c>
      <c r="H13" s="46">
        <f>IF($B13="","",IF([20]設定!$H28="",INDEX([20]第１０表!$F$78:$M$134,MATCH([20]設定!$D28,[20]第１０表!$C$78:$C$134,0),6),[20]設定!$H28))</f>
        <v>69.099999999999994</v>
      </c>
      <c r="I13" s="46">
        <f>IF($B13="","",IF([20]設定!$H28="",INDEX([20]第１０表!$F$78:$M$134,MATCH([20]設定!$D28,[20]第１０表!$C$78:$C$134,0),7),[20]設定!$H28))</f>
        <v>69.099999999999994</v>
      </c>
      <c r="J13" s="47">
        <f>IF($B13="","",IF([20]設定!$H28="",INDEX([20]第１０表!$F$78:$M$134,MATCH([20]設定!$D28,[20]第１０表!$C$78:$C$134,0),8),[20]設定!$H28))</f>
        <v>0</v>
      </c>
      <c r="K13" s="5"/>
      <c r="M13" s="48" t="str">
        <f t="shared" si="0"/>
        <v>運輸業，郵便業</v>
      </c>
      <c r="N13" s="49">
        <f>IF($M13="","",IF([20]設定!$H28="",INDEX([20]指数!$C$518:$AD$574,MATCH([20]設定!$D28,[20]指数!$B$518:$B$574,0),7),[20]設定!$H28))</f>
        <v>100.4</v>
      </c>
      <c r="O13" s="50">
        <f>IF($M13="","",IF([20]設定!$H28="",INDEX([20]指数!$C$518:$AD$574,MATCH([20]設定!$D28,[20]指数!$B$518:$B$574,0),8),[20]設定!$H28))</f>
        <v>6.8</v>
      </c>
      <c r="P13" s="49">
        <f>IF($M13="","",IF([20]設定!$H28="",INDEX([20]指数!$C$518:$AD$574,MATCH([20]設定!$D28,[20]指数!$B$518:$B$574,0),9),[20]設定!$H28))</f>
        <v>104.4</v>
      </c>
      <c r="Q13" s="50">
        <f>IF($M13="","",IF([20]設定!$H28="",INDEX([20]指数!$C$518:$AD$574,MATCH([20]設定!$D28,[20]指数!$B$518:$B$574,0),10),[20]設定!$H28))</f>
        <v>5.8</v>
      </c>
      <c r="R13" s="49">
        <f>IF($M13="","",IF([20]設定!$H28="",INDEX([20]指数!$C$518:$AD$574,MATCH([20]設定!$D28,[20]指数!$B$518:$B$574,0),11),[20]設定!$H28))</f>
        <v>84.9</v>
      </c>
      <c r="S13" s="51">
        <f>IF($M13="","",IF([20]設定!$H28="",INDEX([20]指数!$C$518:$AD$574,MATCH([20]設定!$D28,[20]指数!$B$518:$B$574,0),12),[20]設定!$H28))</f>
        <v>11.9</v>
      </c>
      <c r="T13" s="49">
        <f>IF($M13="","",IF([20]設定!$H28="",INDEX([20]指数!$C$582:$AD$638,MATCH([20]設定!$D28,[20]指数!$B$582:$B$638,0),7),[20]設定!$H28))</f>
        <v>71.5</v>
      </c>
      <c r="U13" s="50">
        <f>IF($M13="","",IF([20]設定!$H28="",INDEX([20]指数!$C$582:$AD$638,MATCH([20]設定!$D28,[20]指数!$B$582:$B$638,0),8),[20]設定!$H28))</f>
        <v>-34</v>
      </c>
      <c r="V13" s="49">
        <f>IF($M13="","",IF([20]設定!$H28="",INDEX([20]指数!$C$582:$AD$638,MATCH([20]設定!$D28,[20]指数!$B$582:$B$638,0),9),[20]設定!$H28))</f>
        <v>75</v>
      </c>
      <c r="W13" s="50">
        <f>IF($M13="","",IF([20]設定!$H28="",INDEX([20]指数!$C$582:$AD$638,MATCH([20]設定!$D28,[20]指数!$B$582:$B$638,0),10),[20]設定!$H28))</f>
        <v>-32.200000000000003</v>
      </c>
      <c r="X13" s="49">
        <f>IF($M13="","",IF([20]設定!$H28="",INDEX([20]指数!$C$582:$AD$638,MATCH([20]設定!$D28,[20]指数!$B$582:$B$638,0),11),[20]設定!$H28))</f>
        <v>0</v>
      </c>
      <c r="Y13" s="51">
        <f>IF($M13="","",IF([20]設定!$H28="",INDEX([20]指数!$C$582:$AD$638,MATCH([20]設定!$D28,[20]指数!$B$582:$B$638,0),12),[20]設定!$H28))</f>
        <v>-100</v>
      </c>
    </row>
    <row r="14" spans="1:25" s="4" customFormat="1" ht="23.25" customHeight="1" x14ac:dyDescent="0.45">
      <c r="A14" s="5"/>
      <c r="B14" s="52" t="str">
        <f>+[21]表１!B15</f>
        <v>卸売業，小売業</v>
      </c>
      <c r="C14" s="46">
        <f>IF($B14="","",IF([20]設定!$H29="",INDEX([20]第１０表!$F$78:$M$134,MATCH([20]設定!$D29,[20]第１０表!$C$78:$C$134,0),1),[20]設定!$H29))</f>
        <v>20.399999999999999</v>
      </c>
      <c r="D14" s="46">
        <f>IF($B14="","",IF([20]設定!$H29="",INDEX([20]第１０表!$F$78:$M$134,MATCH([20]設定!$D29,[20]第１０表!$C$78:$C$134,0),2),[20]設定!$H29))</f>
        <v>169.3</v>
      </c>
      <c r="E14" s="46">
        <f>IF($B14="","",IF([20]設定!$H29="",INDEX([20]第１０表!$F$78:$M$134,MATCH([20]設定!$D29,[20]第１０表!$C$78:$C$134,0),3),[20]設定!$H29))</f>
        <v>157</v>
      </c>
      <c r="F14" s="47">
        <f>IF($B14="","",IF([20]設定!$H29="",INDEX([20]第１０表!$F$78:$M$134,MATCH([20]設定!$D29,[20]第１０表!$C$78:$C$134,0),4),[20]設定!$H29))</f>
        <v>12.3</v>
      </c>
      <c r="G14" s="46">
        <f>IF($B14="","",IF([20]設定!$H29="",INDEX([20]第１０表!$F$78:$M$134,MATCH([20]設定!$D29,[20]第１０表!$C$78:$C$134,0),5),[20]設定!$H29))</f>
        <v>15.3</v>
      </c>
      <c r="H14" s="46">
        <f>IF($B14="","",IF([20]設定!$H29="",INDEX([20]第１０表!$F$78:$M$134,MATCH([20]設定!$D29,[20]第１０表!$C$78:$C$134,0),6),[20]設定!$H29))</f>
        <v>92.7</v>
      </c>
      <c r="I14" s="46">
        <f>IF($B14="","",IF([20]設定!$H29="",INDEX([20]第１０表!$F$78:$M$134,MATCH([20]設定!$D29,[20]第１０表!$C$78:$C$134,0),7),[20]設定!$H29))</f>
        <v>89.6</v>
      </c>
      <c r="J14" s="47">
        <f>IF($B14="","",IF([20]設定!$H29="",INDEX([20]第１０表!$F$78:$M$134,MATCH([20]設定!$D29,[20]第１０表!$C$78:$C$134,0),8),[20]設定!$H29))</f>
        <v>3.1</v>
      </c>
      <c r="K14" s="5"/>
      <c r="M14" s="48" t="str">
        <f t="shared" si="0"/>
        <v>卸売業，小売業</v>
      </c>
      <c r="N14" s="49">
        <f>IF($M14="","",IF([20]設定!$H29="",INDEX([20]指数!$C$518:$AD$574,MATCH([20]設定!$D29,[20]指数!$B$518:$B$574,0),7),[20]設定!$H29))</f>
        <v>97.9</v>
      </c>
      <c r="O14" s="50">
        <f>IF($M14="","",IF([20]設定!$H29="",INDEX([20]指数!$C$518:$AD$574,MATCH([20]設定!$D29,[20]指数!$B$518:$B$574,0),8),[20]設定!$H29))</f>
        <v>1.8</v>
      </c>
      <c r="P14" s="49">
        <f>IF($M14="","",IF([20]設定!$H29="",INDEX([20]指数!$C$518:$AD$574,MATCH([20]設定!$D29,[20]指数!$B$518:$B$574,0),9),[20]設定!$H29))</f>
        <v>97</v>
      </c>
      <c r="Q14" s="50">
        <f>IF($M14="","",IF([20]設定!$H29="",INDEX([20]指数!$C$518:$AD$574,MATCH([20]設定!$D29,[20]指数!$B$518:$B$574,0),10),[20]設定!$H29))</f>
        <v>0.6</v>
      </c>
      <c r="R14" s="49">
        <f>IF($M14="","",IF([20]設定!$H29="",INDEX([20]指数!$C$518:$AD$574,MATCH([20]設定!$D29,[20]指数!$B$518:$B$574,0),11),[20]設定!$H29))</f>
        <v>111.8</v>
      </c>
      <c r="S14" s="51">
        <f>IF($M14="","",IF([20]設定!$H29="",INDEX([20]指数!$C$518:$AD$574,MATCH([20]設定!$D29,[20]指数!$B$518:$B$574,0),12),[20]設定!$H29))</f>
        <v>18.3</v>
      </c>
      <c r="T14" s="49">
        <f>IF($M14="","",IF([20]設定!$H29="",INDEX([20]指数!$C$582:$AD$638,MATCH([20]設定!$D29,[20]指数!$B$582:$B$638,0),7),[20]設定!$H29))</f>
        <v>94.1</v>
      </c>
      <c r="U14" s="50">
        <f>IF($M14="","",IF([20]設定!$H29="",INDEX([20]指数!$C$582:$AD$638,MATCH([20]設定!$D29,[20]指数!$B$582:$B$638,0),8),[20]設定!$H29))</f>
        <v>-5.9</v>
      </c>
      <c r="V14" s="49">
        <f>IF($M14="","",IF([20]設定!$H29="",INDEX([20]指数!$C$582:$AD$638,MATCH([20]設定!$D29,[20]指数!$B$582:$B$638,0),9),[20]設定!$H29))</f>
        <v>92.4</v>
      </c>
      <c r="W14" s="50">
        <f>IF($M14="","",IF([20]設定!$H29="",INDEX([20]指数!$C$582:$AD$638,MATCH([20]設定!$D29,[20]指数!$B$582:$B$638,0),10),[20]設定!$H29))</f>
        <v>-6.2</v>
      </c>
      <c r="X14" s="49">
        <f>IF($M14="","",IF([20]設定!$H29="",INDEX([20]指数!$C$582:$AD$638,MATCH([20]設定!$D29,[20]指数!$B$582:$B$638,0),11),[20]設定!$H29))</f>
        <v>206.7</v>
      </c>
      <c r="Y14" s="51">
        <f>IF($M14="","",IF([20]設定!$H29="",INDEX([20]指数!$C$582:$AD$638,MATCH([20]設定!$D29,[20]指数!$B$582:$B$638,0),12),[20]設定!$H29))</f>
        <v>3.4</v>
      </c>
    </row>
    <row r="15" spans="1:25" s="4" customFormat="1" ht="23.25" customHeight="1" x14ac:dyDescent="0.45">
      <c r="A15" s="5"/>
      <c r="B15" s="52" t="str">
        <f>+[21]表１!B16</f>
        <v>金融業，保険業</v>
      </c>
      <c r="C15" s="46">
        <f>IF($B15="","",IF([20]設定!$H30="",INDEX([20]第１０表!$F$78:$M$134,MATCH([20]設定!$D30,[20]第１０表!$C$78:$C$134,0),1),[20]設定!$H30))</f>
        <v>18.399999999999999</v>
      </c>
      <c r="D15" s="46">
        <f>IF($B15="","",IF([20]設定!$H30="",INDEX([20]第１０表!$F$78:$M$134,MATCH([20]設定!$D30,[20]第１０表!$C$78:$C$134,0),2),[20]設定!$H30))</f>
        <v>143.4</v>
      </c>
      <c r="E15" s="46">
        <f>IF($B15="","",IF([20]設定!$H30="",INDEX([20]第１０表!$F$78:$M$134,MATCH([20]設定!$D30,[20]第１０表!$C$78:$C$134,0),3),[20]設定!$H30))</f>
        <v>136.19999999999999</v>
      </c>
      <c r="F15" s="47">
        <f>IF($B15="","",IF([20]設定!$H30="",INDEX([20]第１０表!$F$78:$M$134,MATCH([20]設定!$D30,[20]第１０表!$C$78:$C$134,0),4),[20]設定!$H30))</f>
        <v>7.2</v>
      </c>
      <c r="G15" s="46">
        <f>IF($B15="","",IF([20]設定!$H30="",INDEX([20]第１０表!$F$78:$M$134,MATCH([20]設定!$D30,[20]第１０表!$C$78:$C$134,0),5),[20]設定!$H30))</f>
        <v>17.100000000000001</v>
      </c>
      <c r="H15" s="46">
        <f>IF($B15="","",IF([20]設定!$H30="",INDEX([20]第１０表!$F$78:$M$134,MATCH([20]設定!$D30,[20]第１０表!$C$78:$C$134,0),6),[20]設定!$H30))</f>
        <v>112.7</v>
      </c>
      <c r="I15" s="46">
        <f>IF($B15="","",IF([20]設定!$H30="",INDEX([20]第１０表!$F$78:$M$134,MATCH([20]設定!$D30,[20]第１０表!$C$78:$C$134,0),7),[20]設定!$H30))</f>
        <v>112.3</v>
      </c>
      <c r="J15" s="47">
        <f>IF($B15="","",IF([20]設定!$H30="",INDEX([20]第１０表!$F$78:$M$134,MATCH([20]設定!$D30,[20]第１０表!$C$78:$C$134,0),8),[20]設定!$H30))</f>
        <v>0.4</v>
      </c>
      <c r="K15" s="5"/>
      <c r="M15" s="48" t="str">
        <f t="shared" si="0"/>
        <v>金融業，保険業</v>
      </c>
      <c r="N15" s="49">
        <f>IF($M15="","",IF([20]設定!$H30="",INDEX([20]指数!$C$518:$AD$574,MATCH([20]設定!$D30,[20]指数!$B$518:$B$574,0),7),[20]設定!$H30))</f>
        <v>96</v>
      </c>
      <c r="O15" s="50">
        <f>IF($M15="","",IF([20]設定!$H30="",INDEX([20]指数!$C$518:$AD$574,MATCH([20]設定!$D30,[20]指数!$B$518:$B$574,0),8),[20]設定!$H30))</f>
        <v>-2.6</v>
      </c>
      <c r="P15" s="49">
        <f>IF($M15="","",IF([20]設定!$H30="",INDEX([20]指数!$C$518:$AD$574,MATCH([20]設定!$D30,[20]指数!$B$518:$B$574,0),9),[20]設定!$H30))</f>
        <v>94.7</v>
      </c>
      <c r="Q15" s="50">
        <f>IF($M15="","",IF([20]設定!$H30="",INDEX([20]指数!$C$518:$AD$574,MATCH([20]設定!$D30,[20]指数!$B$518:$B$574,0),10),[20]設定!$H30))</f>
        <v>-3.2</v>
      </c>
      <c r="R15" s="49">
        <f>IF($M15="","",IF([20]設定!$H30="",INDEX([20]指数!$C$518:$AD$574,MATCH([20]設定!$D30,[20]指数!$B$518:$B$574,0),11),[20]設定!$H30))</f>
        <v>130.9</v>
      </c>
      <c r="S15" s="51">
        <f>IF($M15="","",IF([20]設定!$H30="",INDEX([20]指数!$C$518:$AD$574,MATCH([20]設定!$D30,[20]指数!$B$518:$B$574,0),12),[20]設定!$H30))</f>
        <v>10.7</v>
      </c>
      <c r="T15" s="49">
        <f>IF($M15="","",IF([20]設定!$H30="",INDEX([20]指数!$C$582:$AD$638,MATCH([20]設定!$D30,[20]指数!$B$582:$B$638,0),7),[20]設定!$H30))</f>
        <v>101.5</v>
      </c>
      <c r="U15" s="50">
        <f>IF($M15="","",IF([20]設定!$H30="",INDEX([20]指数!$C$582:$AD$638,MATCH([20]設定!$D30,[20]指数!$B$582:$B$638,0),8),[20]設定!$H30))</f>
        <v>20.3</v>
      </c>
      <c r="V15" s="49">
        <f>IF($M15="","",IF([20]設定!$H30="",INDEX([20]指数!$C$582:$AD$638,MATCH([20]設定!$D30,[20]指数!$B$582:$B$638,0),9),[20]設定!$H30))</f>
        <v>102.8</v>
      </c>
      <c r="W15" s="50">
        <f>IF($M15="","",IF([20]設定!$H30="",INDEX([20]指数!$C$582:$AD$638,MATCH([20]設定!$D30,[20]指数!$B$582:$B$638,0),10),[20]設定!$H30))</f>
        <v>23.6</v>
      </c>
      <c r="X15" s="49">
        <f>IF($M15="","",IF([20]設定!$H30="",INDEX([20]指数!$C$582:$AD$638,MATCH([20]設定!$D30,[20]指数!$B$582:$B$638,0),11),[20]設定!$H30))</f>
        <v>18.2</v>
      </c>
      <c r="Y15" s="51">
        <f>IF($M15="","",IF([20]設定!$H30="",INDEX([20]指数!$C$582:$AD$638,MATCH([20]設定!$D30,[20]指数!$B$582:$B$638,0),12),[20]設定!$H30))</f>
        <v>-86.2</v>
      </c>
    </row>
    <row r="16" spans="1:25" s="4" customFormat="1" ht="23.25" customHeight="1" x14ac:dyDescent="0.45">
      <c r="A16" s="5"/>
      <c r="B16" s="52" t="str">
        <f>+[21]表１!B17</f>
        <v>不動産業，物品賃貸業</v>
      </c>
      <c r="C16" s="46">
        <f>IF($B16="","",IF([20]設定!$H31="",INDEX([20]第１０表!$F$78:$M$134,MATCH([20]設定!$D31,[20]第１０表!$C$78:$C$134,0),1),[20]設定!$H31))</f>
        <v>20.8</v>
      </c>
      <c r="D16" s="46">
        <f>IF($B16="","",IF([20]設定!$H31="",INDEX([20]第１０表!$F$78:$M$134,MATCH([20]設定!$D31,[20]第１０表!$C$78:$C$134,0),2),[20]設定!$H31))</f>
        <v>166</v>
      </c>
      <c r="E16" s="46">
        <f>IF($B16="","",IF([20]設定!$H31="",INDEX([20]第１０表!$F$78:$M$134,MATCH([20]設定!$D31,[20]第１０表!$C$78:$C$134,0),3),[20]設定!$H31))</f>
        <v>163</v>
      </c>
      <c r="F16" s="47">
        <f>IF($B16="","",IF([20]設定!$H31="",INDEX([20]第１０表!$F$78:$M$134,MATCH([20]設定!$D31,[20]第１０表!$C$78:$C$134,0),4),[20]設定!$H31))</f>
        <v>3</v>
      </c>
      <c r="G16" s="46">
        <f>IF($B16="","",IF([20]設定!$H31="",INDEX([20]第１０表!$F$78:$M$134,MATCH([20]設定!$D31,[20]第１０表!$C$78:$C$134,0),5),[20]設定!$H31))</f>
        <v>14</v>
      </c>
      <c r="H16" s="46">
        <f>IF($B16="","",IF([20]設定!$H31="",INDEX([20]第１０表!$F$78:$M$134,MATCH([20]設定!$D31,[20]第１０表!$C$78:$C$134,0),6),[20]設定!$H31))</f>
        <v>74.400000000000006</v>
      </c>
      <c r="I16" s="46">
        <f>IF($B16="","",IF([20]設定!$H31="",INDEX([20]第１０表!$F$78:$M$134,MATCH([20]設定!$D31,[20]第１０表!$C$78:$C$134,0),7),[20]設定!$H31))</f>
        <v>74.2</v>
      </c>
      <c r="J16" s="47">
        <f>IF($B16="","",IF([20]設定!$H31="",INDEX([20]第１０表!$F$78:$M$134,MATCH([20]設定!$D31,[20]第１０表!$C$78:$C$134,0),8),[20]設定!$H31))</f>
        <v>0.2</v>
      </c>
      <c r="K16" s="5"/>
      <c r="M16" s="48" t="str">
        <f t="shared" si="0"/>
        <v>不動産業，物品賃貸業</v>
      </c>
      <c r="N16" s="49">
        <f>IF($M16="","",IF([20]設定!$H31="",INDEX([20]指数!$C$518:$AD$574,MATCH([20]設定!$D31,[20]指数!$B$518:$B$574,0),7),[20]設定!$H31))</f>
        <v>101.3</v>
      </c>
      <c r="O16" s="50">
        <f>IF($M16="","",IF([20]設定!$H31="",INDEX([20]指数!$C$518:$AD$574,MATCH([20]設定!$D31,[20]指数!$B$518:$B$574,0),8),[20]設定!$H31))</f>
        <v>-1</v>
      </c>
      <c r="P16" s="49">
        <f>IF($M16="","",IF([20]設定!$H31="",INDEX([20]指数!$C$518:$AD$574,MATCH([20]設定!$D31,[20]指数!$B$518:$B$574,0),9),[20]設定!$H31))</f>
        <v>105.2</v>
      </c>
      <c r="Q16" s="50">
        <f>IF($M16="","",IF([20]設定!$H31="",INDEX([20]指数!$C$518:$AD$574,MATCH([20]設定!$D31,[20]指数!$B$518:$B$574,0),10),[20]設定!$H31))</f>
        <v>4.5</v>
      </c>
      <c r="R16" s="49">
        <f>IF($M16="","",IF([20]設定!$H31="",INDEX([20]指数!$C$518:$AD$574,MATCH([20]設定!$D31,[20]指数!$B$518:$B$574,0),11),[20]設定!$H31))</f>
        <v>33.299999999999997</v>
      </c>
      <c r="S16" s="51">
        <f>IF($M16="","",IF([20]設定!$H31="",INDEX([20]指数!$C$518:$AD$574,MATCH([20]設定!$D31,[20]指数!$B$518:$B$574,0),12),[20]設定!$H31))</f>
        <v>-74.400000000000006</v>
      </c>
      <c r="T16" s="49">
        <f>IF($M16="","",IF([20]設定!$H31="",INDEX([20]指数!$C$582:$AD$638,MATCH([20]設定!$D31,[20]指数!$B$582:$B$638,0),7),[20]設定!$H31))</f>
        <v>92</v>
      </c>
      <c r="U16" s="50">
        <f>IF($M16="","",IF([20]設定!$H31="",INDEX([20]指数!$C$582:$AD$638,MATCH([20]設定!$D31,[20]指数!$B$582:$B$638,0),8),[20]設定!$H31))</f>
        <v>-28.1</v>
      </c>
      <c r="V16" s="49">
        <f>IF($M16="","",IF([20]設定!$H31="",INDEX([20]指数!$C$582:$AD$638,MATCH([20]設定!$D31,[20]指数!$B$582:$B$638,0),9),[20]設定!$H31))</f>
        <v>93.2</v>
      </c>
      <c r="W16" s="50">
        <f>IF($M16="","",IF([20]設定!$H31="",INDEX([20]指数!$C$582:$AD$638,MATCH([20]設定!$D31,[20]指数!$B$582:$B$638,0),10),[20]設定!$H31))</f>
        <v>-24</v>
      </c>
      <c r="X16" s="49">
        <f>IF($M16="","",IF([20]設定!$H31="",INDEX([20]指数!$C$582:$AD$638,MATCH([20]設定!$D31,[20]指数!$B$582:$B$638,0),11),[20]設定!$H31))</f>
        <v>15.4</v>
      </c>
      <c r="Y16" s="51">
        <f>IF($M16="","",IF([20]設定!$H31="",INDEX([20]指数!$C$582:$AD$638,MATCH([20]設定!$D31,[20]指数!$B$582:$B$638,0),12),[20]設定!$H31))</f>
        <v>-96.5</v>
      </c>
    </row>
    <row r="17" spans="1:25" s="4" customFormat="1" ht="23.25" customHeight="1" x14ac:dyDescent="0.45">
      <c r="A17" s="5"/>
      <c r="B17" s="55" t="str">
        <f>+[21]表１!B18</f>
        <v>学術研究，専門・技術サービス業</v>
      </c>
      <c r="C17" s="46">
        <f>IF($B17="","",IF([20]設定!$H32="",INDEX([20]第１０表!$F$78:$M$134,MATCH([20]設定!$D32,[20]第１０表!$C$78:$C$134,0),1),[20]設定!$H32))</f>
        <v>19</v>
      </c>
      <c r="D17" s="46">
        <f>IF($B17="","",IF([20]設定!$H32="",INDEX([20]第１０表!$F$78:$M$134,MATCH([20]設定!$D32,[20]第１０表!$C$78:$C$134,0),2),[20]設定!$H32))</f>
        <v>155</v>
      </c>
      <c r="E17" s="46">
        <f>IF($B17="","",IF([20]設定!$H32="",INDEX([20]第１０表!$F$78:$M$134,MATCH([20]設定!$D32,[20]第１０表!$C$78:$C$134,0),3),[20]設定!$H32))</f>
        <v>146.19999999999999</v>
      </c>
      <c r="F17" s="47">
        <f>IF($B17="","",IF([20]設定!$H32="",INDEX([20]第１０表!$F$78:$M$134,MATCH([20]設定!$D32,[20]第１０表!$C$78:$C$134,0),4),[20]設定!$H32))</f>
        <v>8.8000000000000007</v>
      </c>
      <c r="G17" s="46">
        <f>IF($B17="","",IF([20]設定!$H32="",INDEX([20]第１０表!$F$78:$M$134,MATCH([20]設定!$D32,[20]第１０表!$C$78:$C$134,0),5),[20]設定!$H32))</f>
        <v>18.100000000000001</v>
      </c>
      <c r="H17" s="46">
        <f>IF($B17="","",IF([20]設定!$H32="",INDEX([20]第１０表!$F$78:$M$134,MATCH([20]設定!$D32,[20]第１０表!$C$78:$C$134,0),6),[20]設定!$H32))</f>
        <v>105.3</v>
      </c>
      <c r="I17" s="46">
        <f>IF($B17="","",IF([20]設定!$H32="",INDEX([20]第１０表!$F$78:$M$134,MATCH([20]設定!$D32,[20]第１０表!$C$78:$C$134,0),7),[20]設定!$H32))</f>
        <v>100.8</v>
      </c>
      <c r="J17" s="47">
        <f>IF($B17="","",IF([20]設定!$H32="",INDEX([20]第１０表!$F$78:$M$134,MATCH([20]設定!$D32,[20]第１０表!$C$78:$C$134,0),8),[20]設定!$H32))</f>
        <v>4.5</v>
      </c>
      <c r="K17" s="5"/>
      <c r="M17" s="56" t="str">
        <f t="shared" si="0"/>
        <v>学術研究，専門・技術サービス業</v>
      </c>
      <c r="N17" s="49">
        <f>IF($M17="","",IF([20]設定!$H32="",INDEX([20]指数!$C$518:$AD$574,MATCH([20]設定!$D32,[20]指数!$B$518:$B$574,0),7),[20]設定!$H32))</f>
        <v>95.5</v>
      </c>
      <c r="O17" s="50">
        <f>IF($M17="","",IF([20]設定!$H32="",INDEX([20]指数!$C$518:$AD$574,MATCH([20]設定!$D32,[20]指数!$B$518:$B$574,0),8),[20]設定!$H32))</f>
        <v>-0.1</v>
      </c>
      <c r="P17" s="49">
        <f>IF($M17="","",IF([20]設定!$H32="",INDEX([20]指数!$C$518:$AD$574,MATCH([20]設定!$D32,[20]指数!$B$518:$B$574,0),9),[20]設定!$H32))</f>
        <v>95.7</v>
      </c>
      <c r="Q17" s="50">
        <f>IF($M17="","",IF([20]設定!$H32="",INDEX([20]指数!$C$518:$AD$574,MATCH([20]設定!$D32,[20]指数!$B$518:$B$574,0),10),[20]設定!$H32))</f>
        <v>-1.2</v>
      </c>
      <c r="R17" s="49">
        <f>IF($M17="","",IF([20]設定!$H32="",INDEX([20]指数!$C$518:$AD$574,MATCH([20]設定!$D32,[20]指数!$B$518:$B$574,0),11),[20]設定!$H32))</f>
        <v>91.7</v>
      </c>
      <c r="S17" s="51">
        <f>IF($M17="","",IF([20]設定!$H32="",INDEX([20]指数!$C$518:$AD$574,MATCH([20]設定!$D32,[20]指数!$B$518:$B$574,0),12),[20]設定!$H32))</f>
        <v>20.7</v>
      </c>
      <c r="T17" s="49">
        <f>IF($M17="","",IF([20]設定!$H32="",INDEX([20]指数!$C$582:$AD$638,MATCH([20]設定!$D32,[20]指数!$B$582:$B$638,0),7),[20]設定!$H32))</f>
        <v>91.6</v>
      </c>
      <c r="U17" s="50">
        <f>IF($M17="","",IF([20]設定!$H32="",INDEX([20]指数!$C$582:$AD$638,MATCH([20]設定!$D32,[20]指数!$B$582:$B$638,0),8),[20]設定!$H32))</f>
        <v>-3.3</v>
      </c>
      <c r="V17" s="49">
        <f>IF($M17="","",IF([20]設定!$H32="",INDEX([20]指数!$C$582:$AD$638,MATCH([20]設定!$D32,[20]指数!$B$582:$B$638,0),9),[20]設定!$H32))</f>
        <v>89.7</v>
      </c>
      <c r="W17" s="50">
        <f>IF($M17="","",IF([20]設定!$H32="",INDEX([20]指数!$C$582:$AD$638,MATCH([20]設定!$D32,[20]指数!$B$582:$B$638,0),10),[20]設定!$H32))</f>
        <v>-4.5999999999999996</v>
      </c>
      <c r="X17" s="49">
        <f>IF($M17="","",IF([20]設定!$H32="",INDEX([20]指数!$C$582:$AD$638,MATCH([20]設定!$D32,[20]指数!$B$582:$B$638,0),11),[20]設定!$H32))</f>
        <v>180</v>
      </c>
      <c r="Y17" s="51">
        <f>IF($M17="","",IF([20]設定!$H32="",INDEX([20]指数!$C$582:$AD$638,MATCH([20]設定!$D32,[20]指数!$B$582:$B$638,0),12),[20]設定!$H32))</f>
        <v>45.2</v>
      </c>
    </row>
    <row r="18" spans="1:25" s="4" customFormat="1" ht="23.25" customHeight="1" x14ac:dyDescent="0.45">
      <c r="A18" s="5"/>
      <c r="B18" s="52" t="str">
        <f>+[21]表１!B19</f>
        <v>宿泊業，飲食サービス業</v>
      </c>
      <c r="C18" s="46">
        <f>IF($B18="","",IF([20]設定!$H33="",INDEX([20]第１０表!$F$78:$M$134,MATCH([20]設定!$D33,[20]第１０表!$C$78:$C$134,0),1),[20]設定!$H33))</f>
        <v>21.8</v>
      </c>
      <c r="D18" s="46">
        <f>IF($B18="","",IF([20]設定!$H33="",INDEX([20]第１０表!$F$78:$M$134,MATCH([20]設定!$D33,[20]第１０表!$C$78:$C$134,0),2),[20]設定!$H33))</f>
        <v>175.3</v>
      </c>
      <c r="E18" s="46">
        <f>IF($B18="","",IF([20]設定!$H33="",INDEX([20]第１０表!$F$78:$M$134,MATCH([20]設定!$D33,[20]第１０表!$C$78:$C$134,0),3),[20]設定!$H33))</f>
        <v>162.19999999999999</v>
      </c>
      <c r="F18" s="47">
        <f>IF($B18="","",IF([20]設定!$H33="",INDEX([20]第１０表!$F$78:$M$134,MATCH([20]設定!$D33,[20]第１０表!$C$78:$C$134,0),4),[20]設定!$H33))</f>
        <v>13.1</v>
      </c>
      <c r="G18" s="46">
        <f>IF($B18="","",IF([20]設定!$H33="",INDEX([20]第１０表!$F$78:$M$134,MATCH([20]設定!$D33,[20]第１０表!$C$78:$C$134,0),5),[20]設定!$H33))</f>
        <v>12</v>
      </c>
      <c r="H18" s="46">
        <f>IF($B18="","",IF([20]設定!$H33="",INDEX([20]第１０表!$F$78:$M$134,MATCH([20]設定!$D33,[20]第１０表!$C$78:$C$134,0),6),[20]設定!$H33))</f>
        <v>58.4</v>
      </c>
      <c r="I18" s="46">
        <f>IF($B18="","",IF([20]設定!$H33="",INDEX([20]第１０表!$F$78:$M$134,MATCH([20]設定!$D33,[20]第１０表!$C$78:$C$134,0),7),[20]設定!$H33))</f>
        <v>57.3</v>
      </c>
      <c r="J18" s="47">
        <f>IF($B18="","",IF([20]設定!$H33="",INDEX([20]第１０表!$F$78:$M$134,MATCH([20]設定!$D33,[20]第１０表!$C$78:$C$134,0),8),[20]設定!$H33))</f>
        <v>1.1000000000000001</v>
      </c>
      <c r="K18" s="5"/>
      <c r="M18" s="48" t="str">
        <f t="shared" si="0"/>
        <v>宿泊業，飲食サービス業</v>
      </c>
      <c r="N18" s="49">
        <f>IF($M18="","",IF([20]設定!$H33="",INDEX([20]指数!$C$518:$AD$574,MATCH([20]設定!$D33,[20]指数!$B$518:$B$574,0),7),[20]設定!$H33))</f>
        <v>107.3</v>
      </c>
      <c r="O18" s="50">
        <f>IF($M18="","",IF([20]設定!$H33="",INDEX([20]指数!$C$518:$AD$574,MATCH([20]設定!$D33,[20]指数!$B$518:$B$574,0),8),[20]設定!$H33))</f>
        <v>-7.5</v>
      </c>
      <c r="P18" s="49">
        <f>IF($M18="","",IF([20]設定!$H33="",INDEX([20]指数!$C$518:$AD$574,MATCH([20]設定!$D33,[20]指数!$B$518:$B$574,0),9),[20]設定!$H33))</f>
        <v>106.4</v>
      </c>
      <c r="Q18" s="50">
        <f>IF($M18="","",IF([20]設定!$H33="",INDEX([20]指数!$C$518:$AD$574,MATCH([20]設定!$D33,[20]指数!$B$518:$B$574,0),10),[20]設定!$H33))</f>
        <v>-11.8</v>
      </c>
      <c r="R18" s="49">
        <f>IF($M18="","",IF([20]設定!$H33="",INDEX([20]指数!$C$518:$AD$574,MATCH([20]設定!$D33,[20]指数!$B$518:$B$574,0),11),[20]設定!$H33))</f>
        <v>121.3</v>
      </c>
      <c r="S18" s="51">
        <f>IF($M18="","",IF([20]設定!$H33="",INDEX([20]指数!$C$518:$AD$574,MATCH([20]設定!$D33,[20]指数!$B$518:$B$574,0),12),[20]設定!$H33))</f>
        <v>147</v>
      </c>
      <c r="T18" s="49">
        <f>IF($M18="","",IF([20]設定!$H33="",INDEX([20]指数!$C$582:$AD$638,MATCH([20]設定!$D33,[20]指数!$B$582:$B$638,0),7),[20]設定!$H33))</f>
        <v>85.1</v>
      </c>
      <c r="U18" s="50">
        <f>IF($M18="","",IF([20]設定!$H33="",INDEX([20]指数!$C$582:$AD$638,MATCH([20]設定!$D33,[20]指数!$B$582:$B$638,0),8),[20]設定!$H33))</f>
        <v>-24.5</v>
      </c>
      <c r="V18" s="49">
        <f>IF($M18="","",IF([20]設定!$H33="",INDEX([20]指数!$C$582:$AD$638,MATCH([20]設定!$D33,[20]指数!$B$582:$B$638,0),9),[20]設定!$H33))</f>
        <v>85.3</v>
      </c>
      <c r="W18" s="50">
        <f>IF($M18="","",IF([20]設定!$H33="",INDEX([20]指数!$C$582:$AD$638,MATCH([20]設定!$D33,[20]指数!$B$582:$B$638,0),10),[20]設定!$H33))</f>
        <v>-23.2</v>
      </c>
      <c r="X18" s="49">
        <f>IF($M18="","",IF([20]設定!$H33="",INDEX([20]指数!$C$582:$AD$638,MATCH([20]設定!$D33,[20]指数!$B$582:$B$638,0),11),[20]設定!$H33))</f>
        <v>78.599999999999994</v>
      </c>
      <c r="Y18" s="51">
        <f>IF($M18="","",IF([20]設定!$H33="",INDEX([20]指数!$C$582:$AD$638,MATCH([20]設定!$D33,[20]指数!$B$582:$B$638,0),12),[20]設定!$H33))</f>
        <v>-59.3</v>
      </c>
    </row>
    <row r="19" spans="1:25" s="4" customFormat="1" ht="23.25" customHeight="1" x14ac:dyDescent="0.45">
      <c r="A19" s="5"/>
      <c r="B19" s="54" t="str">
        <f>+[21]表１!B20</f>
        <v>生活関連サービス業，娯楽業</v>
      </c>
      <c r="C19" s="46">
        <f>IF($B19="","",IF([20]設定!$H34="",INDEX([20]第１０表!$F$78:$M$134,MATCH([20]設定!$D34,[20]第１０表!$C$78:$C$134,0),1),[20]設定!$H34))</f>
        <v>19.5</v>
      </c>
      <c r="D19" s="46">
        <f>IF($B19="","",IF([20]設定!$H34="",INDEX([20]第１０表!$F$78:$M$134,MATCH([20]設定!$D34,[20]第１０表!$C$78:$C$134,0),2),[20]設定!$H34))</f>
        <v>167.4</v>
      </c>
      <c r="E19" s="46">
        <f>IF($B19="","",IF([20]設定!$H34="",INDEX([20]第１０表!$F$78:$M$134,MATCH([20]設定!$D34,[20]第１０表!$C$78:$C$134,0),3),[20]設定!$H34))</f>
        <v>156.6</v>
      </c>
      <c r="F19" s="47">
        <f>IF($B19="","",IF([20]設定!$H34="",INDEX([20]第１０表!$F$78:$M$134,MATCH([20]設定!$D34,[20]第１０表!$C$78:$C$134,0),4),[20]設定!$H34))</f>
        <v>10.8</v>
      </c>
      <c r="G19" s="46">
        <f>IF($B19="","",IF([20]設定!$H34="",INDEX([20]第１０表!$F$78:$M$134,MATCH([20]設定!$D34,[20]第１０表!$C$78:$C$134,0),5),[20]設定!$H34))</f>
        <v>12.2</v>
      </c>
      <c r="H19" s="46">
        <f>IF($B19="","",IF([20]設定!$H34="",INDEX([20]第１０表!$F$78:$M$134,MATCH([20]設定!$D34,[20]第１０表!$C$78:$C$134,0),6),[20]設定!$H34))</f>
        <v>70.099999999999994</v>
      </c>
      <c r="I19" s="46">
        <f>IF($B19="","",IF([20]設定!$H34="",INDEX([20]第１０表!$F$78:$M$134,MATCH([20]設定!$D34,[20]第１０表!$C$78:$C$134,0),7),[20]設定!$H34))</f>
        <v>67.2</v>
      </c>
      <c r="J19" s="47">
        <f>IF($B19="","",IF([20]設定!$H34="",INDEX([20]第１０表!$F$78:$M$134,MATCH([20]設定!$D34,[20]第１０表!$C$78:$C$134,0),8),[20]設定!$H34))</f>
        <v>2.9</v>
      </c>
      <c r="K19" s="5"/>
      <c r="M19" s="54" t="str">
        <f t="shared" si="0"/>
        <v>生活関連サービス業，娯楽業</v>
      </c>
      <c r="N19" s="49">
        <f>IF($M19="","",IF([20]設定!$H34="",INDEX([20]指数!$C$518:$AD$574,MATCH([20]設定!$D34,[20]指数!$B$518:$B$574,0),7),[20]設定!$H34))</f>
        <v>98.5</v>
      </c>
      <c r="O19" s="50">
        <f>IF($M19="","",IF([20]設定!$H34="",INDEX([20]指数!$C$518:$AD$574,MATCH([20]設定!$D34,[20]指数!$B$518:$B$574,0),8),[20]設定!$H34))</f>
        <v>0.7</v>
      </c>
      <c r="P19" s="49">
        <f>IF($M19="","",IF([20]設定!$H34="",INDEX([20]指数!$C$518:$AD$574,MATCH([20]設定!$D34,[20]指数!$B$518:$B$574,0),9),[20]設定!$H34))</f>
        <v>101.6</v>
      </c>
      <c r="Q19" s="50">
        <f>IF($M19="","",IF([20]設定!$H34="",INDEX([20]指数!$C$518:$AD$574,MATCH([20]設定!$D34,[20]指数!$B$518:$B$574,0),10),[20]設定!$H34))</f>
        <v>3.7</v>
      </c>
      <c r="R19" s="49">
        <f>IF($M19="","",IF([20]設定!$H34="",INDEX([20]指数!$C$518:$AD$574,MATCH([20]設定!$D34,[20]指数!$B$518:$B$574,0),11),[20]設定!$H34))</f>
        <v>68.400000000000006</v>
      </c>
      <c r="S19" s="51">
        <f>IF($M19="","",IF([20]設定!$H34="",INDEX([20]指数!$C$518:$AD$574,MATCH([20]設定!$D34,[20]指数!$B$518:$B$574,0),12),[20]設定!$H34))</f>
        <v>-28.9</v>
      </c>
      <c r="T19" s="49">
        <f>IF($M19="","",IF([20]設定!$H34="",INDEX([20]指数!$C$582:$AD$638,MATCH([20]設定!$D34,[20]指数!$B$582:$B$638,0),7),[20]設定!$H34))</f>
        <v>89.3</v>
      </c>
      <c r="U19" s="50">
        <f>IF($M19="","",IF([20]設定!$H34="",INDEX([20]指数!$C$582:$AD$638,MATCH([20]設定!$D34,[20]指数!$B$582:$B$638,0),8),[20]設定!$H34))</f>
        <v>-16.2</v>
      </c>
      <c r="V19" s="49">
        <f>IF($M19="","",IF([20]設定!$H34="",INDEX([20]指数!$C$582:$AD$638,MATCH([20]設定!$D34,[20]指数!$B$582:$B$638,0),9),[20]設定!$H34))</f>
        <v>86.5</v>
      </c>
      <c r="W19" s="50">
        <f>IF($M19="","",IF([20]設定!$H34="",INDEX([20]指数!$C$582:$AD$638,MATCH([20]設定!$D34,[20]指数!$B$582:$B$638,0),10),[20]設定!$H34))</f>
        <v>-16.600000000000001</v>
      </c>
      <c r="X19" s="49">
        <f>IF($M19="","",IF([20]設定!$H34="",INDEX([20]指数!$C$582:$AD$638,MATCH([20]設定!$D34,[20]指数!$B$582:$B$638,0),11),[20]設定!$H34))</f>
        <v>362.5</v>
      </c>
      <c r="Y19" s="51">
        <f>IF($M19="","",IF([20]設定!$H34="",INDEX([20]指数!$C$582:$AD$638,MATCH([20]設定!$D34,[20]指数!$B$582:$B$638,0),12),[20]設定!$H34))</f>
        <v>-6.5</v>
      </c>
    </row>
    <row r="20" spans="1:25" s="4" customFormat="1" ht="23.25" customHeight="1" x14ac:dyDescent="0.45">
      <c r="A20" s="5"/>
      <c r="B20" s="52" t="str">
        <f>+[21]表１!B21</f>
        <v>教育，学習支援業</v>
      </c>
      <c r="C20" s="46">
        <f>IF($B20="","",IF([20]設定!$H35="",INDEX([20]第１０表!$F$78:$M$134,MATCH([20]設定!$D35,[20]第１０表!$C$78:$C$134,0),1),[20]設定!$H35))</f>
        <v>19.100000000000001</v>
      </c>
      <c r="D20" s="46">
        <f>IF($B20="","",IF([20]設定!$H35="",INDEX([20]第１０表!$F$78:$M$134,MATCH([20]設定!$D35,[20]第１０表!$C$78:$C$134,0),2),[20]設定!$H35))</f>
        <v>169</v>
      </c>
      <c r="E20" s="46">
        <f>IF($B20="","",IF([20]設定!$H35="",INDEX([20]第１０表!$F$78:$M$134,MATCH([20]設定!$D35,[20]第１０表!$C$78:$C$134,0),3),[20]設定!$H35))</f>
        <v>145.9</v>
      </c>
      <c r="F20" s="47">
        <f>IF($B20="","",IF([20]設定!$H35="",INDEX([20]第１０表!$F$78:$M$134,MATCH([20]設定!$D35,[20]第１０表!$C$78:$C$134,0),4),[20]設定!$H35))</f>
        <v>23.1</v>
      </c>
      <c r="G20" s="46">
        <f>IF($B20="","",IF([20]設定!$H35="",INDEX([20]第１０表!$F$78:$M$134,MATCH([20]設定!$D35,[20]第１０表!$C$78:$C$134,0),5),[20]設定!$H35))</f>
        <v>14.6</v>
      </c>
      <c r="H20" s="46">
        <f>IF($B20="","",IF([20]設定!$H35="",INDEX([20]第１０表!$F$78:$M$134,MATCH([20]設定!$D35,[20]第１０表!$C$78:$C$134,0),6),[20]設定!$H35))</f>
        <v>79.599999999999994</v>
      </c>
      <c r="I20" s="46">
        <f>IF($B20="","",IF([20]設定!$H35="",INDEX([20]第１０表!$F$78:$M$134,MATCH([20]設定!$D35,[20]第１０表!$C$78:$C$134,0),7),[20]設定!$H35))</f>
        <v>79.400000000000006</v>
      </c>
      <c r="J20" s="47">
        <f>IF($B20="","",IF([20]設定!$H35="",INDEX([20]第１０表!$F$78:$M$134,MATCH([20]設定!$D35,[20]第１０表!$C$78:$C$134,0),8),[20]設定!$H35))</f>
        <v>0.2</v>
      </c>
      <c r="K20" s="5"/>
      <c r="M20" s="48" t="str">
        <f t="shared" si="0"/>
        <v>教育，学習支援業</v>
      </c>
      <c r="N20" s="49">
        <f>IF($M20="","",IF([20]設定!$H35="",INDEX([20]指数!$C$518:$AD$574,MATCH([20]設定!$D35,[20]指数!$B$518:$B$574,0),7),[20]設定!$H35))</f>
        <v>107.4</v>
      </c>
      <c r="O20" s="50">
        <f>IF($M20="","",IF([20]設定!$H35="",INDEX([20]指数!$C$518:$AD$574,MATCH([20]設定!$D35,[20]指数!$B$518:$B$574,0),8),[20]設定!$H35))</f>
        <v>-6</v>
      </c>
      <c r="P20" s="49">
        <f>IF($M20="","",IF([20]設定!$H35="",INDEX([20]指数!$C$518:$AD$574,MATCH([20]設定!$D35,[20]指数!$B$518:$B$574,0),9),[20]設定!$H35))</f>
        <v>98.2</v>
      </c>
      <c r="Q20" s="50">
        <f>IF($M20="","",IF([20]設定!$H35="",INDEX([20]指数!$C$518:$AD$574,MATCH([20]設定!$D35,[20]指数!$B$518:$B$574,0),10),[20]設定!$H35))</f>
        <v>-3.9</v>
      </c>
      <c r="R20" s="49">
        <f>IF($M20="","",IF([20]設定!$H35="",INDEX([20]指数!$C$518:$AD$574,MATCH([20]設定!$D35,[20]指数!$B$518:$B$574,0),11),[20]設定!$H35))</f>
        <v>262.5</v>
      </c>
      <c r="S20" s="51">
        <f>IF($M20="","",IF([20]設定!$H35="",INDEX([20]指数!$C$518:$AD$574,MATCH([20]設定!$D35,[20]指数!$B$518:$B$574,0),12),[20]設定!$H35))</f>
        <v>-16.899999999999999</v>
      </c>
      <c r="T20" s="49">
        <f>IF($M20="","",IF([20]設定!$H35="",INDEX([20]指数!$C$582:$AD$638,MATCH([20]設定!$D35,[20]指数!$B$582:$B$638,0),7),[20]設定!$H35))</f>
        <v>152.19999999999999</v>
      </c>
      <c r="U20" s="50">
        <f>IF($M20="","",IF([20]設定!$H35="",INDEX([20]指数!$C$582:$AD$638,MATCH([20]設定!$D35,[20]指数!$B$582:$B$638,0),8),[20]設定!$H35))</f>
        <v>11</v>
      </c>
      <c r="V20" s="49">
        <f>IF($M20="","",IF([20]設定!$H35="",INDEX([20]指数!$C$582:$AD$638,MATCH([20]設定!$D35,[20]指数!$B$582:$B$638,0),9),[20]設定!$H35))</f>
        <v>152.69999999999999</v>
      </c>
      <c r="W20" s="50">
        <f>IF($M20="","",IF([20]設定!$H35="",INDEX([20]指数!$C$582:$AD$638,MATCH([20]設定!$D35,[20]指数!$B$582:$B$638,0),10),[20]設定!$H35))</f>
        <v>11.1</v>
      </c>
      <c r="X20" s="49">
        <f>IF($M20="","",IF([20]設定!$H35="",INDEX([20]指数!$C$582:$AD$638,MATCH([20]設定!$D35,[20]指数!$B$582:$B$638,0),11),[20]設定!$H35))</f>
        <v>50</v>
      </c>
      <c r="Y20" s="51">
        <f>IF($M20="","",IF([20]設定!$H35="",INDEX([20]指数!$C$582:$AD$638,MATCH([20]設定!$D35,[20]指数!$B$582:$B$638,0),12),[20]設定!$H35))</f>
        <v>0</v>
      </c>
    </row>
    <row r="21" spans="1:25" s="4" customFormat="1" ht="23.25" customHeight="1" x14ac:dyDescent="0.45">
      <c r="A21" s="5"/>
      <c r="B21" s="52" t="str">
        <f>+[21]表１!B22</f>
        <v>医療，福祉</v>
      </c>
      <c r="C21" s="46">
        <f>IF($B21="","",IF([20]設定!$H36="",INDEX([20]第１０表!$F$78:$M$134,MATCH([20]設定!$D36,[20]第１０表!$C$78:$C$134,0),1),[20]設定!$H36))</f>
        <v>19.7</v>
      </c>
      <c r="D21" s="46">
        <f>IF($B21="","",IF([20]設定!$H36="",INDEX([20]第１０表!$F$78:$M$134,MATCH([20]設定!$D36,[20]第１０表!$C$78:$C$134,0),2),[20]設定!$H36))</f>
        <v>157.4</v>
      </c>
      <c r="E21" s="46">
        <f>IF($B21="","",IF([20]設定!$H36="",INDEX([20]第１０表!$F$78:$M$134,MATCH([20]設定!$D36,[20]第１０表!$C$78:$C$134,0),3),[20]設定!$H36))</f>
        <v>152.69999999999999</v>
      </c>
      <c r="F21" s="47">
        <f>IF($B21="","",IF([20]設定!$H36="",INDEX([20]第１０表!$F$78:$M$134,MATCH([20]設定!$D36,[20]第１０表!$C$78:$C$134,0),4),[20]設定!$H36))</f>
        <v>4.7</v>
      </c>
      <c r="G21" s="46">
        <f>IF($B21="","",IF([20]設定!$H36="",INDEX([20]第１０表!$F$78:$M$134,MATCH([20]設定!$D36,[20]第１０表!$C$78:$C$134,0),5),[20]設定!$H36))</f>
        <v>16</v>
      </c>
      <c r="H21" s="46">
        <f>IF($B21="","",IF([20]設定!$H36="",INDEX([20]第１０表!$F$78:$M$134,MATCH([20]設定!$D36,[20]第１０表!$C$78:$C$134,0),6),[20]設定!$H36))</f>
        <v>87.3</v>
      </c>
      <c r="I21" s="46">
        <f>IF($B21="","",IF([20]設定!$H36="",INDEX([20]第１０表!$F$78:$M$134,MATCH([20]設定!$D36,[20]第１０表!$C$78:$C$134,0),7),[20]設定!$H36))</f>
        <v>86.5</v>
      </c>
      <c r="J21" s="47">
        <f>IF($B21="","",IF([20]設定!$H36="",INDEX([20]第１０表!$F$78:$M$134,MATCH([20]設定!$D36,[20]第１０表!$C$78:$C$134,0),8),[20]設定!$H36))</f>
        <v>0.8</v>
      </c>
      <c r="K21" s="5"/>
      <c r="M21" s="48" t="str">
        <f t="shared" si="0"/>
        <v>医療，福祉</v>
      </c>
      <c r="N21" s="49">
        <f>IF($M21="","",IF([20]設定!$H36="",INDEX([20]指数!$C$518:$AD$574,MATCH([20]設定!$D36,[20]指数!$B$518:$B$574,0),7),[20]設定!$H36))</f>
        <v>100.3</v>
      </c>
      <c r="O21" s="50">
        <f>IF($M21="","",IF([20]設定!$H36="",INDEX([20]指数!$C$518:$AD$574,MATCH([20]設定!$D36,[20]指数!$B$518:$B$574,0),8),[20]設定!$H36))</f>
        <v>1.6</v>
      </c>
      <c r="P21" s="49">
        <f>IF($M21="","",IF([20]設定!$H36="",INDEX([20]指数!$C$518:$AD$574,MATCH([20]設定!$D36,[20]指数!$B$518:$B$574,0),9),[20]設定!$H36))</f>
        <v>100.5</v>
      </c>
      <c r="Q21" s="50">
        <f>IF($M21="","",IF([20]設定!$H36="",INDEX([20]指数!$C$518:$AD$574,MATCH([20]設定!$D36,[20]指数!$B$518:$B$574,0),10),[20]設定!$H36))</f>
        <v>1.2</v>
      </c>
      <c r="R21" s="49">
        <f>IF($M21="","",IF([20]設定!$H36="",INDEX([20]指数!$C$518:$AD$574,MATCH([20]設定!$D36,[20]指数!$B$518:$B$574,0),11),[20]設定!$H36))</f>
        <v>92.2</v>
      </c>
      <c r="S21" s="51">
        <f>IF($M21="","",IF([20]設定!$H36="",INDEX([20]指数!$C$518:$AD$574,MATCH([20]設定!$D36,[20]指数!$B$518:$B$574,0),12),[20]設定!$H36))</f>
        <v>14.7</v>
      </c>
      <c r="T21" s="49">
        <f>IF($M21="","",IF([20]設定!$H36="",INDEX([20]指数!$C$582:$AD$638,MATCH([20]設定!$D36,[20]指数!$B$582:$B$638,0),7),[20]設定!$H36))</f>
        <v>97.9</v>
      </c>
      <c r="U21" s="50">
        <f>IF($M21="","",IF([20]設定!$H36="",INDEX([20]指数!$C$582:$AD$638,MATCH([20]設定!$D36,[20]指数!$B$582:$B$638,0),8),[20]設定!$H36))</f>
        <v>-0.4</v>
      </c>
      <c r="V21" s="49">
        <f>IF($M21="","",IF([20]設定!$H36="",INDEX([20]指数!$C$582:$AD$638,MATCH([20]設定!$D36,[20]指数!$B$582:$B$638,0),9),[20]設定!$H36))</f>
        <v>98.3</v>
      </c>
      <c r="W21" s="50">
        <f>IF($M21="","",IF([20]設定!$H36="",INDEX([20]指数!$C$582:$AD$638,MATCH([20]設定!$D36,[20]指数!$B$582:$B$638,0),10),[20]設定!$H36))</f>
        <v>-0.1</v>
      </c>
      <c r="X21" s="49">
        <f>IF($M21="","",IF([20]設定!$H36="",INDEX([20]指数!$C$582:$AD$638,MATCH([20]設定!$D36,[20]指数!$B$582:$B$638,0),11),[20]設定!$H36))</f>
        <v>61.5</v>
      </c>
      <c r="Y21" s="51">
        <f>IF($M21="","",IF([20]設定!$H36="",INDEX([20]指数!$C$582:$AD$638,MATCH([20]設定!$D36,[20]指数!$B$582:$B$638,0),12),[20]設定!$H36))</f>
        <v>-27.3</v>
      </c>
    </row>
    <row r="22" spans="1:25" s="4" customFormat="1" ht="23.25" customHeight="1" x14ac:dyDescent="0.45">
      <c r="A22" s="5"/>
      <c r="B22" s="52" t="str">
        <f>+[21]表１!B23</f>
        <v>複合サービス事業</v>
      </c>
      <c r="C22" s="46">
        <f>IF($B22="","",IF([20]設定!$H37="",INDEX([20]第１０表!$F$78:$M$134,MATCH([20]設定!$D37,[20]第１０表!$C$78:$C$134,0),1),[20]設定!$H37))</f>
        <v>19.5</v>
      </c>
      <c r="D22" s="46">
        <f>IF($B22="","",IF([20]設定!$H37="",INDEX([20]第１０表!$F$78:$M$134,MATCH([20]設定!$D37,[20]第１０表!$C$78:$C$134,0),2),[20]設定!$H37))</f>
        <v>156.4</v>
      </c>
      <c r="E22" s="46">
        <f>IF($B22="","",IF([20]設定!$H37="",INDEX([20]第１０表!$F$78:$M$134,MATCH([20]設定!$D37,[20]第１０表!$C$78:$C$134,0),3),[20]設定!$H37))</f>
        <v>151.69999999999999</v>
      </c>
      <c r="F22" s="47">
        <f>IF($B22="","",IF([20]設定!$H37="",INDEX([20]第１０表!$F$78:$M$134,MATCH([20]設定!$D37,[20]第１０表!$C$78:$C$134,0),4),[20]設定!$H37))</f>
        <v>4.7</v>
      </c>
      <c r="G22" s="46">
        <f>IF($B22="","",IF([20]設定!$H37="",INDEX([20]第１０表!$F$78:$M$134,MATCH([20]設定!$D37,[20]第１０表!$C$78:$C$134,0),5),[20]設定!$H37))</f>
        <v>19.899999999999999</v>
      </c>
      <c r="H22" s="46">
        <f>IF($B22="","",IF([20]設定!$H37="",INDEX([20]第１０表!$F$78:$M$134,MATCH([20]設定!$D37,[20]第１０表!$C$78:$C$134,0),6),[20]設定!$H37))</f>
        <v>126.9</v>
      </c>
      <c r="I22" s="46">
        <f>IF($B22="","",IF([20]設定!$H37="",INDEX([20]第１０表!$F$78:$M$134,MATCH([20]設定!$D37,[20]第１０表!$C$78:$C$134,0),7),[20]設定!$H37))</f>
        <v>126.9</v>
      </c>
      <c r="J22" s="47">
        <f>IF($B22="","",IF([20]設定!$H37="",INDEX([20]第１０表!$F$78:$M$134,MATCH([20]設定!$D37,[20]第１０表!$C$78:$C$134,0),8),[20]設定!$H37))</f>
        <v>0</v>
      </c>
      <c r="K22" s="5"/>
      <c r="M22" s="48" t="str">
        <f t="shared" si="0"/>
        <v>複合サービス事業</v>
      </c>
      <c r="N22" s="49">
        <f>IF($M22="","",IF([20]設定!$H37="",INDEX([20]指数!$C$518:$AD$574,MATCH([20]設定!$D37,[20]指数!$B$518:$B$574,0),7),[20]設定!$H37))</f>
        <v>98.6</v>
      </c>
      <c r="O22" s="50">
        <f>IF($M22="","",IF([20]設定!$H37="",INDEX([20]指数!$C$518:$AD$574,MATCH([20]設定!$D37,[20]指数!$B$518:$B$574,0),8),[20]設定!$H37))</f>
        <v>1.2</v>
      </c>
      <c r="P22" s="49">
        <f>IF($M22="","",IF([20]設定!$H37="",INDEX([20]指数!$C$518:$AD$574,MATCH([20]設定!$D37,[20]指数!$B$518:$B$574,0),9),[20]設定!$H37))</f>
        <v>101.1</v>
      </c>
      <c r="Q22" s="50">
        <f>IF($M22="","",IF([20]設定!$H37="",INDEX([20]指数!$C$518:$AD$574,MATCH([20]設定!$D37,[20]指数!$B$518:$B$574,0),10),[20]設定!$H37))</f>
        <v>2.4</v>
      </c>
      <c r="R22" s="49">
        <f>IF($M22="","",IF([20]設定!$H37="",INDEX([20]指数!$C$518:$AD$574,MATCH([20]設定!$D37,[20]指数!$B$518:$B$574,0),11),[20]設定!$H37))</f>
        <v>54</v>
      </c>
      <c r="S22" s="51">
        <f>IF($M22="","",IF([20]設定!$H37="",INDEX([20]指数!$C$518:$AD$574,MATCH([20]設定!$D37,[20]指数!$B$518:$B$574,0),12),[20]設定!$H37))</f>
        <v>-25.4</v>
      </c>
      <c r="T22" s="49">
        <f>IF($M22="","",IF([20]設定!$H37="",INDEX([20]指数!$C$582:$AD$638,MATCH([20]設定!$D37,[20]指数!$B$582:$B$638,0),7),[20]設定!$H37))</f>
        <v>108.2</v>
      </c>
      <c r="U22" s="50">
        <f>IF($M22="","",IF([20]設定!$H37="",INDEX([20]指数!$C$582:$AD$638,MATCH([20]設定!$D37,[20]指数!$B$582:$B$638,0),8),[20]設定!$H37))</f>
        <v>4.8</v>
      </c>
      <c r="V22" s="49">
        <f>IF($M22="","",IF([20]設定!$H37="",INDEX([20]指数!$C$582:$AD$638,MATCH([20]設定!$D37,[20]指数!$B$582:$B$638,0),9),[20]設定!$H37))</f>
        <v>111.1</v>
      </c>
      <c r="W22" s="50">
        <f>IF($M22="","",IF([20]設定!$H37="",INDEX([20]指数!$C$582:$AD$638,MATCH([20]設定!$D37,[20]指数!$B$582:$B$638,0),10),[20]設定!$H37))</f>
        <v>5.3</v>
      </c>
      <c r="X22" s="49">
        <f>IF($M22="","",IF([20]設定!$H37="",INDEX([20]指数!$C$582:$AD$638,MATCH([20]設定!$D37,[20]指数!$B$582:$B$638,0),11),[20]設定!$H37))</f>
        <v>0</v>
      </c>
      <c r="Y22" s="51">
        <f>IF($M22="","",IF([20]設定!$H37="",INDEX([20]指数!$C$582:$AD$638,MATCH([20]設定!$D37,[20]指数!$B$582:$B$638,0),12),[20]設定!$H37))</f>
        <v>-100</v>
      </c>
    </row>
    <row r="23" spans="1:25" s="4" customFormat="1" ht="23.25" customHeight="1" x14ac:dyDescent="0.45">
      <c r="A23" s="5"/>
      <c r="B23" s="57" t="str">
        <f>+[21]表１!B24</f>
        <v>サービス業（他に分類されないもの）</v>
      </c>
      <c r="C23" s="58">
        <f>IF($B23="","",IF([20]設定!$H38="",INDEX([20]第１０表!$F$78:$M$134,MATCH([20]設定!$D38,[20]第１０表!$C$78:$C$134,0),1),[20]設定!$H38))</f>
        <v>20.100000000000001</v>
      </c>
      <c r="D23" s="59">
        <f>IF($B23="","",IF([20]設定!$H38="",INDEX([20]第１０表!$F$78:$M$134,MATCH([20]設定!$D38,[20]第１０表!$C$78:$C$134,0),2),[20]設定!$H38))</f>
        <v>161.80000000000001</v>
      </c>
      <c r="E23" s="59">
        <f>IF($B23="","",IF([20]設定!$H38="",INDEX([20]第１０表!$F$78:$M$134,MATCH([20]設定!$D38,[20]第１０表!$C$78:$C$134,0),3),[20]設定!$H38))</f>
        <v>151.6</v>
      </c>
      <c r="F23" s="60">
        <f>IF($B23="","",IF([20]設定!$H38="",INDEX([20]第１０表!$F$78:$M$134,MATCH([20]設定!$D38,[20]第１０表!$C$78:$C$134,0),4),[20]設定!$H38))</f>
        <v>10.199999999999999</v>
      </c>
      <c r="G23" s="59">
        <f>IF($B23="","",IF([20]設定!$H38="",INDEX([20]第１０表!$F$78:$M$134,MATCH([20]設定!$D38,[20]第１０表!$C$78:$C$134,0),5),[20]設定!$H38))</f>
        <v>16.2</v>
      </c>
      <c r="H23" s="59">
        <f>IF($B23="","",IF([20]設定!$H38="",INDEX([20]第１０表!$F$78:$M$134,MATCH([20]設定!$D38,[20]第１０表!$C$78:$C$134,0),6),[20]設定!$H38))</f>
        <v>91.2</v>
      </c>
      <c r="I23" s="59">
        <f>IF($B23="","",IF([20]設定!$H38="",INDEX([20]第１０表!$F$78:$M$134,MATCH([20]設定!$D38,[20]第１０表!$C$78:$C$134,0),7),[20]設定!$H38))</f>
        <v>89</v>
      </c>
      <c r="J23" s="60">
        <f>IF($B23="","",IF([20]設定!$H38="",INDEX([20]第１０表!$F$78:$M$134,MATCH([20]設定!$D38,[20]第１０表!$C$78:$C$134,0),8),[20]設定!$H38))</f>
        <v>2.2000000000000002</v>
      </c>
      <c r="K23" s="5"/>
      <c r="M23" s="61" t="str">
        <f t="shared" si="0"/>
        <v>サービス業（他に分類されないもの）</v>
      </c>
      <c r="N23" s="62">
        <f>IF($M23="","",IF([20]設定!$H38="",INDEX([20]指数!$C$518:$AD$574,MATCH([20]設定!$D38,[20]指数!$B$518:$B$574,0),7),[20]設定!$H38))</f>
        <v>100.1</v>
      </c>
      <c r="O23" s="63">
        <f>IF($M23="","",IF([20]設定!$H38="",INDEX([20]指数!$C$518:$AD$574,MATCH([20]設定!$D38,[20]指数!$B$518:$B$574,0),8),[20]設定!$H38))</f>
        <v>1</v>
      </c>
      <c r="P23" s="62">
        <f>IF($M23="","",IF([20]設定!$H38="",INDEX([20]指数!$C$518:$AD$574,MATCH([20]設定!$D38,[20]指数!$B$518:$B$574,0),9),[20]設定!$H38))</f>
        <v>100.9</v>
      </c>
      <c r="Q23" s="64">
        <f>IF($M23="","",IF([20]設定!$H38="",INDEX([20]指数!$C$518:$AD$574,MATCH([20]設定!$D38,[20]指数!$B$518:$B$574,0),10),[20]設定!$H38))</f>
        <v>0.9</v>
      </c>
      <c r="R23" s="62">
        <f>IF($M23="","",IF([20]設定!$H38="",INDEX([20]指数!$C$518:$AD$574,MATCH([20]設定!$D38,[20]指数!$B$518:$B$574,0),11),[20]設定!$H38))</f>
        <v>87.9</v>
      </c>
      <c r="S23" s="65">
        <f>IF($M23="","",IF([20]設定!$H38="",INDEX([20]指数!$C$518:$AD$574,MATCH([20]設定!$D38,[20]指数!$B$518:$B$574,0),12),[20]設定!$H38))</f>
        <v>2</v>
      </c>
      <c r="T23" s="62">
        <f>IF($M23="","",IF([20]設定!$H38="",INDEX([20]指数!$C$582:$AD$638,MATCH([20]設定!$D38,[20]指数!$B$582:$B$638,0),7),[20]設定!$H38))</f>
        <v>97.2</v>
      </c>
      <c r="U23" s="63">
        <f>IF($M23="","",IF([20]設定!$H38="",INDEX([20]指数!$C$582:$AD$638,MATCH([20]設定!$D38,[20]指数!$B$582:$B$638,0),8),[20]設定!$H38))</f>
        <v>3.3</v>
      </c>
      <c r="V23" s="62">
        <f>IF($M23="","",IF([20]設定!$H38="",INDEX([20]指数!$C$582:$AD$638,MATCH([20]設定!$D38,[20]指数!$B$582:$B$638,0),9),[20]設定!$H38))</f>
        <v>98.1</v>
      </c>
      <c r="W23" s="64">
        <f>IF($M23="","",IF([20]設定!$H38="",INDEX([20]指数!$C$582:$AD$638,MATCH([20]設定!$D38,[20]指数!$B$582:$B$638,0),10),[20]設定!$H38))</f>
        <v>4</v>
      </c>
      <c r="X23" s="62">
        <f>IF($M23="","",IF([20]設定!$H38="",INDEX([20]指数!$C$582:$AD$638,MATCH([20]設定!$D38,[20]指数!$B$582:$B$638,0),11),[20]設定!$H38))</f>
        <v>71</v>
      </c>
      <c r="Y23" s="65">
        <f>IF($M23="","",IF([20]設定!$H38="",INDEX([20]指数!$C$582:$AD$638,MATCH([20]設定!$D38,[20]指数!$B$582:$B$638,0),12),[20]設定!$H38))</f>
        <v>-21.4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IF($B30="","",IF([20]設定!$I23="",INDEX([20]第１０表!$F$10:$M$66,MATCH([20]設定!$D23,[20]第１０表!$C$10:$C$66,0),1),[20]設定!$I23))</f>
        <v>19.7</v>
      </c>
      <c r="D30" s="46">
        <f>IF($B30="","",IF([20]設定!$I23="",INDEX([20]第１０表!$F$10:$M$66,MATCH([20]設定!$D23,[20]第１０表!$C$10:$C$66,0),2),[20]設定!$I23))</f>
        <v>164.9</v>
      </c>
      <c r="E30" s="46">
        <f>IF($B30="","",IF([20]設定!$I23="",INDEX([20]第１０表!$F$10:$M$66,MATCH([20]設定!$D23,[20]第１０表!$C$10:$C$66,0),3),[20]設定!$I23))</f>
        <v>151.4</v>
      </c>
      <c r="F30" s="47">
        <f>IF($B30="","",IF([20]設定!$I23="",INDEX([20]第１０表!$F$10:$M$66,MATCH([20]設定!$D23,[20]第１０表!$C$10:$C$66,0),4),[20]設定!$I23))</f>
        <v>13.5</v>
      </c>
      <c r="G30" s="46">
        <f>IF($B30="","",IF([20]設定!$I23="",INDEX([20]第１０表!$F$10:$M$66,MATCH([20]設定!$D23,[20]第１０表!$C$10:$C$66,0),5),[20]設定!$I23))</f>
        <v>16.5</v>
      </c>
      <c r="H30" s="46">
        <f>IF($B30="","",IF([20]設定!$I23="",INDEX([20]第１０表!$F$10:$M$66,MATCH([20]設定!$D23,[20]第１０表!$C$10:$C$66,0),6),[20]設定!$I23))</f>
        <v>93.4</v>
      </c>
      <c r="I30" s="46">
        <f>IF($B30="","",IF([20]設定!$I23="",INDEX([20]第１０表!$F$10:$M$66,MATCH([20]設定!$D23,[20]第１０表!$C$10:$C$66,0),7),[20]設定!$I23))</f>
        <v>91.5</v>
      </c>
      <c r="J30" s="47">
        <f>IF($B30="","",IF([20]設定!$I23="",INDEX([20]第１０表!$F$10:$M$66,MATCH([20]設定!$D23,[20]第１０表!$C$10:$C$66,0),8),[20]設定!$I23))</f>
        <v>1.9</v>
      </c>
      <c r="K30" s="5"/>
      <c r="M30" s="48" t="str">
        <f t="shared" ref="M30:M45" si="2">+M8</f>
        <v>調査産業計</v>
      </c>
      <c r="N30" s="49">
        <f>IF($M30="","",IF([20]設定!$I23="",INDEX([20]指数!$C$198:$AD$254,MATCH([20]設定!$D23,[20]指数!$B$198:$B$254,0),7),[20]設定!$I23))</f>
        <v>101.4</v>
      </c>
      <c r="O30" s="50">
        <f>IF($M30="","",IF([20]設定!$I23="",INDEX([20]指数!$C$198:$AD$254,MATCH([20]設定!$D23,[20]指数!$B$198:$B$254,0),8),[20]設定!$I23))</f>
        <v>0.1</v>
      </c>
      <c r="P30" s="49">
        <f>IF($M30="","",IF([20]設定!$I23="",INDEX([20]指数!$C$198:$AD$254,MATCH([20]設定!$D23,[20]指数!$B$198:$B$254,0),9),[20]設定!$I23))</f>
        <v>100</v>
      </c>
      <c r="Q30" s="50">
        <f>IF($M30="","",IF([20]設定!$I23="",INDEX([20]指数!$C$198:$AD$254,MATCH([20]設定!$D23,[20]指数!$B$198:$B$254,0),10),[20]設定!$I23))</f>
        <v>1.1000000000000001</v>
      </c>
      <c r="R30" s="49">
        <f>IF($M30="","",IF([20]設定!$I23="",INDEX([20]指数!$C$198:$AD$254,MATCH([20]設定!$D23,[20]指数!$B$198:$B$254,0),11),[20]設定!$I23))</f>
        <v>120.5</v>
      </c>
      <c r="S30" s="51">
        <f>IF($M30="","",IF([20]設定!$I23="",INDEX([20]指数!$C$198:$AD$254,MATCH([20]設定!$D23,[20]指数!$B$198:$B$254,0),12),[20]設定!$I23))</f>
        <v>-9.4</v>
      </c>
      <c r="T30" s="49">
        <f>IF($M30="","",IF([20]設定!$I23="",INDEX([20]指数!$C$262:$AD$318,MATCH([20]設定!$D23,[20]指数!$B$262:$B$318,0),7),[20]設定!$I23))</f>
        <v>99.8</v>
      </c>
      <c r="U30" s="49">
        <f>IF($M30="","",IF([20]設定!$I23="",INDEX([20]指数!$C$262:$AD$318,MATCH([20]設定!$D23,[20]指数!$B$262:$B$318,0),8),[20]設定!$I23))</f>
        <v>-3.5</v>
      </c>
      <c r="V30" s="49">
        <f>IF($M30="","",IF([20]設定!$I23="",INDEX([20]指数!$C$262:$AD$318,MATCH([20]設定!$D23,[20]指数!$B$262:$B$318,0),9),[20]設定!$I23))</f>
        <v>100.2</v>
      </c>
      <c r="W30" s="49">
        <f>IF($M30="","",IF([20]設定!$I23="",INDEX([20]指数!$C$262:$AD$318,MATCH([20]設定!$D23,[20]指数!$B$262:$B$318,0),10),[20]設定!$I23))</f>
        <v>-2.9</v>
      </c>
      <c r="X30" s="49">
        <f>IF($M30="","",IF([20]設定!$I23="",INDEX([20]指数!$C$262:$AD$318,MATCH([20]設定!$D23,[20]指数!$B$262:$B$318,0),11),[20]設定!$I23))</f>
        <v>86.4</v>
      </c>
      <c r="Y30" s="49">
        <f>IF($M30="","",IF([20]設定!$I23="",INDEX([20]指数!$C$262:$AD$318,MATCH([20]設定!$D23,[20]指数!$B$262:$B$318,0),12),[20]設定!$I23))</f>
        <v>-26.9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IF($B31="","",IF([20]設定!$I24="",INDEX([20]第１０表!$F$10:$M$66,MATCH([20]設定!$D24,[20]第１０表!$C$10:$C$66,0),1),[20]設定!$I24))</f>
        <v>20.7</v>
      </c>
      <c r="D31" s="46">
        <f>IF($B31="","",IF([20]設定!$I24="",INDEX([20]第１０表!$F$10:$M$66,MATCH([20]設定!$D24,[20]第１０表!$C$10:$C$66,0),2),[20]設定!$I24))</f>
        <v>166.7</v>
      </c>
      <c r="E31" s="46">
        <f>IF($B31="","",IF([20]設定!$I24="",INDEX([20]第１０表!$F$10:$M$66,MATCH([20]設定!$D24,[20]第１０表!$C$10:$C$66,0),3),[20]設定!$I24))</f>
        <v>155.69999999999999</v>
      </c>
      <c r="F31" s="47">
        <f>IF($B31="","",IF([20]設定!$I24="",INDEX([20]第１０表!$F$10:$M$66,MATCH([20]設定!$D24,[20]第１０表!$C$10:$C$66,0),4),[20]設定!$I24))</f>
        <v>11</v>
      </c>
      <c r="G31" s="46">
        <f>IF($B31="","",IF([20]設定!$I24="",INDEX([20]第１０表!$F$10:$M$66,MATCH([20]設定!$D24,[20]第１０表!$C$10:$C$66,0),5),[20]設定!$I24))</f>
        <v>18.8</v>
      </c>
      <c r="H31" s="46">
        <f>IF($B31="","",IF([20]設定!$I24="",INDEX([20]第１０表!$F$10:$M$66,MATCH([20]設定!$D24,[20]第１０表!$C$10:$C$66,0),6),[20]設定!$I24))</f>
        <v>117.5</v>
      </c>
      <c r="I31" s="46">
        <f>IF($B31="","",IF([20]設定!$I24="",INDEX([20]第１０表!$F$10:$M$66,MATCH([20]設定!$D24,[20]第１０表!$C$10:$C$66,0),7),[20]設定!$I24))</f>
        <v>113.3</v>
      </c>
      <c r="J31" s="47">
        <f>IF($B31="","",IF([20]設定!$I24="",INDEX([20]第１０表!$F$10:$M$66,MATCH([20]設定!$D24,[20]第１０表!$C$10:$C$66,0),8),[20]設定!$I24))</f>
        <v>4.2</v>
      </c>
      <c r="K31" s="5"/>
      <c r="M31" s="48" t="str">
        <f t="shared" si="2"/>
        <v>建設業</v>
      </c>
      <c r="N31" s="49">
        <f>IF($M31="","",IF([20]設定!$I24="",INDEX([20]指数!$C$198:$AD$254,MATCH([20]設定!$D24,[20]指数!$B$198:$B$254,0),7),[20]設定!$I24))</f>
        <v>101.5</v>
      </c>
      <c r="O31" s="50">
        <f>IF($M31="","",IF([20]設定!$I24="",INDEX([20]指数!$C$198:$AD$254,MATCH([20]設定!$D24,[20]指数!$B$198:$B$254,0),8),[20]設定!$I24))</f>
        <v>-2.5</v>
      </c>
      <c r="P31" s="49">
        <f>IF($M31="","",IF([20]設定!$I24="",INDEX([20]指数!$C$198:$AD$254,MATCH([20]設定!$D24,[20]指数!$B$198:$B$254,0),9),[20]設定!$I24))</f>
        <v>103.7</v>
      </c>
      <c r="Q31" s="50">
        <f>IF($M31="","",IF([20]設定!$I24="",INDEX([20]指数!$C$198:$AD$254,MATCH([20]設定!$D24,[20]指数!$B$198:$B$254,0),10),[20]設定!$I24))</f>
        <v>0.9</v>
      </c>
      <c r="R31" s="49">
        <f>IF($M31="","",IF([20]設定!$I24="",INDEX([20]指数!$C$198:$AD$254,MATCH([20]設定!$D24,[20]指数!$B$198:$B$254,0),11),[20]設定!$I24))</f>
        <v>78</v>
      </c>
      <c r="S31" s="51">
        <f>IF($M31="","",IF([20]設定!$I24="",INDEX([20]指数!$C$198:$AD$254,MATCH([20]設定!$D24,[20]指数!$B$198:$B$254,0),12),[20]設定!$I24))</f>
        <v>-33.299999999999997</v>
      </c>
      <c r="T31" s="49">
        <f>IF($M31="","",IF([20]設定!$I24="",INDEX([20]指数!$C$262:$AD$318,MATCH([20]設定!$D24,[20]指数!$B$262:$B$318,0),7),[20]設定!$I24))</f>
        <v>119.8</v>
      </c>
      <c r="U31" s="50">
        <f>IF($M31="","",IF([20]設定!$I24="",INDEX([20]指数!$C$262:$AD$318,MATCH([20]設定!$D24,[20]指数!$B$262:$B$318,0),8),[20]設定!$I24))</f>
        <v>8.5</v>
      </c>
      <c r="V31" s="49">
        <f>IF($M31="","",IF([20]設定!$I24="",INDEX([20]指数!$C$262:$AD$318,MATCH([20]設定!$D24,[20]指数!$B$262:$B$318,0),9),[20]設定!$I24))</f>
        <v>116.4</v>
      </c>
      <c r="W31" s="50">
        <f>IF($M31="","",IF([20]設定!$I24="",INDEX([20]指数!$C$262:$AD$318,MATCH([20]設定!$D24,[20]指数!$B$262:$B$318,0),10),[20]設定!$I24))</f>
        <v>11.2</v>
      </c>
      <c r="X31" s="49">
        <f>IF($M31="","",IF([20]設定!$I24="",INDEX([20]指数!$C$262:$AD$318,MATCH([20]設定!$D24,[20]指数!$B$262:$B$318,0),11),[20]設定!$I24))</f>
        <v>466.7</v>
      </c>
      <c r="Y31" s="51">
        <f>IF($M31="","",IF([20]設定!$I24="",INDEX([20]指数!$C$262:$AD$318,MATCH([20]設定!$D24,[20]指数!$B$262:$B$318,0),12),[20]設定!$I24))</f>
        <v>-34.4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IF($B32="","",IF([20]設定!$I25="",INDEX([20]第１０表!$F$10:$M$66,MATCH([20]設定!$D25,[20]第１０表!$C$10:$C$66,0),1),[20]設定!$I25))</f>
        <v>20</v>
      </c>
      <c r="D32" s="46">
        <f>IF($B32="","",IF([20]設定!$I25="",INDEX([20]第１０表!$F$10:$M$66,MATCH([20]設定!$D25,[20]第１０表!$C$10:$C$66,0),2),[20]設定!$I25))</f>
        <v>169.1</v>
      </c>
      <c r="E32" s="46">
        <f>IF($B32="","",IF([20]設定!$I25="",INDEX([20]第１０表!$F$10:$M$66,MATCH([20]設定!$D25,[20]第１０表!$C$10:$C$66,0),3),[20]設定!$I25))</f>
        <v>154.4</v>
      </c>
      <c r="F32" s="47">
        <f>IF($B32="","",IF([20]設定!$I25="",INDEX([20]第１０表!$F$10:$M$66,MATCH([20]設定!$D25,[20]第１０表!$C$10:$C$66,0),4),[20]設定!$I25))</f>
        <v>14.7</v>
      </c>
      <c r="G32" s="46">
        <f>IF($B32="","",IF([20]設定!$I25="",INDEX([20]第１０表!$F$10:$M$66,MATCH([20]設定!$D25,[20]第１０表!$C$10:$C$66,0),5),[20]設定!$I25))</f>
        <v>18.100000000000001</v>
      </c>
      <c r="H32" s="46">
        <f>IF($B32="","",IF([20]設定!$I25="",INDEX([20]第１０表!$F$10:$M$66,MATCH([20]設定!$D25,[20]第１０表!$C$10:$C$66,0),6),[20]設定!$I25))</f>
        <v>112.5</v>
      </c>
      <c r="I32" s="46">
        <f>IF($B32="","",IF([20]設定!$I25="",INDEX([20]第１０表!$F$10:$M$66,MATCH([20]設定!$D25,[20]第１０表!$C$10:$C$66,0),7),[20]設定!$I25))</f>
        <v>107.9</v>
      </c>
      <c r="J32" s="47">
        <f>IF($B32="","",IF([20]設定!$I25="",INDEX([20]第１０表!$F$10:$M$66,MATCH([20]設定!$D25,[20]第１０表!$C$10:$C$66,0),8),[20]設定!$I25))</f>
        <v>4.5999999999999996</v>
      </c>
      <c r="K32" s="5"/>
      <c r="M32" s="48" t="str">
        <f t="shared" si="2"/>
        <v>製造業</v>
      </c>
      <c r="N32" s="49">
        <f>IF($M32="","",IF([20]設定!$I25="",INDEX([20]指数!$C$198:$AD$254,MATCH([20]設定!$D25,[20]指数!$B$198:$B$254,0),7),[20]設定!$I25))</f>
        <v>102.2</v>
      </c>
      <c r="O32" s="50">
        <f>IF($M32="","",IF([20]設定!$I25="",INDEX([20]指数!$C$198:$AD$254,MATCH([20]設定!$D25,[20]指数!$B$198:$B$254,0),8),[20]設定!$I25))</f>
        <v>1.2</v>
      </c>
      <c r="P32" s="49">
        <f>IF($M32="","",IF([20]設定!$I25="",INDEX([20]指数!$C$198:$AD$254,MATCH([20]設定!$D25,[20]指数!$B$198:$B$254,0),9),[20]設定!$I25))</f>
        <v>101.4</v>
      </c>
      <c r="Q32" s="50">
        <f>IF($M32="","",IF([20]設定!$I25="",INDEX([20]指数!$C$198:$AD$254,MATCH([20]設定!$D25,[20]指数!$B$198:$B$254,0),10),[20]設定!$I25))</f>
        <v>1.3</v>
      </c>
      <c r="R32" s="49">
        <f>IF($M32="","",IF([20]設定!$I25="",INDEX([20]指数!$C$198:$AD$254,MATCH([20]設定!$D25,[20]指数!$B$198:$B$254,0),11),[20]設定!$I25))</f>
        <v>110.5</v>
      </c>
      <c r="S32" s="51">
        <f>IF($M32="","",IF([20]設定!$I25="",INDEX([20]指数!$C$198:$AD$254,MATCH([20]設定!$D25,[20]指数!$B$198:$B$254,0),12),[20]設定!$I25))</f>
        <v>-1.3</v>
      </c>
      <c r="T32" s="49">
        <f>IF($M32="","",IF([20]設定!$I25="",INDEX([20]指数!$C$262:$AD$318,MATCH([20]設定!$D25,[20]指数!$B$262:$B$318,0),7),[20]設定!$I25))</f>
        <v>96.6</v>
      </c>
      <c r="U32" s="50">
        <f>IF($M32="","",IF([20]設定!$I25="",INDEX([20]指数!$C$262:$AD$318,MATCH([20]設定!$D25,[20]指数!$B$262:$B$318,0),8),[20]設定!$I25))</f>
        <v>-10.199999999999999</v>
      </c>
      <c r="V32" s="49">
        <f>IF($M32="","",IF([20]設定!$I25="",INDEX([20]指数!$C$262:$AD$318,MATCH([20]設定!$D25,[20]指数!$B$262:$B$318,0),9),[20]設定!$I25))</f>
        <v>96.9</v>
      </c>
      <c r="W32" s="50">
        <f>IF($M32="","",IF([20]設定!$I25="",INDEX([20]指数!$C$262:$AD$318,MATCH([20]設定!$D25,[20]指数!$B$262:$B$318,0),10),[20]設定!$I25))</f>
        <v>-9.5</v>
      </c>
      <c r="X32" s="49">
        <f>IF($M32="","",IF([20]設定!$I25="",INDEX([20]指数!$C$262:$AD$318,MATCH([20]設定!$D25,[20]指数!$B$262:$B$318,0),11),[20]設定!$I25))</f>
        <v>88.5</v>
      </c>
      <c r="Y32" s="51">
        <f>IF($M32="","",IF([20]設定!$I25="",INDEX([20]指数!$C$262:$AD$318,MATCH([20]設定!$D25,[20]指数!$B$262:$B$318,0),12),[20]設定!$I25))</f>
        <v>-24.6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IF($B33="","",IF([20]設定!$I26="",INDEX([20]第１０表!$F$10:$M$66,MATCH([20]設定!$D26,[20]第１０表!$C$10:$C$66,0),1),[20]設定!$I26))</f>
        <v>18.5</v>
      </c>
      <c r="D33" s="46">
        <f>IF($B33="","",IF([20]設定!$I26="",INDEX([20]第１０表!$F$10:$M$66,MATCH([20]設定!$D26,[20]第１０表!$C$10:$C$66,0),2),[20]設定!$I26))</f>
        <v>159.19999999999999</v>
      </c>
      <c r="E33" s="46">
        <f>IF($B33="","",IF([20]設定!$I26="",INDEX([20]第１０表!$F$10:$M$66,MATCH([20]設定!$D26,[20]第１０表!$C$10:$C$66,0),3),[20]設定!$I26))</f>
        <v>142.69999999999999</v>
      </c>
      <c r="F33" s="47">
        <f>IF($B33="","",IF([20]設定!$I26="",INDEX([20]第１０表!$F$10:$M$66,MATCH([20]設定!$D26,[20]第１０表!$C$10:$C$66,0),4),[20]設定!$I26))</f>
        <v>16.5</v>
      </c>
      <c r="G33" s="46">
        <f>IF($B33="","",IF([20]設定!$I26="",INDEX([20]第１０表!$F$10:$M$66,MATCH([20]設定!$D26,[20]第１０表!$C$10:$C$66,0),5),[20]設定!$I26))</f>
        <v>17.399999999999999</v>
      </c>
      <c r="H33" s="46">
        <f>IF($B33="","",IF([20]設定!$I26="",INDEX([20]第１０表!$F$10:$M$66,MATCH([20]設定!$D26,[20]第１０表!$C$10:$C$66,0),6),[20]設定!$I26))</f>
        <v>106.8</v>
      </c>
      <c r="I33" s="46">
        <f>IF($B33="","",IF([20]設定!$I26="",INDEX([20]第１０表!$F$10:$M$66,MATCH([20]設定!$D26,[20]第１０表!$C$10:$C$66,0),7),[20]設定!$I26))</f>
        <v>106.6</v>
      </c>
      <c r="J33" s="47">
        <f>IF($B33="","",IF([20]設定!$I26="",INDEX([20]第１０表!$F$10:$M$66,MATCH([20]設定!$D26,[20]第１０表!$C$10:$C$66,0),8),[20]設定!$I26))</f>
        <v>0.2</v>
      </c>
      <c r="K33" s="5"/>
      <c r="M33" s="54" t="str">
        <f t="shared" si="2"/>
        <v>電気・ガス・熱供給・水道業</v>
      </c>
      <c r="N33" s="49">
        <f>IF($M33="","",IF([20]設定!$I26="",INDEX([20]指数!$C$198:$AD$254,MATCH([20]設定!$D26,[20]指数!$B$198:$B$254,0),7),[20]設定!$I26))</f>
        <v>105</v>
      </c>
      <c r="O33" s="50">
        <f>IF($M33="","",IF([20]設定!$I26="",INDEX([20]指数!$C$198:$AD$254,MATCH([20]設定!$D26,[20]指数!$B$198:$B$254,0),8),[20]設定!$I26))</f>
        <v>11.5</v>
      </c>
      <c r="P33" s="49">
        <f>IF($M33="","",IF([20]設定!$I26="",INDEX([20]指数!$C$198:$AD$254,MATCH([20]設定!$D26,[20]指数!$B$198:$B$254,0),9),[20]設定!$I26))</f>
        <v>101.4</v>
      </c>
      <c r="Q33" s="50">
        <f>IF($M33="","",IF([20]設定!$I26="",INDEX([20]指数!$C$198:$AD$254,MATCH([20]設定!$D26,[20]指数!$B$198:$B$254,0),10),[20]設定!$I26))</f>
        <v>6.1</v>
      </c>
      <c r="R33" s="49">
        <f>IF($M33="","",IF([20]設定!$I26="",INDEX([20]指数!$C$198:$AD$254,MATCH([20]設定!$D26,[20]指数!$B$198:$B$254,0),11),[20]設定!$I26))</f>
        <v>151.4</v>
      </c>
      <c r="S33" s="51">
        <f>IF($M33="","",IF([20]設定!$I26="",INDEX([20]指数!$C$198:$AD$254,MATCH([20]設定!$D26,[20]指数!$B$198:$B$254,0),12),[20]設定!$I26))</f>
        <v>98.9</v>
      </c>
      <c r="T33" s="49">
        <f>IF($M33="","",IF([20]設定!$I26="",INDEX([20]指数!$C$262:$AD$318,MATCH([20]設定!$D26,[20]指数!$B$262:$B$318,0),7),[20]設定!$I26))</f>
        <v>95.5</v>
      </c>
      <c r="U33" s="50">
        <f>IF($M33="","",IF([20]設定!$I26="",INDEX([20]指数!$C$262:$AD$318,MATCH([20]設定!$D26,[20]指数!$B$262:$B$318,0),8),[20]設定!$I26))</f>
        <v>2.4</v>
      </c>
      <c r="V33" s="49">
        <f>IF($M33="","",IF([20]設定!$I26="",INDEX([20]指数!$C$262:$AD$318,MATCH([20]設定!$D26,[20]指数!$B$262:$B$318,0),9),[20]設定!$I26))</f>
        <v>95.7</v>
      </c>
      <c r="W33" s="50">
        <f>IF($M33="","",IF([20]設定!$I26="",INDEX([20]指数!$C$262:$AD$318,MATCH([20]設定!$D26,[20]指数!$B$262:$B$318,0),10),[20]設定!$I26))</f>
        <v>2.7</v>
      </c>
      <c r="X33" s="49">
        <f>IF($M33="","",IF([20]設定!$I26="",INDEX([20]指数!$C$262:$AD$318,MATCH([20]設定!$D26,[20]指数!$B$262:$B$318,0),11),[20]設定!$I26))</f>
        <v>50</v>
      </c>
      <c r="Y33" s="51">
        <f>IF($M33="","",IF([20]設定!$I26="",INDEX([20]指数!$C$262:$AD$318,MATCH([20]設定!$D26,[20]指数!$B$262:$B$318,0),12),[20]設定!$I26))</f>
        <v>-60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IF($B34="","",IF([20]設定!$I27="",INDEX([20]第１０表!$F$10:$M$66,MATCH([20]設定!$D27,[20]第１０表!$C$10:$C$66,0),1),[20]設定!$I27))</f>
        <v>19.5</v>
      </c>
      <c r="D34" s="46">
        <f>IF($B34="","",IF([20]設定!$I27="",INDEX([20]第１０表!$F$10:$M$66,MATCH([20]設定!$D27,[20]第１０表!$C$10:$C$66,0),2),[20]設定!$I27))</f>
        <v>160.80000000000001</v>
      </c>
      <c r="E34" s="46">
        <f>IF($B34="","",IF([20]設定!$I27="",INDEX([20]第１０表!$F$10:$M$66,MATCH([20]設定!$D27,[20]第１０表!$C$10:$C$66,0),3),[20]設定!$I27))</f>
        <v>144.80000000000001</v>
      </c>
      <c r="F34" s="47">
        <f>IF($B34="","",IF([20]設定!$I27="",INDEX([20]第１０表!$F$10:$M$66,MATCH([20]設定!$D27,[20]第１０表!$C$10:$C$66,0),4),[20]設定!$I27))</f>
        <v>16</v>
      </c>
      <c r="G34" s="46">
        <f>IF($B34="","",IF([20]設定!$I27="",INDEX([20]第１０表!$F$10:$M$66,MATCH([20]設定!$D27,[20]第１０表!$C$10:$C$66,0),5),[20]設定!$I27))</f>
        <v>12</v>
      </c>
      <c r="H34" s="46">
        <f>IF($B34="","",IF([20]設定!$I27="",INDEX([20]第１０表!$F$10:$M$66,MATCH([20]設定!$D27,[20]第１０表!$C$10:$C$66,0),6),[20]設定!$I27))</f>
        <v>76.7</v>
      </c>
      <c r="I34" s="46">
        <f>IF($B34="","",IF([20]設定!$I27="",INDEX([20]第１０表!$F$10:$M$66,MATCH([20]設定!$D27,[20]第１０表!$C$10:$C$66,0),7),[20]設定!$I27))</f>
        <v>75.900000000000006</v>
      </c>
      <c r="J34" s="47">
        <f>IF($B34="","",IF([20]設定!$I27="",INDEX([20]第１０表!$F$10:$M$66,MATCH([20]設定!$D27,[20]第１０表!$C$10:$C$66,0),8),[20]設定!$I27))</f>
        <v>0.8</v>
      </c>
      <c r="K34" s="5"/>
      <c r="M34" s="48" t="str">
        <f t="shared" si="2"/>
        <v>情報通信業</v>
      </c>
      <c r="N34" s="49">
        <f>IF($M34="","",IF([20]設定!$I27="",INDEX([20]指数!$C$198:$AD$254,MATCH([20]設定!$D27,[20]指数!$B$198:$B$254,0),7),[20]設定!$I27))</f>
        <v>99.9</v>
      </c>
      <c r="O34" s="50">
        <f>IF($M34="","",IF([20]設定!$I27="",INDEX([20]指数!$C$198:$AD$254,MATCH([20]設定!$D27,[20]指数!$B$198:$B$254,0),8),[20]設定!$I27))</f>
        <v>5.4</v>
      </c>
      <c r="P34" s="49">
        <f>IF($M34="","",IF([20]設定!$I27="",INDEX([20]指数!$C$198:$AD$254,MATCH([20]設定!$D27,[20]指数!$B$198:$B$254,0),9),[20]設定!$I27))</f>
        <v>96.9</v>
      </c>
      <c r="Q34" s="50">
        <f>IF($M34="","",IF([20]設定!$I27="",INDEX([20]指数!$C$198:$AD$254,MATCH([20]設定!$D27,[20]指数!$B$198:$B$254,0),10),[20]設定!$I27))</f>
        <v>3.3</v>
      </c>
      <c r="R34" s="49">
        <f>IF($M34="","",IF([20]設定!$I27="",INDEX([20]指数!$C$198:$AD$254,MATCH([20]設定!$D27,[20]指数!$B$198:$B$254,0),11),[20]設定!$I27))</f>
        <v>137.9</v>
      </c>
      <c r="S34" s="51">
        <f>IF($M34="","",IF([20]設定!$I27="",INDEX([20]指数!$C$198:$AD$254,MATCH([20]設定!$D27,[20]指数!$B$198:$B$254,0),12),[20]設定!$I27))</f>
        <v>29</v>
      </c>
      <c r="T34" s="49">
        <f>IF($M34="","",IF([20]設定!$I27="",INDEX([20]指数!$C$262:$AD$318,MATCH([20]設定!$D27,[20]指数!$B$262:$B$318,0),7),[20]設定!$I27))</f>
        <v>83.6</v>
      </c>
      <c r="U34" s="50">
        <f>IF($M34="","",IF([20]設定!$I27="",INDEX([20]指数!$C$262:$AD$318,MATCH([20]設定!$D27,[20]指数!$B$262:$B$318,0),8),[20]設定!$I27))</f>
        <v>-8.9</v>
      </c>
      <c r="V34" s="49">
        <f>IF($M34="","",IF([20]設定!$I27="",INDEX([20]指数!$C$262:$AD$318,MATCH([20]設定!$D27,[20]指数!$B$262:$B$318,0),9),[20]設定!$I27))</f>
        <v>84</v>
      </c>
      <c r="W34" s="50">
        <f>IF($M34="","",IF([20]設定!$I27="",INDEX([20]指数!$C$262:$AD$318,MATCH([20]設定!$D27,[20]指数!$B$262:$B$318,0),10),[20]設定!$I27))</f>
        <v>-2</v>
      </c>
      <c r="X34" s="49">
        <f>IF($M34="","",IF([20]設定!$I27="",INDEX([20]指数!$C$262:$AD$318,MATCH([20]設定!$D27,[20]指数!$B$262:$B$318,0),11),[20]設定!$I27))</f>
        <v>57.1</v>
      </c>
      <c r="Y34" s="51">
        <f>IF($M34="","",IF([20]設定!$I27="",INDEX([20]指数!$C$262:$AD$318,MATCH([20]設定!$D27,[20]指数!$B$262:$B$318,0),12),[20]設定!$I27))</f>
        <v>-88.2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IF($B35="","",IF([20]設定!$I28="",INDEX([20]第１０表!$F$10:$M$66,MATCH([20]設定!$D28,[20]第１０表!$C$10:$C$66,0),1),[20]設定!$I28))</f>
        <v>21.6</v>
      </c>
      <c r="D35" s="46">
        <f>IF($B35="","",IF([20]設定!$I28="",INDEX([20]第１０表!$F$10:$M$66,MATCH([20]設定!$D28,[20]第１０表!$C$10:$C$66,0),2),[20]設定!$I28))</f>
        <v>191.6</v>
      </c>
      <c r="E35" s="46">
        <f>IF($B35="","",IF([20]設定!$I28="",INDEX([20]第１０表!$F$10:$M$66,MATCH([20]設定!$D28,[20]第１０表!$C$10:$C$66,0),3),[20]設定!$I28))</f>
        <v>163.69999999999999</v>
      </c>
      <c r="F35" s="47">
        <f>IF($B35="","",IF([20]設定!$I28="",INDEX([20]第１０表!$F$10:$M$66,MATCH([20]設定!$D28,[20]第１０表!$C$10:$C$66,0),4),[20]設定!$I28))</f>
        <v>27.9</v>
      </c>
      <c r="G35" s="46">
        <f>IF($B35="","",IF([20]設定!$I28="",INDEX([20]第１０表!$F$10:$M$66,MATCH([20]設定!$D28,[20]第１０表!$C$10:$C$66,0),5),[20]設定!$I28))</f>
        <v>15.4</v>
      </c>
      <c r="H35" s="46">
        <f>IF($B35="","",IF([20]設定!$I28="",INDEX([20]第１０表!$F$10:$M$66,MATCH([20]設定!$D28,[20]第１０表!$C$10:$C$66,0),6),[20]設定!$I28))</f>
        <v>68.3</v>
      </c>
      <c r="I35" s="46">
        <f>IF($B35="","",IF([20]設定!$I28="",INDEX([20]第１０表!$F$10:$M$66,MATCH([20]設定!$D28,[20]第１０表!$C$10:$C$66,0),7),[20]設定!$I28))</f>
        <v>68.3</v>
      </c>
      <c r="J35" s="47">
        <f>IF($B35="","",IF([20]設定!$I28="",INDEX([20]第１０表!$F$10:$M$66,MATCH([20]設定!$D28,[20]第１０表!$C$10:$C$66,0),8),[20]設定!$I28))</f>
        <v>0</v>
      </c>
      <c r="K35" s="5"/>
      <c r="M35" s="48" t="str">
        <f t="shared" si="2"/>
        <v>運輸業，郵便業</v>
      </c>
      <c r="N35" s="49">
        <f>IF($M35="","",IF([20]設定!$I28="",INDEX([20]指数!$C$198:$AD$254,MATCH([20]設定!$D28,[20]指数!$B$198:$B$254,0),7),[20]設定!$I28))</f>
        <v>99.8</v>
      </c>
      <c r="O35" s="50">
        <f>IF($M35="","",IF([20]設定!$I28="",INDEX([20]指数!$C$198:$AD$254,MATCH([20]設定!$D28,[20]指数!$B$198:$B$254,0),8),[20]設定!$I28))</f>
        <v>0.6</v>
      </c>
      <c r="P35" s="49">
        <f>IF($M35="","",IF([20]設定!$I28="",INDEX([20]指数!$C$198:$AD$254,MATCH([20]設定!$D28,[20]指数!$B$198:$B$254,0),9),[20]設定!$I28))</f>
        <v>105.1</v>
      </c>
      <c r="Q35" s="50">
        <f>IF($M35="","",IF([20]設定!$I28="",INDEX([20]指数!$C$198:$AD$254,MATCH([20]設定!$D28,[20]指数!$B$198:$B$254,0),10),[20]設定!$I28))</f>
        <v>4.3</v>
      </c>
      <c r="R35" s="49">
        <f>IF($M35="","",IF([20]設定!$I28="",INDEX([20]指数!$C$198:$AD$254,MATCH([20]設定!$D28,[20]指数!$B$198:$B$254,0),11),[20]設定!$I28))</f>
        <v>76.900000000000006</v>
      </c>
      <c r="S35" s="51">
        <f>IF($M35="","",IF([20]設定!$I28="",INDEX([20]指数!$C$198:$AD$254,MATCH([20]設定!$D28,[20]指数!$B$198:$B$254,0),12),[20]設定!$I28))</f>
        <v>-16.399999999999999</v>
      </c>
      <c r="T35" s="49">
        <f>IF($M35="","",IF([20]設定!$I28="",INDEX([20]指数!$C$262:$AD$318,MATCH([20]設定!$D28,[20]指数!$B$262:$B$318,0),7),[20]設定!$I28))</f>
        <v>68.599999999999994</v>
      </c>
      <c r="U35" s="50">
        <f>IF($M35="","",IF([20]設定!$I28="",INDEX([20]指数!$C$262:$AD$318,MATCH([20]設定!$D28,[20]指数!$B$262:$B$318,0),8),[20]設定!$I28))</f>
        <v>-17.600000000000001</v>
      </c>
      <c r="V35" s="49">
        <f>IF($M35="","",IF([20]設定!$I28="",INDEX([20]指数!$C$262:$AD$318,MATCH([20]設定!$D28,[20]指数!$B$262:$B$318,0),9),[20]設定!$I28))</f>
        <v>72.3</v>
      </c>
      <c r="W35" s="50">
        <f>IF($M35="","",IF([20]設定!$I28="",INDEX([20]指数!$C$262:$AD$318,MATCH([20]設定!$D28,[20]指数!$B$262:$B$318,0),10),[20]設定!$I28))</f>
        <v>-17.600000000000001</v>
      </c>
      <c r="X35" s="49">
        <f>IF($M35="","",IF([20]設定!$I28="",INDEX([20]指数!$C$262:$AD$318,MATCH([20]設定!$D28,[20]指数!$B$262:$B$318,0),11),[20]設定!$I28))</f>
        <v>0</v>
      </c>
      <c r="Y35" s="51">
        <f>IF($M35="","",IF([20]設定!$I28="",INDEX([20]指数!$C$262:$AD$318,MATCH([20]設定!$D28,[20]指数!$B$262:$B$318,0),12),[20]設定!$I28))</f>
        <v>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IF($B36="","",IF([20]設定!$I29="",INDEX([20]第１０表!$F$10:$M$66,MATCH([20]設定!$D29,[20]第１０表!$C$10:$C$66,0),1),[20]設定!$I29))</f>
        <v>19.399999999999999</v>
      </c>
      <c r="D36" s="46">
        <f>IF($B36="","",IF([20]設定!$I29="",INDEX([20]第１０表!$F$10:$M$66,MATCH([20]設定!$D29,[20]第１０表!$C$10:$C$66,0),2),[20]設定!$I29))</f>
        <v>166</v>
      </c>
      <c r="E36" s="46">
        <f>IF($B36="","",IF([20]設定!$I29="",INDEX([20]第１０表!$F$10:$M$66,MATCH([20]設定!$D29,[20]第１０表!$C$10:$C$66,0),3),[20]設定!$I29))</f>
        <v>150.80000000000001</v>
      </c>
      <c r="F36" s="47">
        <f>IF($B36="","",IF([20]設定!$I29="",INDEX([20]第１０表!$F$10:$M$66,MATCH([20]設定!$D29,[20]第１０表!$C$10:$C$66,0),4),[20]設定!$I29))</f>
        <v>15.2</v>
      </c>
      <c r="G36" s="46">
        <f>IF($B36="","",IF([20]設定!$I29="",INDEX([20]第１０表!$F$10:$M$66,MATCH([20]設定!$D29,[20]第１０表!$C$10:$C$66,0),5),[20]設定!$I29))</f>
        <v>17.7</v>
      </c>
      <c r="H36" s="46">
        <f>IF($B36="","",IF([20]設定!$I29="",INDEX([20]第１０表!$F$10:$M$66,MATCH([20]設定!$D29,[20]第１０表!$C$10:$C$66,0),6),[20]設定!$I29))</f>
        <v>103.7</v>
      </c>
      <c r="I36" s="46">
        <f>IF($B36="","",IF([20]設定!$I29="",INDEX([20]第１０表!$F$10:$M$66,MATCH([20]設定!$D29,[20]第１０表!$C$10:$C$66,0),7),[20]設定!$I29))</f>
        <v>101.9</v>
      </c>
      <c r="J36" s="47">
        <f>IF($B36="","",IF([20]設定!$I29="",INDEX([20]第１０表!$F$10:$M$66,MATCH([20]設定!$D29,[20]第１０表!$C$10:$C$66,0),8),[20]設定!$I29))</f>
        <v>1.8</v>
      </c>
      <c r="K36" s="5"/>
      <c r="M36" s="48" t="str">
        <f t="shared" si="2"/>
        <v>卸売業，小売業</v>
      </c>
      <c r="N36" s="49">
        <f>IF($M36="","",IF([20]設定!$I29="",INDEX([20]指数!$C$198:$AD$254,MATCH([20]設定!$D29,[20]指数!$B$198:$B$254,0),7),[20]設定!$I29))</f>
        <v>98.9</v>
      </c>
      <c r="O36" s="50">
        <f>IF($M36="","",IF([20]設定!$I29="",INDEX([20]指数!$C$198:$AD$254,MATCH([20]設定!$D29,[20]指数!$B$198:$B$254,0),8),[20]設定!$I29))</f>
        <v>-5.3</v>
      </c>
      <c r="P36" s="49">
        <f>IF($M36="","",IF([20]設定!$I29="",INDEX([20]指数!$C$198:$AD$254,MATCH([20]設定!$D29,[20]指数!$B$198:$B$254,0),9),[20]設定!$I29))</f>
        <v>95.3</v>
      </c>
      <c r="Q36" s="50">
        <f>IF($M36="","",IF([20]設定!$I29="",INDEX([20]指数!$C$198:$AD$254,MATCH([20]設定!$D29,[20]指数!$B$198:$B$254,0),10),[20]設定!$I29))</f>
        <v>-5.4</v>
      </c>
      <c r="R36" s="49">
        <f>IF($M36="","",IF([20]設定!$I29="",INDEX([20]指数!$C$198:$AD$254,MATCH([20]設定!$D29,[20]指数!$B$198:$B$254,0),11),[20]設定!$I29))</f>
        <v>158.30000000000001</v>
      </c>
      <c r="S36" s="51">
        <f>IF($M36="","",IF([20]設定!$I29="",INDEX([20]指数!$C$198:$AD$254,MATCH([20]設定!$D29,[20]指数!$B$198:$B$254,0),12),[20]設定!$I29))</f>
        <v>-4.4000000000000004</v>
      </c>
      <c r="T36" s="49">
        <f>IF($M36="","",IF([20]設定!$I29="",INDEX([20]指数!$C$262:$AD$318,MATCH([20]設定!$D29,[20]指数!$B$262:$B$318,0),7),[20]設定!$I29))</f>
        <v>99.3</v>
      </c>
      <c r="U36" s="50">
        <f>IF($M36="","",IF([20]設定!$I29="",INDEX([20]指数!$C$262:$AD$318,MATCH([20]設定!$D29,[20]指数!$B$262:$B$318,0),8),[20]設定!$I29))</f>
        <v>5.2</v>
      </c>
      <c r="V36" s="49">
        <f>IF($M36="","",IF([20]設定!$I29="",INDEX([20]指数!$C$262:$AD$318,MATCH([20]設定!$D29,[20]指数!$B$262:$B$318,0),9),[20]設定!$I29))</f>
        <v>99.6</v>
      </c>
      <c r="W36" s="50">
        <f>IF($M36="","",IF([20]設定!$I29="",INDEX([20]指数!$C$262:$AD$318,MATCH([20]設定!$D29,[20]指数!$B$262:$B$318,0),10),[20]設定!$I29))</f>
        <v>5.4</v>
      </c>
      <c r="X36" s="49">
        <f>IF($M36="","",IF([20]設定!$I29="",INDEX([20]指数!$C$262:$AD$318,MATCH([20]設定!$D29,[20]指数!$B$262:$B$318,0),11),[20]設定!$I29))</f>
        <v>90</v>
      </c>
      <c r="Y36" s="51">
        <f>IF($M36="","",IF([20]設定!$I29="",INDEX([20]指数!$C$262:$AD$318,MATCH([20]設定!$D29,[20]指数!$B$262:$B$318,0),12),[20]設定!$I29))</f>
        <v>-5.3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IF($B37="","",IF([20]設定!$I30="",INDEX([20]第１０表!$F$10:$M$66,MATCH([20]設定!$D30,[20]第１０表!$C$10:$C$66,0),1),[20]設定!$I30))</f>
        <v>18.8</v>
      </c>
      <c r="D37" s="46">
        <f>IF($B37="","",IF([20]設定!$I30="",INDEX([20]第１０表!$F$10:$M$66,MATCH([20]設定!$D30,[20]第１０表!$C$10:$C$66,0),2),[20]設定!$I30))</f>
        <v>135.1</v>
      </c>
      <c r="E37" s="46">
        <f>IF($B37="","",IF([20]設定!$I30="",INDEX([20]第１０表!$F$10:$M$66,MATCH([20]設定!$D30,[20]第１０表!$C$10:$C$66,0),3),[20]設定!$I30))</f>
        <v>130.6</v>
      </c>
      <c r="F37" s="47">
        <f>IF($B37="","",IF([20]設定!$I30="",INDEX([20]第１０表!$F$10:$M$66,MATCH([20]設定!$D30,[20]第１０表!$C$10:$C$66,0),4),[20]設定!$I30))</f>
        <v>4.5</v>
      </c>
      <c r="G37" s="46">
        <f>IF($B37="","",IF([20]設定!$I30="",INDEX([20]第１０表!$F$10:$M$66,MATCH([20]設定!$D30,[20]第１０表!$C$10:$C$66,0),5),[20]設定!$I30))</f>
        <v>13.5</v>
      </c>
      <c r="H37" s="46">
        <f>IF($B37="","",IF([20]設定!$I30="",INDEX([20]第１０表!$F$10:$M$66,MATCH([20]設定!$D30,[20]第１０表!$C$10:$C$66,0),6),[20]設定!$I30))</f>
        <v>73.7</v>
      </c>
      <c r="I37" s="46">
        <f>IF($B37="","",IF([20]設定!$I30="",INDEX([20]第１０表!$F$10:$M$66,MATCH([20]設定!$D30,[20]第１０表!$C$10:$C$66,0),7),[20]設定!$I30))</f>
        <v>67.900000000000006</v>
      </c>
      <c r="J37" s="47">
        <f>IF($B37="","",IF([20]設定!$I30="",INDEX([20]第１０表!$F$10:$M$66,MATCH([20]設定!$D30,[20]第１０表!$C$10:$C$66,0),8),[20]設定!$I30))</f>
        <v>5.8</v>
      </c>
      <c r="K37" s="5"/>
      <c r="M37" s="48" t="str">
        <f t="shared" si="2"/>
        <v>金融業，保険業</v>
      </c>
      <c r="N37" s="49">
        <f>IF($M37="","",IF([20]設定!$I30="",INDEX([20]指数!$C$198:$AD$254,MATCH([20]設定!$D30,[20]指数!$B$198:$B$254,0),7),[20]設定!$I30))</f>
        <v>96.8</v>
      </c>
      <c r="O37" s="50">
        <f>IF($M37="","",IF([20]設定!$I30="",INDEX([20]指数!$C$198:$AD$254,MATCH([20]設定!$D30,[20]指数!$B$198:$B$254,0),8),[20]設定!$I30))</f>
        <v>-10.5</v>
      </c>
      <c r="P37" s="49">
        <f>IF($M37="","",IF([20]設定!$I30="",INDEX([20]指数!$C$198:$AD$254,MATCH([20]設定!$D30,[20]指数!$B$198:$B$254,0),9),[20]設定!$I30))</f>
        <v>96.5</v>
      </c>
      <c r="Q37" s="50">
        <f>IF($M37="","",IF([20]設定!$I30="",INDEX([20]指数!$C$198:$AD$254,MATCH([20]設定!$D30,[20]指数!$B$198:$B$254,0),10),[20]設定!$I30))</f>
        <v>-9.8000000000000007</v>
      </c>
      <c r="R37" s="49">
        <f>IF($M37="","",IF([20]設定!$I30="",INDEX([20]指数!$C$198:$AD$254,MATCH([20]設定!$D30,[20]指数!$B$198:$B$254,0),11),[20]設定!$I30))</f>
        <v>107.1</v>
      </c>
      <c r="S37" s="51">
        <f>IF($M37="","",IF([20]設定!$I30="",INDEX([20]指数!$C$198:$AD$254,MATCH([20]設定!$D30,[20]指数!$B$198:$B$254,0),12),[20]設定!$I30))</f>
        <v>-25.1</v>
      </c>
      <c r="T37" s="49">
        <f>IF($M37="","",IF([20]設定!$I30="",INDEX([20]指数!$C$262:$AD$318,MATCH([20]設定!$D30,[20]指数!$B$262:$B$318,0),7),[20]設定!$I30))</f>
        <v>59.7</v>
      </c>
      <c r="U37" s="50">
        <f>IF($M37="","",IF([20]設定!$I30="",INDEX([20]指数!$C$262:$AD$318,MATCH([20]設定!$D30,[20]指数!$B$262:$B$318,0),8),[20]設定!$I30))</f>
        <v>-35.200000000000003</v>
      </c>
      <c r="V37" s="49">
        <f>IF($M37="","",IF([20]設定!$I30="",INDEX([20]指数!$C$262:$AD$318,MATCH([20]設定!$D30,[20]指数!$B$262:$B$318,0),9),[20]設定!$I30))</f>
        <v>58.6</v>
      </c>
      <c r="W37" s="50">
        <f>IF($M37="","",IF([20]設定!$I30="",INDEX([20]指数!$C$262:$AD$318,MATCH([20]設定!$D30,[20]指数!$B$262:$B$318,0),10),[20]設定!$I30))</f>
        <v>-30.9</v>
      </c>
      <c r="X37" s="49">
        <f>IF($M37="","",IF([20]設定!$I30="",INDEX([20]指数!$C$262:$AD$318,MATCH([20]設定!$D30,[20]指数!$B$262:$B$318,0),11),[20]設定!$I30))</f>
        <v>69.900000000000006</v>
      </c>
      <c r="Y37" s="51">
        <f>IF($M37="","",IF([20]設定!$I30="",INDEX([20]指数!$C$262:$AD$318,MATCH([20]設定!$D30,[20]指数!$B$262:$B$318,0),12),[20]設定!$I30))</f>
        <v>-62.6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IF($B38="","",IF([20]設定!$I31="",INDEX([20]第１０表!$F$10:$M$66,MATCH([20]設定!$D31,[20]第１０表!$C$10:$C$66,0),1),[20]設定!$I31))</f>
        <v>21.3</v>
      </c>
      <c r="D38" s="46">
        <f>IF($B38="","",IF([20]設定!$I31="",INDEX([20]第１０表!$F$10:$M$66,MATCH([20]設定!$D31,[20]第１０表!$C$10:$C$66,0),2),[20]設定!$I31))</f>
        <v>171.6</v>
      </c>
      <c r="E38" s="46">
        <f>IF($B38="","",IF([20]設定!$I31="",INDEX([20]第１０表!$F$10:$M$66,MATCH([20]設定!$D31,[20]第１０表!$C$10:$C$66,0),3),[20]設定!$I31))</f>
        <v>166.2</v>
      </c>
      <c r="F38" s="47">
        <f>IF($B38="","",IF([20]設定!$I31="",INDEX([20]第１０表!$F$10:$M$66,MATCH([20]設定!$D31,[20]第１０表!$C$10:$C$66,0),4),[20]設定!$I31))</f>
        <v>5.4</v>
      </c>
      <c r="G38" s="46">
        <f>IF($B38="","",IF([20]設定!$I31="",INDEX([20]第１０表!$F$10:$M$66,MATCH([20]設定!$D31,[20]第１０表!$C$10:$C$66,0),5),[20]設定!$I31))</f>
        <v>16.3</v>
      </c>
      <c r="H38" s="46">
        <f>IF($B38="","",IF([20]設定!$I31="",INDEX([20]第１０表!$F$10:$M$66,MATCH([20]設定!$D31,[20]第１０表!$C$10:$C$66,0),6),[20]設定!$I31))</f>
        <v>99.9</v>
      </c>
      <c r="I38" s="46">
        <f>IF($B38="","",IF([20]設定!$I31="",INDEX([20]第１０表!$F$10:$M$66,MATCH([20]設定!$D31,[20]第１０表!$C$10:$C$66,0),7),[20]設定!$I31))</f>
        <v>99.9</v>
      </c>
      <c r="J38" s="47">
        <f>IF($B38="","",IF([20]設定!$I31="",INDEX([20]第１０表!$F$10:$M$66,MATCH([20]設定!$D31,[20]第１０表!$C$10:$C$66,0),8),[20]設定!$I31))</f>
        <v>0</v>
      </c>
      <c r="K38" s="5"/>
      <c r="M38" s="48" t="str">
        <f t="shared" si="2"/>
        <v>不動産業，物品賃貸業</v>
      </c>
      <c r="N38" s="49">
        <f>IF($M38="","",IF([20]設定!$I31="",INDEX([20]指数!$C$198:$AD$254,MATCH([20]設定!$D31,[20]指数!$B$198:$B$254,0),7),[20]設定!$I31))</f>
        <v>104.6</v>
      </c>
      <c r="O38" s="50">
        <f>IF($M38="","",IF([20]設定!$I31="",INDEX([20]指数!$C$198:$AD$254,MATCH([20]設定!$D31,[20]指数!$B$198:$B$254,0),8),[20]設定!$I31))</f>
        <v>5.9</v>
      </c>
      <c r="P38" s="49">
        <f>IF($M38="","",IF([20]設定!$I31="",INDEX([20]指数!$C$198:$AD$254,MATCH([20]設定!$D31,[20]指数!$B$198:$B$254,0),9),[20]設定!$I31))</f>
        <v>103.5</v>
      </c>
      <c r="Q38" s="50">
        <f>IF($M38="","",IF([20]設定!$I31="",INDEX([20]指数!$C$198:$AD$254,MATCH([20]設定!$D31,[20]指数!$B$198:$B$254,0),10),[20]設定!$I31))</f>
        <v>7.8</v>
      </c>
      <c r="R38" s="49">
        <f>IF($M38="","",IF([20]設定!$I31="",INDEX([20]指数!$C$198:$AD$254,MATCH([20]設定!$D31,[20]指数!$B$198:$B$254,0),11),[20]設定!$I31))</f>
        <v>158.80000000000001</v>
      </c>
      <c r="S38" s="51">
        <f>IF($M38="","",IF([20]設定!$I31="",INDEX([20]指数!$C$198:$AD$254,MATCH([20]設定!$D31,[20]指数!$B$198:$B$254,0),12),[20]設定!$I31))</f>
        <v>-31.7</v>
      </c>
      <c r="T38" s="49">
        <f>IF($M38="","",IF([20]設定!$I31="",INDEX([20]指数!$C$262:$AD$318,MATCH([20]設定!$D31,[20]指数!$B$262:$B$318,0),7),[20]設定!$I31))</f>
        <v>89</v>
      </c>
      <c r="U38" s="50">
        <f>IF($M38="","",IF([20]設定!$I31="",INDEX([20]指数!$C$262:$AD$318,MATCH([20]設定!$D31,[20]指数!$B$262:$B$318,0),8),[20]設定!$I31))</f>
        <v>-9.6</v>
      </c>
      <c r="V38" s="49">
        <f>IF($M38="","",IF([20]設定!$I31="",INDEX([20]指数!$C$262:$AD$318,MATCH([20]設定!$D31,[20]指数!$B$262:$B$318,0),9),[20]設定!$I31))</f>
        <v>91.2</v>
      </c>
      <c r="W38" s="50">
        <f>IF($M38="","",IF([20]設定!$I31="",INDEX([20]指数!$C$262:$AD$318,MATCH([20]設定!$D31,[20]指数!$B$262:$B$318,0),10),[20]設定!$I31))</f>
        <v>-8.6</v>
      </c>
      <c r="X38" s="49">
        <f>IF($M38="","",IF([20]設定!$I31="",INDEX([20]指数!$C$262:$AD$318,MATCH([20]設定!$D31,[20]指数!$B$262:$B$318,0),11),[20]設定!$I31))</f>
        <v>0</v>
      </c>
      <c r="Y38" s="51">
        <f>IF($M38="","",IF([20]設定!$I31="",INDEX([20]指数!$C$262:$AD$318,MATCH([20]設定!$D31,[20]指数!$B$262:$B$318,0),12),[20]設定!$I31))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IF($B39="","",IF([20]設定!$I32="",INDEX([20]第１０表!$F$10:$M$66,MATCH([20]設定!$D32,[20]第１０表!$C$10:$C$66,0),1),[20]設定!$I32))</f>
        <v>19.100000000000001</v>
      </c>
      <c r="D39" s="46">
        <f>IF($B39="","",IF([20]設定!$I32="",INDEX([20]第１０表!$F$10:$M$66,MATCH([20]設定!$D32,[20]第１０表!$C$10:$C$66,0),2),[20]設定!$I32))</f>
        <v>161.5</v>
      </c>
      <c r="E39" s="46">
        <f>IF($B39="","",IF([20]設定!$I32="",INDEX([20]第１０表!$F$10:$M$66,MATCH([20]設定!$D32,[20]第１０表!$C$10:$C$66,0),3),[20]設定!$I32))</f>
        <v>146</v>
      </c>
      <c r="F39" s="47">
        <f>IF($B39="","",IF([20]設定!$I32="",INDEX([20]第１０表!$F$10:$M$66,MATCH([20]設定!$D32,[20]第１０表!$C$10:$C$66,0),4),[20]設定!$I32))</f>
        <v>15.5</v>
      </c>
      <c r="G39" s="46">
        <f>IF($B39="","",IF([20]設定!$I32="",INDEX([20]第１０表!$F$10:$M$66,MATCH([20]設定!$D32,[20]第１０表!$C$10:$C$66,0),5),[20]設定!$I32))</f>
        <v>12.6</v>
      </c>
      <c r="H39" s="46">
        <f>IF($B39="","",IF([20]設定!$I32="",INDEX([20]第１０表!$F$10:$M$66,MATCH([20]設定!$D32,[20]第１０表!$C$10:$C$66,0),6),[20]設定!$I32))</f>
        <v>89.8</v>
      </c>
      <c r="I39" s="46">
        <f>IF($B39="","",IF([20]設定!$I32="",INDEX([20]第１０表!$F$10:$M$66,MATCH([20]設定!$D32,[20]第１０表!$C$10:$C$66,0),7),[20]設定!$I32))</f>
        <v>89.8</v>
      </c>
      <c r="J39" s="47">
        <f>IF($B39="","",IF([20]設定!$I32="",INDEX([20]第１０表!$F$10:$M$66,MATCH([20]設定!$D32,[20]第１０表!$C$10:$C$66,0),8),[20]設定!$I32))</f>
        <v>0</v>
      </c>
      <c r="K39" s="5"/>
      <c r="M39" s="56" t="str">
        <f t="shared" si="2"/>
        <v>学術研究，専門・技術サービス業</v>
      </c>
      <c r="N39" s="49">
        <f>IF($M39="","",IF([20]設定!$I32="",INDEX([20]指数!$C$198:$AD$254,MATCH([20]設定!$D32,[20]指数!$B$198:$B$254,0),7),[20]設定!$I32))</f>
        <v>101.8</v>
      </c>
      <c r="O39" s="50">
        <f>IF($M39="","",IF([20]設定!$I32="",INDEX([20]指数!$C$198:$AD$254,MATCH([20]設定!$D32,[20]指数!$B$198:$B$254,0),8),[20]設定!$I32))</f>
        <v>0.7</v>
      </c>
      <c r="P39" s="49">
        <f>IF($M39="","",IF([20]設定!$I32="",INDEX([20]指数!$C$198:$AD$254,MATCH([20]設定!$D32,[20]指数!$B$198:$B$254,0),9),[20]設定!$I32))</f>
        <v>101</v>
      </c>
      <c r="Q39" s="50">
        <f>IF($M39="","",IF([20]設定!$I32="",INDEX([20]指数!$C$198:$AD$254,MATCH([20]設定!$D32,[20]指数!$B$198:$B$254,0),10),[20]設定!$I32))</f>
        <v>0.6</v>
      </c>
      <c r="R39" s="49">
        <f>IF($M39="","",IF([20]設定!$I32="",INDEX([20]指数!$C$198:$AD$254,MATCH([20]設定!$D32,[20]指数!$B$198:$B$254,0),11),[20]設定!$I32))</f>
        <v>109.2</v>
      </c>
      <c r="S39" s="51">
        <f>IF($M39="","",IF([20]設定!$I32="",INDEX([20]指数!$C$198:$AD$254,MATCH([20]設定!$D32,[20]指数!$B$198:$B$254,0),12),[20]設定!$I32))</f>
        <v>0.6</v>
      </c>
      <c r="T39" s="49">
        <f>IF($M39="","",IF([20]設定!$I32="",INDEX([20]指数!$C$262:$AD$318,MATCH([20]設定!$D32,[20]指数!$B$262:$B$318,0),7),[20]設定!$I32))</f>
        <v>71.7</v>
      </c>
      <c r="U39" s="50">
        <f>IF($M39="","",IF([20]設定!$I32="",INDEX([20]指数!$C$262:$AD$318,MATCH([20]設定!$D32,[20]指数!$B$262:$B$318,0),8),[20]設定!$I32))</f>
        <v>-31.6</v>
      </c>
      <c r="V39" s="49">
        <f>IF($M39="","",IF([20]設定!$I32="",INDEX([20]指数!$C$262:$AD$318,MATCH([20]設定!$D32,[20]指数!$B$262:$B$318,0),9),[20]設定!$I32))</f>
        <v>75.8</v>
      </c>
      <c r="W39" s="50">
        <f>IF($M39="","",IF([20]設定!$I32="",INDEX([20]指数!$C$262:$AD$318,MATCH([20]設定!$D32,[20]指数!$B$262:$B$318,0),10),[20]設定!$I32))</f>
        <v>-25.2</v>
      </c>
      <c r="X39" s="49">
        <f>IF($M39="","",IF([20]設定!$I32="",INDEX([20]指数!$C$262:$AD$318,MATCH([20]設定!$D32,[20]指数!$B$262:$B$318,0),11),[20]設定!$I32))</f>
        <v>0</v>
      </c>
      <c r="Y39" s="51">
        <f>IF($M39="","",IF([20]設定!$I32="",INDEX([20]指数!$C$262:$AD$318,MATCH([20]設定!$D32,[20]指数!$B$262:$B$318,0),12),[20]設定!$I32))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IF($B40="","",IF([20]設定!$I33="",INDEX([20]第１０表!$F$10:$M$66,MATCH([20]設定!$D33,[20]第１０表!$C$10:$C$66,0),1),[20]設定!$I33))</f>
        <v>20.7</v>
      </c>
      <c r="D40" s="46">
        <f>IF($B40="","",IF([20]設定!$I33="",INDEX([20]第１０表!$F$10:$M$66,MATCH([20]設定!$D33,[20]第１０表!$C$10:$C$66,0),2),[20]設定!$I33))</f>
        <v>180.7</v>
      </c>
      <c r="E40" s="46">
        <f>IF($B40="","",IF([20]設定!$I33="",INDEX([20]第１０表!$F$10:$M$66,MATCH([20]設定!$D33,[20]第１０表!$C$10:$C$66,0),3),[20]設定!$I33))</f>
        <v>163.19999999999999</v>
      </c>
      <c r="F40" s="47">
        <f>IF($B40="","",IF([20]設定!$I33="",INDEX([20]第１０表!$F$10:$M$66,MATCH([20]設定!$D33,[20]第１０表!$C$10:$C$66,0),4),[20]設定!$I33))</f>
        <v>17.5</v>
      </c>
      <c r="G40" s="46">
        <f>IF($B40="","",IF([20]設定!$I33="",INDEX([20]第１０表!$F$10:$M$66,MATCH([20]設定!$D33,[20]第１０表!$C$10:$C$66,0),5),[20]設定!$I33))</f>
        <v>13.8</v>
      </c>
      <c r="H40" s="46">
        <f>IF($B40="","",IF([20]設定!$I33="",INDEX([20]第１０表!$F$10:$M$66,MATCH([20]設定!$D33,[20]第１０表!$C$10:$C$66,0),6),[20]設定!$I33))</f>
        <v>72.900000000000006</v>
      </c>
      <c r="I40" s="46">
        <f>IF($B40="","",IF([20]設定!$I33="",INDEX([20]第１０表!$F$10:$M$66,MATCH([20]設定!$D33,[20]第１０表!$C$10:$C$66,0),7),[20]設定!$I33))</f>
        <v>70.7</v>
      </c>
      <c r="J40" s="47">
        <f>IF($B40="","",IF([20]設定!$I33="",INDEX([20]第１０表!$F$10:$M$66,MATCH([20]設定!$D33,[20]第１０表!$C$10:$C$66,0),8),[20]設定!$I33))</f>
        <v>2.2000000000000002</v>
      </c>
      <c r="K40" s="5"/>
      <c r="M40" s="48" t="str">
        <f t="shared" si="2"/>
        <v>宿泊業，飲食サービス業</v>
      </c>
      <c r="N40" s="49">
        <f>IF($M40="","",IF([20]設定!$I33="",INDEX([20]指数!$C$198:$AD$254,MATCH([20]設定!$D33,[20]指数!$B$198:$B$254,0),7),[20]設定!$I33))</f>
        <v>116</v>
      </c>
      <c r="O40" s="50">
        <f>IF($M40="","",IF([20]設定!$I33="",INDEX([20]指数!$C$198:$AD$254,MATCH([20]設定!$D33,[20]指数!$B$198:$B$254,0),8),[20]設定!$I33))</f>
        <v>-0.4</v>
      </c>
      <c r="P40" s="49">
        <f>IF($M40="","",IF([20]設定!$I33="",INDEX([20]指数!$C$198:$AD$254,MATCH([20]設定!$D33,[20]指数!$B$198:$B$254,0),9),[20]設定!$I33))</f>
        <v>112.1</v>
      </c>
      <c r="Q40" s="50">
        <f>IF($M40="","",IF([20]設定!$I33="",INDEX([20]指数!$C$198:$AD$254,MATCH([20]設定!$D33,[20]指数!$B$198:$B$254,0),10),[20]設定!$I33))</f>
        <v>1.1000000000000001</v>
      </c>
      <c r="R40" s="49">
        <f>IF($M40="","",IF([20]設定!$I33="",INDEX([20]指数!$C$198:$AD$254,MATCH([20]設定!$D33,[20]指数!$B$198:$B$254,0),11),[20]設定!$I33))</f>
        <v>171.6</v>
      </c>
      <c r="S40" s="51">
        <f>IF($M40="","",IF([20]設定!$I33="",INDEX([20]指数!$C$198:$AD$254,MATCH([20]設定!$D33,[20]指数!$B$198:$B$254,0),12),[20]設定!$I33))</f>
        <v>-12.9</v>
      </c>
      <c r="T40" s="49">
        <f>IF($M40="","",IF([20]設定!$I33="",INDEX([20]指数!$C$262:$AD$318,MATCH([20]設定!$D33,[20]指数!$B$262:$B$318,0),7),[20]設定!$I33))</f>
        <v>94.4</v>
      </c>
      <c r="U40" s="50">
        <f>IF($M40="","",IF([20]設定!$I33="",INDEX([20]指数!$C$262:$AD$318,MATCH([20]設定!$D33,[20]指数!$B$262:$B$318,0),8),[20]設定!$I33))</f>
        <v>-9.3000000000000007</v>
      </c>
      <c r="V40" s="49">
        <f>IF($M40="","",IF([20]設定!$I33="",INDEX([20]指数!$C$262:$AD$318,MATCH([20]設定!$D33,[20]指数!$B$262:$B$318,0),9),[20]設定!$I33))</f>
        <v>93.1</v>
      </c>
      <c r="W40" s="50">
        <f>IF($M40="","",IF([20]設定!$I33="",INDEX([20]指数!$C$262:$AD$318,MATCH([20]設定!$D33,[20]指数!$B$262:$B$318,0),10),[20]設定!$I33))</f>
        <v>-9.4</v>
      </c>
      <c r="X40" s="49">
        <f>IF($M40="","",IF([20]設定!$I33="",INDEX([20]指数!$C$262:$AD$318,MATCH([20]設定!$D33,[20]指数!$B$262:$B$318,0),11),[20]設定!$I33))</f>
        <v>169.2</v>
      </c>
      <c r="Y40" s="51">
        <f>IF($M40="","",IF([20]設定!$I33="",INDEX([20]指数!$C$262:$AD$318,MATCH([20]設定!$D33,[20]指数!$B$262:$B$318,0),12),[20]設定!$I33))</f>
        <v>-8.3000000000000007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>
        <f>IF($B41="","",IF([20]設定!$I34="",INDEX([20]第１０表!$F$10:$M$66,MATCH([20]設定!$D34,[20]第１０表!$C$10:$C$66,0),1),[20]設定!$I34))</f>
        <v>18.7</v>
      </c>
      <c r="D41" s="46">
        <f>IF($B41="","",IF([20]設定!$I34="",INDEX([20]第１０表!$F$10:$M$66,MATCH([20]設定!$D34,[20]第１０表!$C$10:$C$66,0),2),[20]設定!$I34))</f>
        <v>167.5</v>
      </c>
      <c r="E41" s="46">
        <f>IF($B41="","",IF([20]設定!$I34="",INDEX([20]第１０表!$F$10:$M$66,MATCH([20]設定!$D34,[20]第１０表!$C$10:$C$66,0),3),[20]設定!$I34))</f>
        <v>156.30000000000001</v>
      </c>
      <c r="F41" s="47">
        <f>IF($B41="","",IF([20]設定!$I34="",INDEX([20]第１０表!$F$10:$M$66,MATCH([20]設定!$D34,[20]第１０表!$C$10:$C$66,0),4),[20]設定!$I34))</f>
        <v>11.2</v>
      </c>
      <c r="G41" s="46">
        <f>IF($B41="","",IF([20]設定!$I34="",INDEX([20]第１０表!$F$10:$M$66,MATCH([20]設定!$D34,[20]第１０表!$C$10:$C$66,0),5),[20]設定!$I34))</f>
        <v>10.5</v>
      </c>
      <c r="H41" s="46">
        <f>IF($B41="","",IF([20]設定!$I34="",INDEX([20]第１０表!$F$10:$M$66,MATCH([20]設定!$D34,[20]第１０表!$C$10:$C$66,0),6),[20]設定!$I34))</f>
        <v>65.8</v>
      </c>
      <c r="I41" s="46">
        <f>IF($B41="","",IF([20]設定!$I34="",INDEX([20]第１０表!$F$10:$M$66,MATCH([20]設定!$D34,[20]第１０表!$C$10:$C$66,0),7),[20]設定!$I34))</f>
        <v>60.7</v>
      </c>
      <c r="J41" s="47">
        <f>IF($B41="","",IF([20]設定!$I34="",INDEX([20]第１０表!$F$10:$M$66,MATCH([20]設定!$D34,[20]第１０表!$C$10:$C$66,0),8),[20]設定!$I34))</f>
        <v>5.0999999999999996</v>
      </c>
      <c r="K41" s="5"/>
      <c r="M41" s="54" t="str">
        <f t="shared" si="2"/>
        <v>生活関連サービス業，娯楽業</v>
      </c>
      <c r="N41" s="49">
        <f>IF($M41="","",IF([20]設定!$I34="",INDEX([20]指数!$C$198:$AD$254,MATCH([20]設定!$D34,[20]指数!$B$198:$B$254,0),7),[20]設定!$I34))</f>
        <v>95.4</v>
      </c>
      <c r="O41" s="50">
        <f>IF($M41="","",IF([20]設定!$I34="",INDEX([20]指数!$C$198:$AD$254,MATCH([20]設定!$D34,[20]指数!$B$198:$B$254,0),8),[20]設定!$I34))</f>
        <v>18.100000000000001</v>
      </c>
      <c r="P41" s="49">
        <f>IF($M41="","",IF([20]設定!$I34="",INDEX([20]指数!$C$198:$AD$254,MATCH([20]設定!$D34,[20]指数!$B$198:$B$254,0),9),[20]設定!$I34))</f>
        <v>97.3</v>
      </c>
      <c r="Q41" s="50">
        <f>IF($M41="","",IF([20]設定!$I34="",INDEX([20]指数!$C$198:$AD$254,MATCH([20]設定!$D34,[20]指数!$B$198:$B$254,0),10),[20]設定!$I34))</f>
        <v>16.399999999999999</v>
      </c>
      <c r="R41" s="49">
        <f>IF($M41="","",IF([20]設定!$I34="",INDEX([20]指数!$C$198:$AD$254,MATCH([20]設定!$D34,[20]指数!$B$198:$B$254,0),11),[20]設定!$I34))</f>
        <v>75.2</v>
      </c>
      <c r="S41" s="51">
        <f>IF($M41="","",IF([20]設定!$I34="",INDEX([20]指数!$C$198:$AD$254,MATCH([20]設定!$D34,[20]指数!$B$198:$B$254,0),12),[20]設定!$I34))</f>
        <v>47.5</v>
      </c>
      <c r="T41" s="49">
        <f>IF($M41="","",IF([20]設定!$I34="",INDEX([20]指数!$C$262:$AD$318,MATCH([20]設定!$D34,[20]指数!$B$262:$B$318,0),7),[20]設定!$I34))</f>
        <v>97.6</v>
      </c>
      <c r="U41" s="50">
        <f>IF($M41="","",IF([20]設定!$I34="",INDEX([20]指数!$C$262:$AD$318,MATCH([20]設定!$D34,[20]指数!$B$262:$B$318,0),8),[20]設定!$I34))</f>
        <v>-2.1</v>
      </c>
      <c r="V41" s="49">
        <f>IF($M41="","",IF([20]設定!$I34="",INDEX([20]指数!$C$262:$AD$318,MATCH([20]設定!$D34,[20]指数!$B$262:$B$318,0),9),[20]設定!$I34))</f>
        <v>90.3</v>
      </c>
      <c r="W41" s="50">
        <f>IF($M41="","",IF([20]設定!$I34="",INDEX([20]指数!$C$262:$AD$318,MATCH([20]設定!$D34,[20]指数!$B$262:$B$318,0),10),[20]設定!$I34))</f>
        <v>-3.9</v>
      </c>
      <c r="X41" s="49">
        <f>IF($M41="","",IF([20]設定!$I34="",INDEX([20]指数!$C$262:$AD$318,MATCH([20]設定!$D34,[20]指数!$B$262:$B$318,0),11),[20]設定!$I34))</f>
        <v>1700</v>
      </c>
      <c r="Y41" s="51">
        <f>IF($M41="","",IF([20]設定!$I34="",INDEX([20]指数!$C$262:$AD$318,MATCH([20]設定!$D34,[20]指数!$B$262:$B$318,0),12),[20]設定!$I34))</f>
        <v>27.5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IF($B42="","",IF([20]設定!$I35="",INDEX([20]第１０表!$F$10:$M$66,MATCH([20]設定!$D35,[20]第１０表!$C$10:$C$66,0),1),[20]設定!$I35))</f>
        <v>18.600000000000001</v>
      </c>
      <c r="D42" s="46">
        <f>IF($B42="","",IF([20]設定!$I35="",INDEX([20]第１０表!$F$10:$M$66,MATCH([20]設定!$D35,[20]第１０表!$C$10:$C$66,0),2),[20]設定!$I35))</f>
        <v>174</v>
      </c>
      <c r="E42" s="46">
        <f>IF($B42="","",IF([20]設定!$I35="",INDEX([20]第１０表!$F$10:$M$66,MATCH([20]設定!$D35,[20]第１０表!$C$10:$C$66,0),3),[20]設定!$I35))</f>
        <v>142.80000000000001</v>
      </c>
      <c r="F42" s="47">
        <f>IF($B42="","",IF([20]設定!$I35="",INDEX([20]第１０表!$F$10:$M$66,MATCH([20]設定!$D35,[20]第１０表!$C$10:$C$66,0),4),[20]設定!$I35))</f>
        <v>31.2</v>
      </c>
      <c r="G42" s="46">
        <f>IF($B42="","",IF([20]設定!$I35="",INDEX([20]第１０表!$F$10:$M$66,MATCH([20]設定!$D35,[20]第１０表!$C$10:$C$66,0),5),[20]設定!$I35))</f>
        <v>15.6</v>
      </c>
      <c r="H42" s="46">
        <f>IF($B42="","",IF([20]設定!$I35="",INDEX([20]第１０表!$F$10:$M$66,MATCH([20]設定!$D35,[20]第１０表!$C$10:$C$66,0),6),[20]設定!$I35))</f>
        <v>85.9</v>
      </c>
      <c r="I42" s="46">
        <f>IF($B42="","",IF([20]設定!$I35="",INDEX([20]第１０表!$F$10:$M$66,MATCH([20]設定!$D35,[20]第１０表!$C$10:$C$66,0),7),[20]設定!$I35))</f>
        <v>85.6</v>
      </c>
      <c r="J42" s="47">
        <f>IF($B42="","",IF([20]設定!$I35="",INDEX([20]第１０表!$F$10:$M$66,MATCH([20]設定!$D35,[20]第１０表!$C$10:$C$66,0),8),[20]設定!$I35))</f>
        <v>0.3</v>
      </c>
      <c r="K42" s="5"/>
      <c r="M42" s="48" t="str">
        <f t="shared" si="2"/>
        <v>教育，学習支援業</v>
      </c>
      <c r="N42" s="49">
        <f>IF($M42="","",IF([20]設定!$I35="",INDEX([20]指数!$C$198:$AD$254,MATCH([20]設定!$D35,[20]指数!$B$198:$B$254,0),7),[20]設定!$I35))</f>
        <v>111</v>
      </c>
      <c r="O42" s="50">
        <f>IF($M42="","",IF([20]設定!$I35="",INDEX([20]指数!$C$198:$AD$254,MATCH([20]設定!$D35,[20]指数!$B$198:$B$254,0),8),[20]設定!$I35))</f>
        <v>-4.0999999999999996</v>
      </c>
      <c r="P42" s="49">
        <f>IF($M42="","",IF([20]設定!$I35="",INDEX([20]指数!$C$198:$AD$254,MATCH([20]設定!$D35,[20]指数!$B$198:$B$254,0),9),[20]設定!$I35))</f>
        <v>97.3</v>
      </c>
      <c r="Q42" s="50">
        <f>IF($M42="","",IF([20]設定!$I35="",INDEX([20]指数!$C$198:$AD$254,MATCH([20]設定!$D35,[20]指数!$B$198:$B$254,0),10),[20]設定!$I35))</f>
        <v>-0.7</v>
      </c>
      <c r="R42" s="49">
        <f>IF($M42="","",IF([20]設定!$I35="",INDEX([20]指数!$C$198:$AD$254,MATCH([20]設定!$D35,[20]指数!$B$198:$B$254,0),11),[20]設定!$I35))</f>
        <v>308.89999999999998</v>
      </c>
      <c r="S42" s="51">
        <f>IF($M42="","",IF([20]設定!$I35="",INDEX([20]指数!$C$198:$AD$254,MATCH([20]設定!$D35,[20]指数!$B$198:$B$254,0),12),[20]設定!$I35))</f>
        <v>-17.5</v>
      </c>
      <c r="T42" s="49">
        <f>IF($M42="","",IF([20]設定!$I35="",INDEX([20]指数!$C$262:$AD$318,MATCH([20]設定!$D35,[20]指数!$B$262:$B$318,0),7),[20]設定!$I35))</f>
        <v>182</v>
      </c>
      <c r="U42" s="50">
        <f>IF($M42="","",IF([20]設定!$I35="",INDEX([20]指数!$C$262:$AD$318,MATCH([20]設定!$D35,[20]指数!$B$262:$B$318,0),8),[20]設定!$I35))</f>
        <v>-12</v>
      </c>
      <c r="V42" s="49">
        <f>IF($M42="","",IF([20]設定!$I35="",INDEX([20]指数!$C$262:$AD$318,MATCH([20]設定!$D35,[20]指数!$B$262:$B$318,0),9),[20]設定!$I35))</f>
        <v>183.7</v>
      </c>
      <c r="W42" s="50">
        <f>IF($M42="","",IF([20]設定!$I35="",INDEX([20]指数!$C$262:$AD$318,MATCH([20]設定!$D35,[20]指数!$B$262:$B$318,0),10),[20]設定!$I35))</f>
        <v>-11.9</v>
      </c>
      <c r="X42" s="49">
        <f>IF($M42="","",IF([20]設定!$I35="",INDEX([20]指数!$C$262:$AD$318,MATCH([20]設定!$D35,[20]指数!$B$262:$B$318,0),11),[20]設定!$I35))</f>
        <v>60</v>
      </c>
      <c r="Y42" s="51">
        <f>IF($M42="","",IF([20]設定!$I35="",INDEX([20]指数!$C$262:$AD$318,MATCH([20]設定!$D35,[20]指数!$B$262:$B$318,0),12),[20]設定!$I35))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IF($B43="","",IF([20]設定!$I36="",INDEX([20]第１０表!$F$10:$M$66,MATCH([20]設定!$D36,[20]第１０表!$C$10:$C$66,0),1),[20]設定!$I36))</f>
        <v>19.3</v>
      </c>
      <c r="D43" s="46">
        <f>IF($B43="","",IF([20]設定!$I36="",INDEX([20]第１０表!$F$10:$M$66,MATCH([20]設定!$D36,[20]第１０表!$C$10:$C$66,0),2),[20]設定!$I36))</f>
        <v>154.5</v>
      </c>
      <c r="E43" s="46">
        <f>IF($B43="","",IF([20]設定!$I36="",INDEX([20]第１０表!$F$10:$M$66,MATCH([20]設定!$D36,[20]第１０表!$C$10:$C$66,0),3),[20]設定!$I36))</f>
        <v>149.69999999999999</v>
      </c>
      <c r="F43" s="47">
        <f>IF($B43="","",IF([20]設定!$I36="",INDEX([20]第１０表!$F$10:$M$66,MATCH([20]設定!$D36,[20]第１０表!$C$10:$C$66,0),4),[20]設定!$I36))</f>
        <v>4.8</v>
      </c>
      <c r="G43" s="46">
        <f>IF($B43="","",IF([20]設定!$I36="",INDEX([20]第１０表!$F$10:$M$66,MATCH([20]設定!$D36,[20]第１０表!$C$10:$C$66,0),5),[20]設定!$I36))</f>
        <v>17.100000000000001</v>
      </c>
      <c r="H43" s="46">
        <f>IF($B43="","",IF([20]設定!$I36="",INDEX([20]第１０表!$F$10:$M$66,MATCH([20]設定!$D36,[20]第１０表!$C$10:$C$66,0),6),[20]設定!$I36))</f>
        <v>94.8</v>
      </c>
      <c r="I43" s="46">
        <f>IF($B43="","",IF([20]設定!$I36="",INDEX([20]第１０表!$F$10:$M$66,MATCH([20]設定!$D36,[20]第１０表!$C$10:$C$66,0),7),[20]設定!$I36))</f>
        <v>93.9</v>
      </c>
      <c r="J43" s="47">
        <f>IF($B43="","",IF([20]設定!$I36="",INDEX([20]第１０表!$F$10:$M$66,MATCH([20]設定!$D36,[20]第１０表!$C$10:$C$66,0),8),[20]設定!$I36))</f>
        <v>0.9</v>
      </c>
      <c r="K43" s="5"/>
      <c r="M43" s="48" t="str">
        <f t="shared" si="2"/>
        <v>医療，福祉</v>
      </c>
      <c r="N43" s="49">
        <f>IF($M43="","",IF([20]設定!$I36="",INDEX([20]指数!$C$198:$AD$254,MATCH([20]設定!$D36,[20]指数!$B$198:$B$254,0),7),[20]設定!$I36))</f>
        <v>98.5</v>
      </c>
      <c r="O43" s="50">
        <f>IF($M43="","",IF([20]設定!$I36="",INDEX([20]指数!$C$198:$AD$254,MATCH([20]設定!$D36,[20]指数!$B$198:$B$254,0),8),[20]設定!$I36))</f>
        <v>2.4</v>
      </c>
      <c r="P43" s="49">
        <f>IF($M43="","",IF([20]設定!$I36="",INDEX([20]指数!$C$198:$AD$254,MATCH([20]設定!$D36,[20]指数!$B$198:$B$254,0),9),[20]設定!$I36))</f>
        <v>98.8</v>
      </c>
      <c r="Q43" s="50">
        <f>IF($M43="","",IF([20]設定!$I36="",INDEX([20]指数!$C$198:$AD$254,MATCH([20]設定!$D36,[20]指数!$B$198:$B$254,0),10),[20]設定!$I36))</f>
        <v>2.5</v>
      </c>
      <c r="R43" s="49">
        <f>IF($M43="","",IF([20]設定!$I36="",INDEX([20]指数!$C$198:$AD$254,MATCH([20]設定!$D36,[20]指数!$B$198:$B$254,0),11),[20]設定!$I36))</f>
        <v>88.9</v>
      </c>
      <c r="S43" s="51">
        <f>IF($M43="","",IF([20]設定!$I36="",INDEX([20]指数!$C$198:$AD$254,MATCH([20]設定!$D36,[20]指数!$B$198:$B$254,0),12),[20]設定!$I36))</f>
        <v>-2</v>
      </c>
      <c r="T43" s="49">
        <f>IF($M43="","",IF([20]設定!$I36="",INDEX([20]指数!$C$262:$AD$318,MATCH([20]設定!$D36,[20]指数!$B$262:$B$318,0),7),[20]設定!$I36))</f>
        <v>94.1</v>
      </c>
      <c r="U43" s="50">
        <f>IF($M43="","",IF([20]設定!$I36="",INDEX([20]指数!$C$262:$AD$318,MATCH([20]設定!$D36,[20]指数!$B$262:$B$318,0),8),[20]設定!$I36))</f>
        <v>-5.4</v>
      </c>
      <c r="V43" s="49">
        <f>IF($M43="","",IF([20]設定!$I36="",INDEX([20]指数!$C$262:$AD$318,MATCH([20]設定!$D36,[20]指数!$B$262:$B$318,0),9),[20]設定!$I36))</f>
        <v>94.2</v>
      </c>
      <c r="W43" s="50">
        <f>IF($M43="","",IF([20]設定!$I36="",INDEX([20]指数!$C$262:$AD$318,MATCH([20]設定!$D36,[20]指数!$B$262:$B$318,0),10),[20]設定!$I36))</f>
        <v>-4.5</v>
      </c>
      <c r="X43" s="49">
        <f>IF($M43="","",IF([20]設定!$I36="",INDEX([20]指数!$C$262:$AD$318,MATCH([20]設定!$D36,[20]指数!$B$262:$B$318,0),11),[20]設定!$I36))</f>
        <v>90</v>
      </c>
      <c r="Y43" s="51">
        <f>IF($M43="","",IF([20]設定!$I36="",INDEX([20]指数!$C$262:$AD$318,MATCH([20]設定!$D36,[20]指数!$B$262:$B$318,0),12),[20]設定!$I36))</f>
        <v>-52.6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IF($B44="","",IF([20]設定!$I37="",INDEX([20]第１０表!$F$10:$M$66,MATCH([20]設定!$D37,[20]第１０表!$C$10:$C$66,0),1),[20]設定!$I37))</f>
        <v>20</v>
      </c>
      <c r="D44" s="46">
        <f>IF($B44="","",IF([20]設定!$I37="",INDEX([20]第１０表!$F$10:$M$66,MATCH([20]設定!$D37,[20]第１０表!$C$10:$C$66,0),2),[20]設定!$I37))</f>
        <v>160.1</v>
      </c>
      <c r="E44" s="46">
        <f>IF($B44="","",IF([20]設定!$I37="",INDEX([20]第１０表!$F$10:$M$66,MATCH([20]設定!$D37,[20]第１０表!$C$10:$C$66,0),3),[20]設定!$I37))</f>
        <v>156.30000000000001</v>
      </c>
      <c r="F44" s="47">
        <f>IF($B44="","",IF([20]設定!$I37="",INDEX([20]第１０表!$F$10:$M$66,MATCH([20]設定!$D37,[20]第１０表!$C$10:$C$66,0),4),[20]設定!$I37))</f>
        <v>3.8</v>
      </c>
      <c r="G44" s="46">
        <f>IF($B44="","",IF([20]設定!$I37="",INDEX([20]第１０表!$F$10:$M$66,MATCH([20]設定!$D37,[20]第１０表!$C$10:$C$66,0),5),[20]設定!$I37))</f>
        <v>19.399999999999999</v>
      </c>
      <c r="H44" s="46">
        <f>IF($B44="","",IF([20]設定!$I37="",INDEX([20]第１０表!$F$10:$M$66,MATCH([20]設定!$D37,[20]第１０表!$C$10:$C$66,0),6),[20]設定!$I37))</f>
        <v>103.6</v>
      </c>
      <c r="I44" s="46">
        <f>IF($B44="","",IF([20]設定!$I37="",INDEX([20]第１０表!$F$10:$M$66,MATCH([20]設定!$D37,[20]第１０表!$C$10:$C$66,0),7),[20]設定!$I37))</f>
        <v>103.6</v>
      </c>
      <c r="J44" s="47">
        <f>IF($B44="","",IF([20]設定!$I37="",INDEX([20]第１０表!$F$10:$M$66,MATCH([20]設定!$D37,[20]第１０表!$C$10:$C$66,0),8),[20]設定!$I37))</f>
        <v>0</v>
      </c>
      <c r="K44" s="5"/>
      <c r="M44" s="48" t="str">
        <f t="shared" si="2"/>
        <v>複合サービス事業</v>
      </c>
      <c r="N44" s="49">
        <f>IF($M44="","",IF([20]設定!$I37="",INDEX([20]指数!$C$198:$AD$254,MATCH([20]設定!$D37,[20]指数!$B$198:$B$254,0),7),[20]設定!$I37))</f>
        <v>99.7</v>
      </c>
      <c r="O44" s="50">
        <f>IF($M44="","",IF([20]設定!$I37="",INDEX([20]指数!$C$198:$AD$254,MATCH([20]設定!$D37,[20]指数!$B$198:$B$254,0),8),[20]設定!$I37))</f>
        <v>-1.8</v>
      </c>
      <c r="P44" s="49">
        <f>IF($M44="","",IF([20]設定!$I37="",INDEX([20]指数!$C$198:$AD$254,MATCH([20]設定!$D37,[20]指数!$B$198:$B$254,0),9),[20]設定!$I37))</f>
        <v>103.4</v>
      </c>
      <c r="Q44" s="50">
        <f>IF($M44="","",IF([20]設定!$I37="",INDEX([20]指数!$C$198:$AD$254,MATCH([20]設定!$D37,[20]指数!$B$198:$B$254,0),10),[20]設定!$I37))</f>
        <v>1</v>
      </c>
      <c r="R44" s="49">
        <f>IF($M44="","",IF([20]設定!$I37="",INDEX([20]指数!$C$198:$AD$254,MATCH([20]設定!$D37,[20]指数!$B$198:$B$254,0),11),[20]設定!$I37))</f>
        <v>40</v>
      </c>
      <c r="S44" s="51">
        <f>IF($M44="","",IF([20]設定!$I37="",INDEX([20]指数!$C$198:$AD$254,MATCH([20]設定!$D37,[20]指数!$B$198:$B$254,0),12),[20]設定!$I37))</f>
        <v>-53.7</v>
      </c>
      <c r="T44" s="49">
        <f>IF($M44="","",IF([20]設定!$I37="",INDEX([20]指数!$C$262:$AD$318,MATCH([20]設定!$D37,[20]指数!$B$262:$B$318,0),7),[20]設定!$I37))</f>
        <v>90</v>
      </c>
      <c r="U44" s="50">
        <f>IF($M44="","",IF([20]設定!$I37="",INDEX([20]指数!$C$262:$AD$318,MATCH([20]設定!$D37,[20]指数!$B$262:$B$318,0),8),[20]設定!$I37))</f>
        <v>-12.5</v>
      </c>
      <c r="V44" s="49">
        <f>IF($M44="","",IF([20]設定!$I37="",INDEX([20]指数!$C$262:$AD$318,MATCH([20]設定!$D37,[20]指数!$B$262:$B$318,0),9),[20]設定!$I37))</f>
        <v>93.8</v>
      </c>
      <c r="W44" s="50">
        <f>IF($M44="","",IF([20]設定!$I37="",INDEX([20]指数!$C$262:$AD$318,MATCH([20]設定!$D37,[20]指数!$B$262:$B$318,0),10),[20]設定!$I37))</f>
        <v>-10.6</v>
      </c>
      <c r="X44" s="49">
        <f>IF($M44="","",IF([20]設定!$I37="",INDEX([20]指数!$C$262:$AD$318,MATCH([20]設定!$D37,[20]指数!$B$262:$B$318,0),11),[20]設定!$I37))</f>
        <v>0</v>
      </c>
      <c r="Y44" s="51">
        <f>IF($M44="","",IF([20]設定!$I37="",INDEX([20]指数!$C$262:$AD$318,MATCH([20]設定!$D37,[20]指数!$B$262:$B$318,0),12),[20]設定!$I37))</f>
        <v>-100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IF($B45="","",IF([20]設定!$I38="",INDEX([20]第１０表!$F$10:$M$66,MATCH([20]設定!$D38,[20]第１０表!$C$10:$C$66,0),1),[20]設定!$I38))</f>
        <v>19.7</v>
      </c>
      <c r="D45" s="59">
        <f>IF($B45="","",IF([20]設定!$I38="",INDEX([20]第１０表!$F$10:$M$66,MATCH([20]設定!$D38,[20]第１０表!$C$10:$C$66,0),2),[20]設定!$I38))</f>
        <v>162.19999999999999</v>
      </c>
      <c r="E45" s="59">
        <f>IF($B45="","",IF([20]設定!$I38="",INDEX([20]第１０表!$F$10:$M$66,MATCH([20]設定!$D38,[20]第１０表!$C$10:$C$66,0),3),[20]設定!$I38))</f>
        <v>150.9</v>
      </c>
      <c r="F45" s="60">
        <f>IF($B45="","",IF([20]設定!$I38="",INDEX([20]第１０表!$F$10:$M$66,MATCH([20]設定!$D38,[20]第１０表!$C$10:$C$66,0),4),[20]設定!$I38))</f>
        <v>11.3</v>
      </c>
      <c r="G45" s="59">
        <f>IF($B45="","",IF([20]設定!$I38="",INDEX([20]第１０表!$F$10:$M$66,MATCH([20]設定!$D38,[20]第１０表!$C$10:$C$66,0),5),[20]設定!$I38))</f>
        <v>16.100000000000001</v>
      </c>
      <c r="H45" s="59">
        <f>IF($B45="","",IF([20]設定!$I38="",INDEX([20]第１０表!$F$10:$M$66,MATCH([20]設定!$D38,[20]第１０表!$C$10:$C$66,0),6),[20]設定!$I38))</f>
        <v>88.5</v>
      </c>
      <c r="I45" s="59">
        <f>IF($B45="","",IF([20]設定!$I38="",INDEX([20]第１０表!$F$10:$M$66,MATCH([20]設定!$D38,[20]第１０表!$C$10:$C$66,0),7),[20]設定!$I38))</f>
        <v>86</v>
      </c>
      <c r="J45" s="60">
        <f>IF($B45="","",IF([20]設定!$I38="",INDEX([20]第１０表!$F$10:$M$66,MATCH([20]設定!$D38,[20]第１０表!$C$10:$C$66,0),8),[20]設定!$I38))</f>
        <v>2.5</v>
      </c>
      <c r="K45" s="5"/>
      <c r="M45" s="61" t="str">
        <f t="shared" si="2"/>
        <v>サービス業（他に分類されないもの）</v>
      </c>
      <c r="N45" s="62">
        <f>IF($M45="","",IF([20]設定!$I38="",INDEX([20]指数!$C$198:$AD$254,MATCH([20]設定!$D38,[20]指数!$B$198:$B$254,0),7),[20]設定!$I38))</f>
        <v>102.1</v>
      </c>
      <c r="O45" s="63">
        <f>IF($M45="","",IF([20]設定!$I38="",INDEX([20]指数!$C$198:$AD$254,MATCH([20]設定!$D38,[20]指数!$B$198:$B$254,0),8),[20]設定!$I38))</f>
        <v>-1.4</v>
      </c>
      <c r="P45" s="62">
        <f>IF($M45="","",IF([20]設定!$I38="",INDEX([20]指数!$C$198:$AD$254,MATCH([20]設定!$D38,[20]指数!$B$198:$B$254,0),9),[20]設定!$I38))</f>
        <v>101.6</v>
      </c>
      <c r="Q45" s="64">
        <f>IF($M45="","",IF([20]設定!$I38="",INDEX([20]指数!$C$198:$AD$254,MATCH([20]設定!$D38,[20]指数!$B$198:$B$254,0),10),[20]設定!$I38))</f>
        <v>-1.3</v>
      </c>
      <c r="R45" s="62">
        <f>IF($M45="","",IF([20]設定!$I38="",INDEX([20]指数!$C$198:$AD$254,MATCH([20]設定!$D38,[20]指数!$B$198:$B$254,0),11),[20]設定!$I38))</f>
        <v>109.7</v>
      </c>
      <c r="S45" s="65">
        <f>IF($M45="","",IF([20]設定!$I38="",INDEX([20]指数!$C$198:$AD$254,MATCH([20]設定!$D38,[20]指数!$B$198:$B$254,0),12),[20]設定!$I38))</f>
        <v>-3.4</v>
      </c>
      <c r="T45" s="62">
        <f>IF($M45="","",IF([20]設定!$I38="",INDEX([20]指数!$C$262:$AD$318,MATCH([20]設定!$D38,[20]指数!$B$262:$B$318,0),7),[20]設定!$I38))</f>
        <v>97.9</v>
      </c>
      <c r="U45" s="63">
        <f>IF($M45="","",IF([20]設定!$I38="",INDEX([20]指数!$C$262:$AD$318,MATCH([20]設定!$D38,[20]指数!$B$262:$B$318,0),8),[20]設定!$I38))</f>
        <v>-2.2000000000000002</v>
      </c>
      <c r="V45" s="62">
        <f>IF($M45="","",IF([20]設定!$I38="",INDEX([20]指数!$C$262:$AD$318,MATCH([20]設定!$D38,[20]指数!$B$262:$B$318,0),9),[20]設定!$I38))</f>
        <v>98.4</v>
      </c>
      <c r="W45" s="64">
        <f>IF($M45="","",IF([20]設定!$I38="",INDEX([20]指数!$C$262:$AD$318,MATCH([20]設定!$D38,[20]指数!$B$262:$B$318,0),10),[20]設定!$I38))</f>
        <v>-1.1000000000000001</v>
      </c>
      <c r="X45" s="62">
        <f>IF($M45="","",IF([20]設定!$I38="",INDEX([20]指数!$C$262:$AD$318,MATCH([20]設定!$D38,[20]指数!$B$262:$B$318,0),11),[20]設定!$I38))</f>
        <v>80.599999999999994</v>
      </c>
      <c r="Y45" s="65">
        <f>IF($M45="","",IF([20]設定!$I38="",INDEX([20]指数!$C$262:$AD$318,MATCH([20]設定!$D38,[20]指数!$B$262:$B$318,0),12),[20]設定!$I38))</f>
        <v>-28.6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4" orientation="portrait" blackAndWhite="1" cellComments="atEnd" r:id="rId1"/>
  <headerFooter scaleWithDoc="0" alignWithMargins="0">
    <oddFooter>&amp;C- 7 -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A45F-EE3E-4966-A4C2-D0E4A3875AA3}">
  <sheetPr>
    <pageSetUpPr autoPageBreaks="0"/>
  </sheetPr>
  <dimension ref="A1:Y47"/>
  <sheetViews>
    <sheetView showGridLines="0" tabSelected="1" view="pageBreakPreview" zoomScale="60" zoomScaleNormal="80" workbookViewId="0">
      <selection activeCell="G50" sqref="G50"/>
    </sheetView>
  </sheetViews>
  <sheetFormatPr defaultColWidth="9.69921875" defaultRowHeight="22.5" customHeight="1" x14ac:dyDescent="0.45"/>
  <cols>
    <col min="1" max="1" width="1.69921875" style="1" customWidth="1"/>
    <col min="2" max="2" width="24.69921875" style="1" customWidth="1"/>
    <col min="3" max="9" width="10.5" style="1" customWidth="1"/>
    <col min="10" max="10" width="10.296875" style="1" customWidth="1"/>
    <col min="11" max="12" width="2.5" style="1" customWidth="1"/>
    <col min="13" max="13" width="24.8984375" style="1" customWidth="1"/>
    <col min="14" max="18" width="14.09765625" style="1" customWidth="1"/>
    <col min="19" max="19" width="14.5" style="1" customWidth="1"/>
    <col min="20" max="24" width="14.09765625" style="1" customWidth="1"/>
    <col min="25" max="25" width="14.5" style="1" customWidth="1"/>
    <col min="26" max="16384" width="9.69921875" style="1"/>
  </cols>
  <sheetData>
    <row r="1" spans="1:25" ht="23.25" customHeight="1" x14ac:dyDescent="0.45">
      <c r="B1" s="2" t="str">
        <f>"表４　就業形態別にみた労働時間（"&amp;[22]設定!D8&amp;DBCS([22]設定!E8)&amp;"年"&amp;DBCS([22]設定!F8)&amp;"月）"</f>
        <v>表４　就業形態別にみた労働時間（令和５年１２月）</v>
      </c>
      <c r="L1" s="3"/>
    </row>
    <row r="2" spans="1:25" ht="33" customHeight="1" x14ac:dyDescent="0.45">
      <c r="B2" s="4"/>
      <c r="C2" s="4"/>
      <c r="D2" s="4"/>
      <c r="E2" s="4"/>
      <c r="F2" s="4"/>
      <c r="G2" s="4"/>
      <c r="H2" s="4"/>
      <c r="I2" s="4"/>
      <c r="J2" s="4"/>
    </row>
    <row r="3" spans="1:25" s="4" customFormat="1" ht="23.2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25" s="4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  <c r="M4" s="13"/>
      <c r="N4" s="14" t="s">
        <v>3</v>
      </c>
      <c r="O4" s="15"/>
      <c r="P4" s="16"/>
      <c r="Q4" s="17"/>
      <c r="R4" s="18"/>
      <c r="S4" s="19"/>
      <c r="T4" s="14" t="s">
        <v>4</v>
      </c>
      <c r="U4" s="15"/>
      <c r="V4" s="16"/>
      <c r="W4" s="17"/>
      <c r="X4" s="18"/>
      <c r="Y4" s="19"/>
    </row>
    <row r="5" spans="1:25" s="4" customFormat="1" ht="23.25" customHeight="1" x14ac:dyDescent="0.45">
      <c r="A5" s="5"/>
      <c r="B5" s="20"/>
      <c r="C5" s="79" t="s">
        <v>5</v>
      </c>
      <c r="D5" s="81" t="s">
        <v>6</v>
      </c>
      <c r="E5" s="21"/>
      <c r="F5" s="21"/>
      <c r="G5" s="79" t="s">
        <v>5</v>
      </c>
      <c r="H5" s="81" t="s">
        <v>6</v>
      </c>
      <c r="I5" s="22"/>
      <c r="J5" s="23"/>
      <c r="K5" s="5"/>
      <c r="M5" s="24"/>
      <c r="N5" s="83" t="s">
        <v>7</v>
      </c>
      <c r="O5" s="76"/>
      <c r="P5" s="77" t="s">
        <v>8</v>
      </c>
      <c r="Q5" s="78"/>
      <c r="R5" s="73" t="s">
        <v>9</v>
      </c>
      <c r="S5" s="74"/>
      <c r="T5" s="75" t="s">
        <v>7</v>
      </c>
      <c r="U5" s="76"/>
      <c r="V5" s="77" t="s">
        <v>8</v>
      </c>
      <c r="W5" s="78"/>
      <c r="X5" s="73" t="s">
        <v>9</v>
      </c>
      <c r="Y5" s="74"/>
    </row>
    <row r="6" spans="1:25" s="4" customFormat="1" ht="23.25" customHeight="1" x14ac:dyDescent="0.45">
      <c r="A6" s="5"/>
      <c r="B6" s="25"/>
      <c r="C6" s="80"/>
      <c r="D6" s="82"/>
      <c r="E6" s="26" t="s">
        <v>8</v>
      </c>
      <c r="F6" s="26" t="s">
        <v>9</v>
      </c>
      <c r="G6" s="80"/>
      <c r="H6" s="82"/>
      <c r="I6" s="26" t="s">
        <v>8</v>
      </c>
      <c r="J6" s="27" t="s">
        <v>9</v>
      </c>
      <c r="K6" s="5"/>
      <c r="M6" s="28"/>
      <c r="N6" s="29" t="s">
        <v>10</v>
      </c>
      <c r="O6" s="30" t="s">
        <v>11</v>
      </c>
      <c r="P6" s="31" t="s">
        <v>10</v>
      </c>
      <c r="Q6" s="30" t="s">
        <v>11</v>
      </c>
      <c r="R6" s="32" t="s">
        <v>10</v>
      </c>
      <c r="S6" s="33" t="s">
        <v>12</v>
      </c>
      <c r="T6" s="29" t="s">
        <v>10</v>
      </c>
      <c r="U6" s="30" t="s">
        <v>11</v>
      </c>
      <c r="V6" s="31" t="s">
        <v>10</v>
      </c>
      <c r="W6" s="30" t="s">
        <v>11</v>
      </c>
      <c r="X6" s="32" t="s">
        <v>10</v>
      </c>
      <c r="Y6" s="33" t="s">
        <v>12</v>
      </c>
    </row>
    <row r="7" spans="1:25" s="4" customFormat="1" ht="23.25" customHeight="1" x14ac:dyDescent="0.45">
      <c r="A7" s="5"/>
      <c r="B7" s="34"/>
      <c r="C7" s="35" t="s">
        <v>13</v>
      </c>
      <c r="D7" s="36" t="s">
        <v>14</v>
      </c>
      <c r="E7" s="37" t="s">
        <v>14</v>
      </c>
      <c r="F7" s="38" t="s">
        <v>14</v>
      </c>
      <c r="G7" s="39" t="s">
        <v>13</v>
      </c>
      <c r="H7" s="40" t="s">
        <v>14</v>
      </c>
      <c r="I7" s="40" t="s">
        <v>14</v>
      </c>
      <c r="J7" s="38" t="s">
        <v>14</v>
      </c>
      <c r="K7" s="5"/>
      <c r="M7" s="41"/>
      <c r="N7" s="42" t="s">
        <v>15</v>
      </c>
      <c r="O7" s="43" t="s">
        <v>15</v>
      </c>
      <c r="P7" s="42" t="s">
        <v>15</v>
      </c>
      <c r="Q7" s="43" t="s">
        <v>15</v>
      </c>
      <c r="R7" s="42" t="s">
        <v>15</v>
      </c>
      <c r="S7" s="44" t="s">
        <v>15</v>
      </c>
      <c r="T7" s="42" t="s">
        <v>15</v>
      </c>
      <c r="U7" s="43" t="s">
        <v>15</v>
      </c>
      <c r="V7" s="42" t="s">
        <v>15</v>
      </c>
      <c r="W7" s="43" t="s">
        <v>15</v>
      </c>
      <c r="X7" s="42" t="s">
        <v>15</v>
      </c>
      <c r="Y7" s="44" t="s">
        <v>15</v>
      </c>
    </row>
    <row r="8" spans="1:25" s="4" customFormat="1" ht="23.25" customHeight="1" x14ac:dyDescent="0.45">
      <c r="A8" s="5"/>
      <c r="B8" s="45" t="str">
        <f>+[23]表１!B9</f>
        <v>調査産業計</v>
      </c>
      <c r="C8" s="46">
        <f>IF($B8="","",IF([22]設定!$H23="",INDEX([22]第１０表!$F$78:$M$134,MATCH([22]設定!$D23,[22]第１０表!$C$78:$C$134,0),1),[22]設定!$H23))</f>
        <v>19.899999999999999</v>
      </c>
      <c r="D8" s="46">
        <f>IF($B8="","",IF([22]設定!$H23="",INDEX([22]第１０表!$F$78:$M$134,MATCH([22]設定!$D23,[22]第１０表!$C$78:$C$134,0),2),[22]設定!$H23))</f>
        <v>165.5</v>
      </c>
      <c r="E8" s="46">
        <f>IF($B8="","",IF([22]設定!$H23="",INDEX([22]第１０表!$F$78:$M$134,MATCH([22]設定!$D23,[22]第１０表!$C$78:$C$134,0),3),[22]設定!$H23))</f>
        <v>152.69999999999999</v>
      </c>
      <c r="F8" s="47">
        <f>IF($B8="","",IF([22]設定!$H23="",INDEX([22]第１０表!$F$78:$M$134,MATCH([22]設定!$D23,[22]第１０表!$C$78:$C$134,0),4),[22]設定!$H23))</f>
        <v>12.8</v>
      </c>
      <c r="G8" s="46">
        <f>IF($B8="","",IF([22]設定!$H23="",INDEX([22]第１０表!$F$78:$M$134,MATCH([22]設定!$D23,[22]第１０表!$C$78:$C$134,0),5),[22]設定!$H23))</f>
        <v>14.5</v>
      </c>
      <c r="H8" s="46">
        <f>IF($B8="","",IF([22]設定!$H23="",INDEX([22]第１０表!$F$78:$M$134,MATCH([22]設定!$D23,[22]第１０表!$C$78:$C$134,0),6),[22]設定!$H23))</f>
        <v>83</v>
      </c>
      <c r="I8" s="46">
        <f>IF($B8="","",IF([22]設定!$H23="",INDEX([22]第１０表!$F$78:$M$134,MATCH([22]設定!$D23,[22]第１０表!$C$78:$C$134,0),7),[22]設定!$H23))</f>
        <v>81</v>
      </c>
      <c r="J8" s="47">
        <f>IF($B8="","",IF([22]設定!$H23="",INDEX([22]第１０表!$F$78:$M$134,MATCH([22]設定!$D23,[22]第１０表!$C$78:$C$134,0),8),[22]設定!$H23))</f>
        <v>2</v>
      </c>
      <c r="K8" s="5"/>
      <c r="M8" s="48" t="str">
        <f>+B8</f>
        <v>調査産業計</v>
      </c>
      <c r="N8" s="49">
        <f>IF($M8="","",IF([22]設定!$H23="",INDEX([22]指数!$C$518:$AD$574,MATCH([22]設定!$D23,[22]指数!$B$518:$B$574,0),7),[22]設定!$H23))</f>
        <v>100.4</v>
      </c>
      <c r="O8" s="50">
        <f>IF($M8="","",IF([22]設定!$H23="",INDEX([22]指数!$C$518:$AD$574,MATCH([22]設定!$D23,[22]指数!$B$518:$B$574,0),8),[22]設定!$H23))</f>
        <v>1.3</v>
      </c>
      <c r="P8" s="49">
        <f>IF($M8="","",IF([22]設定!$H23="",INDEX([22]指数!$C$518:$AD$574,MATCH([22]設定!$D23,[22]指数!$B$518:$B$574,0),9),[22]設定!$H23))</f>
        <v>99.3</v>
      </c>
      <c r="Q8" s="50">
        <f>IF($M8="","",IF([22]設定!$H23="",INDEX([22]指数!$C$518:$AD$574,MATCH([22]設定!$D23,[22]指数!$B$518:$B$574,0),10),[22]設定!$H23))</f>
        <v>0.7</v>
      </c>
      <c r="R8" s="49">
        <f>IF($M8="","",IF([22]設定!$H23="",INDEX([22]指数!$C$518:$AD$574,MATCH([22]設定!$D23,[22]指数!$B$518:$B$574,0),11),[22]設定!$H23))</f>
        <v>115.3</v>
      </c>
      <c r="S8" s="51">
        <f>IF($M8="","",IF([22]設定!$H23="",INDEX([22]指数!$C$518:$AD$574,MATCH([22]設定!$D23,[22]指数!$B$518:$B$574,0),12),[22]設定!$H23))</f>
        <v>8.5</v>
      </c>
      <c r="T8" s="49">
        <f>IF($M8="","",IF([22]設定!$H23="",INDEX([22]指数!$C$582:$AD$638,MATCH([22]設定!$D23,[22]指数!$B$582:$B$638,0),7),[22]設定!$H23))</f>
        <v>94.3</v>
      </c>
      <c r="U8" s="49">
        <f>IF($M8="","",IF([22]設定!$H23="",INDEX([22]指数!$C$582:$AD$638,MATCH([22]設定!$D23,[22]指数!$B$582:$B$638,0),8),[22]設定!$H23))</f>
        <v>-8.8000000000000007</v>
      </c>
      <c r="V8" s="49">
        <f>IF($M8="","",IF([22]設定!$H23="",INDEX([22]指数!$C$582:$AD$638,MATCH([22]設定!$D23,[22]指数!$B$582:$B$638,0),9),[22]設定!$H23))</f>
        <v>93.9</v>
      </c>
      <c r="W8" s="49">
        <f>IF($M8="","",IF([22]設定!$H23="",INDEX([22]指数!$C$582:$AD$638,MATCH([22]設定!$D23,[22]指数!$B$582:$B$638,0),10),[22]設定!$H23))</f>
        <v>-8.1999999999999993</v>
      </c>
      <c r="X8" s="49">
        <f>IF($M8="","",IF([22]設定!$H23="",INDEX([22]指数!$C$582:$AD$638,MATCH([22]設定!$D23,[22]指数!$B$582:$B$638,0),11),[22]設定!$H23))</f>
        <v>117.6</v>
      </c>
      <c r="Y8" s="49">
        <f>IF($M8="","",IF([22]設定!$H23="",INDEX([22]指数!$C$582:$AD$638,MATCH([22]設定!$D23,[22]指数!$B$582:$B$638,0),12),[22]設定!$H23))</f>
        <v>-25.9</v>
      </c>
    </row>
    <row r="9" spans="1:25" s="4" customFormat="1" ht="23.25" customHeight="1" x14ac:dyDescent="0.45">
      <c r="A9" s="5"/>
      <c r="B9" s="52" t="str">
        <f>+[23]表１!B10</f>
        <v>建設業</v>
      </c>
      <c r="C9" s="46">
        <f>IF($B9="","",IF([22]設定!$H24="",INDEX([22]第１０表!$F$78:$M$134,MATCH([22]設定!$D24,[22]第１０表!$C$78:$C$134,0),1),[22]設定!$H24))</f>
        <v>20.399999999999999</v>
      </c>
      <c r="D9" s="46">
        <f>IF($B9="","",IF([22]設定!$H24="",INDEX([22]第１０表!$F$78:$M$134,MATCH([22]設定!$D24,[22]第１０表!$C$78:$C$134,0),2),[22]設定!$H24))</f>
        <v>164.2</v>
      </c>
      <c r="E9" s="46">
        <f>IF($B9="","",IF([22]設定!$H24="",INDEX([22]第１０表!$F$78:$M$134,MATCH([22]設定!$D24,[22]第１０表!$C$78:$C$134,0),3),[22]設定!$H24))</f>
        <v>153.9</v>
      </c>
      <c r="F9" s="47">
        <f>IF($B9="","",IF([22]設定!$H24="",INDEX([22]第１０表!$F$78:$M$134,MATCH([22]設定!$D24,[22]第１０表!$C$78:$C$134,0),4),[22]設定!$H24))</f>
        <v>10.3</v>
      </c>
      <c r="G9" s="46">
        <f>IF($B9="","",IF([22]設定!$H24="",INDEX([22]第１０表!$F$78:$M$134,MATCH([22]設定!$D24,[22]第１０表!$C$78:$C$134,0),5),[22]設定!$H24))</f>
        <v>17.899999999999999</v>
      </c>
      <c r="H9" s="46">
        <f>IF($B9="","",IF([22]設定!$H24="",INDEX([22]第１０表!$F$78:$M$134,MATCH([22]設定!$D24,[22]第１０表!$C$78:$C$134,0),6),[22]設定!$H24))</f>
        <v>109.8</v>
      </c>
      <c r="I9" s="46">
        <f>IF($B9="","",IF([22]設定!$H24="",INDEX([22]第１０表!$F$78:$M$134,MATCH([22]設定!$D24,[22]第１０表!$C$78:$C$134,0),7),[22]設定!$H24))</f>
        <v>108.4</v>
      </c>
      <c r="J9" s="47">
        <f>IF($B9="","",IF([22]設定!$H24="",INDEX([22]第１０表!$F$78:$M$134,MATCH([22]設定!$D24,[22]第１０表!$C$78:$C$134,0),8),[22]設定!$H24))</f>
        <v>1.4</v>
      </c>
      <c r="K9" s="5"/>
      <c r="M9" s="48" t="str">
        <f t="shared" ref="M9:M23" si="0">+B9</f>
        <v>建設業</v>
      </c>
      <c r="N9" s="49">
        <f>IF($M9="","",IF([22]設定!$H24="",INDEX([22]指数!$C$518:$AD$574,MATCH([22]設定!$D24,[22]指数!$B$518:$B$574,0),7),[22]設定!$H24))</f>
        <v>98.9</v>
      </c>
      <c r="O9" s="50">
        <f>IF($M9="","",IF([22]設定!$H24="",INDEX([22]指数!$C$518:$AD$574,MATCH([22]設定!$D24,[22]指数!$B$518:$B$574,0),8),[22]設定!$H24))</f>
        <v>-0.8</v>
      </c>
      <c r="P9" s="49">
        <f>IF($M9="","",IF([22]設定!$H24="",INDEX([22]指数!$C$518:$AD$574,MATCH([22]設定!$D24,[22]指数!$B$518:$B$574,0),9),[22]設定!$H24))</f>
        <v>97.9</v>
      </c>
      <c r="Q9" s="50">
        <f>IF($M9="","",IF([22]設定!$H24="",INDEX([22]指数!$C$518:$AD$574,MATCH([22]設定!$D24,[22]指数!$B$518:$B$574,0),10),[22]設定!$H24))</f>
        <v>-1.7</v>
      </c>
      <c r="R9" s="49">
        <f>IF($M9="","",IF([22]設定!$H24="",INDEX([22]指数!$C$518:$AD$574,MATCH([22]設定!$D24,[22]指数!$B$518:$B$574,0),11),[22]設定!$H24))</f>
        <v>115.7</v>
      </c>
      <c r="S9" s="51">
        <f>IF($M9="","",IF([22]設定!$H24="",INDEX([22]指数!$C$518:$AD$574,MATCH([22]設定!$D24,[22]指数!$B$518:$B$574,0),12),[22]設定!$H24))</f>
        <v>13.2</v>
      </c>
      <c r="T9" s="49">
        <f>IF($M9="","",IF([22]設定!$H24="",INDEX([22]指数!$C$582:$AD$638,MATCH([22]設定!$D24,[22]指数!$B$582:$B$638,0),7),[22]設定!$H24))</f>
        <v>134.19999999999999</v>
      </c>
      <c r="U9" s="50">
        <f>IF($M9="","",IF([22]設定!$H24="",INDEX([22]指数!$C$582:$AD$638,MATCH([22]設定!$D24,[22]指数!$B$582:$B$638,0),8),[22]設定!$H24))</f>
        <v>8.1</v>
      </c>
      <c r="V9" s="49">
        <f>IF($M9="","",IF([22]設定!$H24="",INDEX([22]指数!$C$582:$AD$638,MATCH([22]設定!$D24,[22]指数!$B$582:$B$638,0),9),[22]設定!$H24))</f>
        <v>133</v>
      </c>
      <c r="W9" s="50">
        <f>IF($M9="","",IF([22]設定!$H24="",INDEX([22]指数!$C$582:$AD$638,MATCH([22]設定!$D24,[22]指数!$B$582:$B$638,0),10),[22]設定!$H24))</f>
        <v>8</v>
      </c>
      <c r="X9" s="49">
        <f>IF($M9="","",IF([22]設定!$H24="",INDEX([22]指数!$C$582:$AD$638,MATCH([22]設定!$D24,[22]指数!$B$582:$B$638,0),11),[22]設定!$H24))</f>
        <v>466.7</v>
      </c>
      <c r="Y9" s="51">
        <f>IF($M9="","",IF([22]設定!$H24="",INDEX([22]指数!$C$582:$AD$638,MATCH([22]設定!$D24,[22]指数!$B$582:$B$638,0),12),[22]設定!$H24))</f>
        <v>16.7</v>
      </c>
    </row>
    <row r="10" spans="1:25" s="4" customFormat="1" ht="23.25" customHeight="1" x14ac:dyDescent="0.45">
      <c r="A10" s="5"/>
      <c r="B10" s="52" t="str">
        <f>+[23]表１!B11</f>
        <v>製造業</v>
      </c>
      <c r="C10" s="46">
        <f>IF($B10="","",IF([22]設定!$H25="",INDEX([22]第１０表!$F$78:$M$134,MATCH([22]設定!$D25,[22]第１０表!$C$78:$C$134,0),1),[22]設定!$H25))</f>
        <v>20.100000000000001</v>
      </c>
      <c r="D10" s="46">
        <f>IF($B10="","",IF([22]設定!$H25="",INDEX([22]第１０表!$F$78:$M$134,MATCH([22]設定!$D25,[22]第１０表!$C$78:$C$134,0),2),[22]設定!$H25))</f>
        <v>170.1</v>
      </c>
      <c r="E10" s="46">
        <f>IF($B10="","",IF([22]設定!$H25="",INDEX([22]第１０表!$F$78:$M$134,MATCH([22]設定!$D25,[22]第１０表!$C$78:$C$134,0),3),[22]設定!$H25))</f>
        <v>155</v>
      </c>
      <c r="F10" s="47">
        <f>IF($B10="","",IF([22]設定!$H25="",INDEX([22]第１０表!$F$78:$M$134,MATCH([22]設定!$D25,[22]第１０表!$C$78:$C$134,0),4),[22]設定!$H25))</f>
        <v>15.1</v>
      </c>
      <c r="G10" s="46">
        <f>IF($B10="","",IF([22]設定!$H25="",INDEX([22]第１０表!$F$78:$M$134,MATCH([22]設定!$D25,[22]第１０表!$C$78:$C$134,0),5),[22]設定!$H25))</f>
        <v>17.2</v>
      </c>
      <c r="H10" s="46">
        <f>IF($B10="","",IF([22]設定!$H25="",INDEX([22]第１０表!$F$78:$M$134,MATCH([22]設定!$D25,[22]第１０表!$C$78:$C$134,0),6),[22]設定!$H25))</f>
        <v>110.6</v>
      </c>
      <c r="I10" s="46">
        <f>IF($B10="","",IF([22]設定!$H25="",INDEX([22]第１０表!$F$78:$M$134,MATCH([22]設定!$D25,[22]第１０表!$C$78:$C$134,0),7),[22]設定!$H25))</f>
        <v>107.5</v>
      </c>
      <c r="J10" s="47">
        <f>IF($B10="","",IF([22]設定!$H25="",INDEX([22]第１０表!$F$78:$M$134,MATCH([22]設定!$D25,[22]第１０表!$C$78:$C$134,0),8),[22]設定!$H25))</f>
        <v>3.1</v>
      </c>
      <c r="K10" s="5"/>
      <c r="M10" s="48" t="str">
        <f t="shared" si="0"/>
        <v>製造業</v>
      </c>
      <c r="N10" s="49">
        <f>IF($M10="","",IF([22]設定!$H25="",INDEX([22]指数!$C$518:$AD$574,MATCH([22]設定!$D25,[22]指数!$B$518:$B$574,0),7),[22]設定!$H25))</f>
        <v>103</v>
      </c>
      <c r="O10" s="50">
        <f>IF($M10="","",IF([22]設定!$H25="",INDEX([22]指数!$C$518:$AD$574,MATCH([22]設定!$D25,[22]指数!$B$518:$B$574,0),8),[22]設定!$H25))</f>
        <v>2.1</v>
      </c>
      <c r="P10" s="49">
        <f>IF($M10="","",IF([22]設定!$H25="",INDEX([22]指数!$C$518:$AD$574,MATCH([22]設定!$D25,[22]指数!$B$518:$B$574,0),9),[22]設定!$H25))</f>
        <v>101.4</v>
      </c>
      <c r="Q10" s="50">
        <f>IF($M10="","",IF([22]設定!$H25="",INDEX([22]指数!$C$518:$AD$574,MATCH([22]設定!$D25,[22]指数!$B$518:$B$574,0),10),[22]設定!$H25))</f>
        <v>1.6</v>
      </c>
      <c r="R10" s="49">
        <f>IF($M10="","",IF([22]設定!$H25="",INDEX([22]指数!$C$518:$AD$574,MATCH([22]設定!$D25,[22]指数!$B$518:$B$574,0),11),[22]設定!$H25))</f>
        <v>122.8</v>
      </c>
      <c r="S10" s="51">
        <f>IF($M10="","",IF([22]設定!$H25="",INDEX([22]指数!$C$518:$AD$574,MATCH([22]設定!$D25,[22]指数!$B$518:$B$574,0),12),[22]設定!$H25))</f>
        <v>7.2</v>
      </c>
      <c r="T10" s="49">
        <f>IF($M10="","",IF([22]設定!$H25="",INDEX([22]指数!$C$582:$AD$638,MATCH([22]設定!$D25,[22]指数!$B$582:$B$638,0),7),[22]設定!$H25))</f>
        <v>104.4</v>
      </c>
      <c r="U10" s="50">
        <f>IF($M10="","",IF([22]設定!$H25="",INDEX([22]指数!$C$582:$AD$638,MATCH([22]設定!$D25,[22]指数!$B$582:$B$638,0),8),[22]設定!$H25))</f>
        <v>-7.5</v>
      </c>
      <c r="V10" s="49">
        <f>IF($M10="","",IF([22]設定!$H25="",INDEX([22]指数!$C$582:$AD$638,MATCH([22]設定!$D25,[22]指数!$B$582:$B$638,0),9),[22]設定!$H25))</f>
        <v>104.8</v>
      </c>
      <c r="W10" s="50">
        <f>IF($M10="","",IF([22]設定!$H25="",INDEX([22]指数!$C$582:$AD$638,MATCH([22]設定!$D25,[22]指数!$B$582:$B$638,0),10),[22]設定!$H25))</f>
        <v>-6.8</v>
      </c>
      <c r="X10" s="49">
        <f>IF($M10="","",IF([22]設定!$H25="",INDEX([22]指数!$C$582:$AD$638,MATCH([22]設定!$D25,[22]指数!$B$582:$B$638,0),11),[22]設定!$H25))</f>
        <v>91.2</v>
      </c>
      <c r="Y10" s="51">
        <f>IF($M10="","",IF([22]設定!$H25="",INDEX([22]指数!$C$582:$AD$638,MATCH([22]設定!$D25,[22]指数!$B$582:$B$638,0),12),[22]設定!$H25))</f>
        <v>-26.2</v>
      </c>
    </row>
    <row r="11" spans="1:25" s="4" customFormat="1" ht="23.25" customHeight="1" x14ac:dyDescent="0.45">
      <c r="A11" s="5"/>
      <c r="B11" s="53" t="str">
        <f>+[23]表１!B12</f>
        <v>電気・ガス・熱供給・水道業</v>
      </c>
      <c r="C11" s="46">
        <f>IF($B11="","",IF([22]設定!$H26="",INDEX([22]第１０表!$F$78:$M$134,MATCH([22]設定!$D26,[22]第１０表!$C$78:$C$134,0),1),[22]設定!$H26))</f>
        <v>17.8</v>
      </c>
      <c r="D11" s="46">
        <f>IF($B11="","",IF([22]設定!$H26="",INDEX([22]第１０表!$F$78:$M$134,MATCH([22]設定!$D26,[22]第１０表!$C$78:$C$134,0),2),[22]設定!$H26))</f>
        <v>154</v>
      </c>
      <c r="E11" s="46">
        <f>IF($B11="","",IF([22]設定!$H26="",INDEX([22]第１０表!$F$78:$M$134,MATCH([22]設定!$D26,[22]第１０表!$C$78:$C$134,0),3),[22]設定!$H26))</f>
        <v>140.80000000000001</v>
      </c>
      <c r="F11" s="47">
        <f>IF($B11="","",IF([22]設定!$H26="",INDEX([22]第１０表!$F$78:$M$134,MATCH([22]設定!$D26,[22]第１０表!$C$78:$C$134,0),4),[22]設定!$H26))</f>
        <v>13.2</v>
      </c>
      <c r="G11" s="46">
        <f>IF($B11="","",IF([22]設定!$H26="",INDEX([22]第１０表!$F$78:$M$134,MATCH([22]設定!$D26,[22]第１０表!$C$78:$C$134,0),5),[22]設定!$H26))</f>
        <v>16.5</v>
      </c>
      <c r="H11" s="46">
        <f>IF($B11="","",IF([22]設定!$H26="",INDEX([22]第１０表!$F$78:$M$134,MATCH([22]設定!$D26,[22]第１０表!$C$78:$C$134,0),6),[22]設定!$H26))</f>
        <v>111.1</v>
      </c>
      <c r="I11" s="46">
        <f>IF($B11="","",IF([22]設定!$H26="",INDEX([22]第１０表!$F$78:$M$134,MATCH([22]設定!$D26,[22]第１０表!$C$78:$C$134,0),7),[22]設定!$H26))</f>
        <v>110.7</v>
      </c>
      <c r="J11" s="47">
        <f>IF($B11="","",IF([22]設定!$H26="",INDEX([22]第１０表!$F$78:$M$134,MATCH([22]設定!$D26,[22]第１０表!$C$78:$C$134,0),8),[22]設定!$H26))</f>
        <v>0.4</v>
      </c>
      <c r="K11" s="5"/>
      <c r="M11" s="54" t="str">
        <f t="shared" si="0"/>
        <v>電気・ガス・熱供給・水道業</v>
      </c>
      <c r="N11" s="49">
        <f>IF($M11="","",IF([22]設定!$H26="",INDEX([22]指数!$C$518:$AD$574,MATCH([22]設定!$D26,[22]指数!$B$518:$B$574,0),7),[22]設定!$H26))</f>
        <v>101.6</v>
      </c>
      <c r="O11" s="50">
        <f>IF($M11="","",IF([22]設定!$H26="",INDEX([22]指数!$C$518:$AD$574,MATCH([22]設定!$D26,[22]指数!$B$518:$B$574,0),8),[22]設定!$H26))</f>
        <v>11.3</v>
      </c>
      <c r="P11" s="49">
        <f>IF($M11="","",IF([22]設定!$H26="",INDEX([22]指数!$C$518:$AD$574,MATCH([22]設定!$D26,[22]指数!$B$518:$B$574,0),9),[22]設定!$H26))</f>
        <v>100.1</v>
      </c>
      <c r="Q11" s="50">
        <f>IF($M11="","",IF([22]設定!$H26="",INDEX([22]指数!$C$518:$AD$574,MATCH([22]設定!$D26,[22]指数!$B$518:$B$574,0),10),[22]設定!$H26))</f>
        <v>7.9</v>
      </c>
      <c r="R11" s="49">
        <f>IF($M11="","",IF([22]設定!$H26="",INDEX([22]指数!$C$518:$AD$574,MATCH([22]設定!$D26,[22]指数!$B$518:$B$574,0),11),[22]設定!$H26))</f>
        <v>121.1</v>
      </c>
      <c r="S11" s="51">
        <f>IF($M11="","",IF([22]設定!$H26="",INDEX([22]指数!$C$518:$AD$574,MATCH([22]設定!$D26,[22]指数!$B$518:$B$574,0),12),[22]設定!$H26))</f>
        <v>67</v>
      </c>
      <c r="T11" s="49">
        <f>IF($M11="","",IF([22]設定!$H26="",INDEX([22]指数!$C$582:$AD$638,MATCH([22]設定!$D26,[22]指数!$B$582:$B$638,0),7),[22]設定!$H26))</f>
        <v>99.4</v>
      </c>
      <c r="U11" s="50">
        <f>IF($M11="","",IF([22]設定!$H26="",INDEX([22]指数!$C$582:$AD$638,MATCH([22]設定!$D26,[22]指数!$B$582:$B$638,0),8),[22]設定!$H26))</f>
        <v>10.8</v>
      </c>
      <c r="V11" s="49">
        <f>IF($M11="","",IF([22]設定!$H26="",INDEX([22]指数!$C$582:$AD$638,MATCH([22]設定!$D26,[22]指数!$B$582:$B$638,0),9),[22]設定!$H26))</f>
        <v>99.4</v>
      </c>
      <c r="W11" s="50">
        <f>IF($M11="","",IF([22]設定!$H26="",INDEX([22]指数!$C$582:$AD$638,MATCH([22]設定!$D26,[22]指数!$B$582:$B$638,0),10),[22]設定!$H26))</f>
        <v>10.8</v>
      </c>
      <c r="X11" s="49">
        <f>IF($M11="","",IF([22]設定!$H26="",INDEX([22]指数!$C$582:$AD$638,MATCH([22]設定!$D26,[22]指数!$B$582:$B$638,0),11),[22]設定!$H26))</f>
        <v>100</v>
      </c>
      <c r="Y11" s="51">
        <f>IF($M11="","",IF([22]設定!$H26="",INDEX([22]指数!$C$582:$AD$638,MATCH([22]設定!$D26,[22]指数!$B$582:$B$638,0),12),[22]設定!$H26))</f>
        <v>0</v>
      </c>
    </row>
    <row r="12" spans="1:25" s="4" customFormat="1" ht="23.25" customHeight="1" x14ac:dyDescent="0.45">
      <c r="A12" s="5"/>
      <c r="B12" s="52" t="str">
        <f>+[23]表１!B13</f>
        <v>情報通信業</v>
      </c>
      <c r="C12" s="46">
        <f>IF($B12="","",IF([22]設定!$H27="",INDEX([22]第１０表!$F$78:$M$134,MATCH([22]設定!$D27,[22]第１０表!$C$78:$C$134,0),1),[22]設定!$H27))</f>
        <v>19.600000000000001</v>
      </c>
      <c r="D12" s="46">
        <f>IF($B12="","",IF([22]設定!$H27="",INDEX([22]第１０表!$F$78:$M$134,MATCH([22]設定!$D27,[22]第１０表!$C$78:$C$134,0),2),[22]設定!$H27))</f>
        <v>159.9</v>
      </c>
      <c r="E12" s="46">
        <f>IF($B12="","",IF([22]設定!$H27="",INDEX([22]第１０表!$F$78:$M$134,MATCH([22]設定!$D27,[22]第１０表!$C$78:$C$134,0),3),[22]設定!$H27))</f>
        <v>148.4</v>
      </c>
      <c r="F12" s="47">
        <f>IF($B12="","",IF([22]設定!$H27="",INDEX([22]第１０表!$F$78:$M$134,MATCH([22]設定!$D27,[22]第１０表!$C$78:$C$134,0),4),[22]設定!$H27))</f>
        <v>11.5</v>
      </c>
      <c r="G12" s="46">
        <f>IF($B12="","",IF([22]設定!$H27="",INDEX([22]第１０表!$F$78:$M$134,MATCH([22]設定!$D27,[22]第１０表!$C$78:$C$134,0),5),[22]設定!$H27))</f>
        <v>11.9</v>
      </c>
      <c r="H12" s="46">
        <f>IF($B12="","",IF([22]設定!$H27="",INDEX([22]第１０表!$F$78:$M$134,MATCH([22]設定!$D27,[22]第１０表!$C$78:$C$134,0),6),[22]設定!$H27))</f>
        <v>72.5</v>
      </c>
      <c r="I12" s="46">
        <f>IF($B12="","",IF([22]設定!$H27="",INDEX([22]第１０表!$F$78:$M$134,MATCH([22]設定!$D27,[22]第１０表!$C$78:$C$134,0),7),[22]設定!$H27))</f>
        <v>72.2</v>
      </c>
      <c r="J12" s="47">
        <f>IF($B12="","",IF([22]設定!$H27="",INDEX([22]第１０表!$F$78:$M$134,MATCH([22]設定!$D27,[22]第１０表!$C$78:$C$134,0),8),[22]設定!$H27))</f>
        <v>0.3</v>
      </c>
      <c r="K12" s="5"/>
      <c r="M12" s="48" t="str">
        <f t="shared" si="0"/>
        <v>情報通信業</v>
      </c>
      <c r="N12" s="49">
        <f>IF($M12="","",IF([22]設定!$H27="",INDEX([22]指数!$C$518:$AD$574,MATCH([22]設定!$D27,[22]指数!$B$518:$B$574,0),7),[22]設定!$H27))</f>
        <v>102.2</v>
      </c>
      <c r="O12" s="50">
        <f>IF($M12="","",IF([22]設定!$H27="",INDEX([22]指数!$C$518:$AD$574,MATCH([22]設定!$D27,[22]指数!$B$518:$B$574,0),8),[22]設定!$H27))</f>
        <v>0.9</v>
      </c>
      <c r="P12" s="49">
        <f>IF($M12="","",IF([22]設定!$H27="",INDEX([22]指数!$C$518:$AD$574,MATCH([22]設定!$D27,[22]指数!$B$518:$B$574,0),9),[22]設定!$H27))</f>
        <v>103.6</v>
      </c>
      <c r="Q12" s="50">
        <f>IF($M12="","",IF([22]設定!$H27="",INDEX([22]指数!$C$518:$AD$574,MATCH([22]設定!$D27,[22]指数!$B$518:$B$574,0),10),[22]設定!$H27))</f>
        <v>0.6</v>
      </c>
      <c r="R12" s="49">
        <f>IF($M12="","",IF([22]設定!$H27="",INDEX([22]指数!$C$518:$AD$574,MATCH([22]設定!$D27,[22]指数!$B$518:$B$574,0),11),[22]設定!$H27))</f>
        <v>87.1</v>
      </c>
      <c r="S12" s="51">
        <f>IF($M12="","",IF([22]設定!$H27="",INDEX([22]指数!$C$518:$AD$574,MATCH([22]設定!$D27,[22]指数!$B$518:$B$574,0),12),[22]設定!$H27))</f>
        <v>4.5999999999999996</v>
      </c>
      <c r="T12" s="49">
        <f>IF($M12="","",IF([22]設定!$H27="",INDEX([22]指数!$C$582:$AD$638,MATCH([22]設定!$D27,[22]指数!$B$582:$B$638,0),7),[22]設定!$H27))</f>
        <v>76.599999999999994</v>
      </c>
      <c r="U12" s="50">
        <f>IF($M12="","",IF([22]設定!$H27="",INDEX([22]指数!$C$582:$AD$638,MATCH([22]設定!$D27,[22]指数!$B$582:$B$638,0),8),[22]設定!$H27))</f>
        <v>-14.2</v>
      </c>
      <c r="V12" s="49">
        <f>IF($M12="","",IF([22]設定!$H27="",INDEX([22]指数!$C$582:$AD$638,MATCH([22]設定!$D27,[22]指数!$B$582:$B$638,0),9),[22]設定!$H27))</f>
        <v>77.400000000000006</v>
      </c>
      <c r="W12" s="50">
        <f>IF($M12="","",IF([22]設定!$H27="",INDEX([22]指数!$C$582:$AD$638,MATCH([22]設定!$D27,[22]指数!$B$582:$B$638,0),10),[22]設定!$H27))</f>
        <v>-7.9</v>
      </c>
      <c r="X12" s="49">
        <f>IF($M12="","",IF([22]設定!$H27="",INDEX([22]指数!$C$582:$AD$638,MATCH([22]設定!$D27,[22]指数!$B$582:$B$638,0),11),[22]設定!$H27))</f>
        <v>23.1</v>
      </c>
      <c r="Y12" s="51">
        <f>IF($M12="","",IF([22]設定!$H27="",INDEX([22]指数!$C$582:$AD$638,MATCH([22]設定!$D27,[22]指数!$B$582:$B$638,0),12),[22]設定!$H27))</f>
        <v>-95.1</v>
      </c>
    </row>
    <row r="13" spans="1:25" s="4" customFormat="1" ht="23.25" customHeight="1" x14ac:dyDescent="0.45">
      <c r="A13" s="5"/>
      <c r="B13" s="52" t="str">
        <f>+[23]表１!B14</f>
        <v>運輸業，郵便業</v>
      </c>
      <c r="C13" s="46">
        <f>IF($B13="","",IF([22]設定!$H28="",INDEX([22]第１０表!$F$78:$M$134,MATCH([22]設定!$D28,[22]第１０表!$C$78:$C$134,0),1),[22]設定!$H28))</f>
        <v>21.3</v>
      </c>
      <c r="D13" s="46">
        <f>IF($B13="","",IF([22]設定!$H28="",INDEX([22]第１０表!$F$78:$M$134,MATCH([22]設定!$D28,[22]第１０表!$C$78:$C$134,0),2),[22]設定!$H28))</f>
        <v>204.1</v>
      </c>
      <c r="E13" s="46">
        <f>IF($B13="","",IF([22]設定!$H28="",INDEX([22]第１０表!$F$78:$M$134,MATCH([22]設定!$D28,[22]第１０表!$C$78:$C$134,0),3),[22]設定!$H28))</f>
        <v>168</v>
      </c>
      <c r="F13" s="47">
        <f>IF($B13="","",IF([22]設定!$H28="",INDEX([22]第１０表!$F$78:$M$134,MATCH([22]設定!$D28,[22]第１０表!$C$78:$C$134,0),4),[22]設定!$H28))</f>
        <v>36.1</v>
      </c>
      <c r="G13" s="46">
        <f>IF($B13="","",IF([22]設定!$H28="",INDEX([22]第１０表!$F$78:$M$134,MATCH([22]設定!$D28,[22]第１０表!$C$78:$C$134,0),5),[22]設定!$H28))</f>
        <v>18.8</v>
      </c>
      <c r="H13" s="46">
        <f>IF($B13="","",IF([22]設定!$H28="",INDEX([22]第１０表!$F$78:$M$134,MATCH([22]設定!$D28,[22]第１０表!$C$78:$C$134,0),6),[22]設定!$H28))</f>
        <v>79.2</v>
      </c>
      <c r="I13" s="46">
        <f>IF($B13="","",IF([22]設定!$H28="",INDEX([22]第１０表!$F$78:$M$134,MATCH([22]設定!$D28,[22]第１０表!$C$78:$C$134,0),7),[22]設定!$H28))</f>
        <v>79.2</v>
      </c>
      <c r="J13" s="47">
        <f>IF($B13="","",IF([22]設定!$H28="",INDEX([22]第１０表!$F$78:$M$134,MATCH([22]設定!$D28,[22]第１０表!$C$78:$C$134,0),8),[22]設定!$H28))</f>
        <v>0</v>
      </c>
      <c r="K13" s="5"/>
      <c r="M13" s="48" t="str">
        <f t="shared" si="0"/>
        <v>運輸業，郵便業</v>
      </c>
      <c r="N13" s="49">
        <f>IF($M13="","",IF([22]設定!$H28="",INDEX([22]指数!$C$518:$AD$574,MATCH([22]設定!$D28,[22]指数!$B$518:$B$574,0),7),[22]設定!$H28))</f>
        <v>101</v>
      </c>
      <c r="O13" s="50">
        <f>IF($M13="","",IF([22]設定!$H28="",INDEX([22]指数!$C$518:$AD$574,MATCH([22]設定!$D28,[22]指数!$B$518:$B$574,0),8),[22]設定!$H28))</f>
        <v>7.1</v>
      </c>
      <c r="P13" s="49">
        <f>IF($M13="","",IF([22]設定!$H28="",INDEX([22]指数!$C$518:$AD$574,MATCH([22]設定!$D28,[22]指数!$B$518:$B$574,0),9),[22]設定!$H28))</f>
        <v>104.5</v>
      </c>
      <c r="Q13" s="50">
        <f>IF($M13="","",IF([22]設定!$H28="",INDEX([22]指数!$C$518:$AD$574,MATCH([22]設定!$D28,[22]指数!$B$518:$B$574,0),10),[22]設定!$H28))</f>
        <v>5.6</v>
      </c>
      <c r="R13" s="49">
        <f>IF($M13="","",IF([22]設定!$H28="",INDEX([22]指数!$C$518:$AD$574,MATCH([22]設定!$D28,[22]指数!$B$518:$B$574,0),11),[22]設定!$H28))</f>
        <v>87.8</v>
      </c>
      <c r="S13" s="51">
        <f>IF($M13="","",IF([22]設定!$H28="",INDEX([22]指数!$C$518:$AD$574,MATCH([22]設定!$D28,[22]指数!$B$518:$B$574,0),12),[22]設定!$H28))</f>
        <v>15.2</v>
      </c>
      <c r="T13" s="49">
        <f>IF($M13="","",IF([22]設定!$H28="",INDEX([22]指数!$C$582:$AD$638,MATCH([22]設定!$D28,[22]指数!$B$582:$B$638,0),7),[22]設定!$H28))</f>
        <v>81.900000000000006</v>
      </c>
      <c r="U13" s="50">
        <f>IF($M13="","",IF([22]設定!$H28="",INDEX([22]指数!$C$582:$AD$638,MATCH([22]設定!$D28,[22]指数!$B$582:$B$638,0),8),[22]設定!$H28))</f>
        <v>-19.600000000000001</v>
      </c>
      <c r="V13" s="49">
        <f>IF($M13="","",IF([22]設定!$H28="",INDEX([22]指数!$C$582:$AD$638,MATCH([22]設定!$D28,[22]指数!$B$582:$B$638,0),9),[22]設定!$H28))</f>
        <v>86</v>
      </c>
      <c r="W13" s="50">
        <f>IF($M13="","",IF([22]設定!$H28="",INDEX([22]指数!$C$582:$AD$638,MATCH([22]設定!$D28,[22]指数!$B$582:$B$638,0),10),[22]設定!$H28))</f>
        <v>-17.399999999999999</v>
      </c>
      <c r="X13" s="49">
        <f>IF($M13="","",IF([22]設定!$H28="",INDEX([22]指数!$C$582:$AD$638,MATCH([22]設定!$D28,[22]指数!$B$582:$B$638,0),11),[22]設定!$H28))</f>
        <v>0</v>
      </c>
      <c r="Y13" s="51">
        <f>IF($M13="","",IF([22]設定!$H28="",INDEX([22]指数!$C$582:$AD$638,MATCH([22]設定!$D28,[22]指数!$B$582:$B$638,0),12),[22]設定!$H28))</f>
        <v>-100</v>
      </c>
    </row>
    <row r="14" spans="1:25" s="4" customFormat="1" ht="23.25" customHeight="1" x14ac:dyDescent="0.45">
      <c r="A14" s="5"/>
      <c r="B14" s="52" t="str">
        <f>+[23]表１!B15</f>
        <v>卸売業，小売業</v>
      </c>
      <c r="C14" s="46">
        <f>IF($B14="","",IF([22]設定!$H29="",INDEX([22]第１０表!$F$78:$M$134,MATCH([22]設定!$D29,[22]第１０表!$C$78:$C$134,0),1),[22]設定!$H29))</f>
        <v>20.5</v>
      </c>
      <c r="D14" s="46">
        <f>IF($B14="","",IF([22]設定!$H29="",INDEX([22]第１０表!$F$78:$M$134,MATCH([22]設定!$D29,[22]第１０表!$C$78:$C$134,0),2),[22]設定!$H29))</f>
        <v>169.7</v>
      </c>
      <c r="E14" s="46">
        <f>IF($B14="","",IF([22]設定!$H29="",INDEX([22]第１０表!$F$78:$M$134,MATCH([22]設定!$D29,[22]第１０表!$C$78:$C$134,0),3),[22]設定!$H29))</f>
        <v>156.6</v>
      </c>
      <c r="F14" s="47">
        <f>IF($B14="","",IF([22]設定!$H29="",INDEX([22]第１０表!$F$78:$M$134,MATCH([22]設定!$D29,[22]第１０表!$C$78:$C$134,0),4),[22]設定!$H29))</f>
        <v>13.1</v>
      </c>
      <c r="G14" s="46">
        <f>IF($B14="","",IF([22]設定!$H29="",INDEX([22]第１０表!$F$78:$M$134,MATCH([22]設定!$D29,[22]第１０表!$C$78:$C$134,0),5),[22]設定!$H29))</f>
        <v>14.9</v>
      </c>
      <c r="H14" s="46">
        <f>IF($B14="","",IF([22]設定!$H29="",INDEX([22]第１０表!$F$78:$M$134,MATCH([22]設定!$D29,[22]第１０表!$C$78:$C$134,0),6),[22]設定!$H29))</f>
        <v>91.9</v>
      </c>
      <c r="I14" s="46">
        <f>IF($B14="","",IF([22]設定!$H29="",INDEX([22]第１０表!$F$78:$M$134,MATCH([22]設定!$D29,[22]第１０表!$C$78:$C$134,0),7),[22]設定!$H29))</f>
        <v>88.9</v>
      </c>
      <c r="J14" s="47">
        <f>IF($B14="","",IF([22]設定!$H29="",INDEX([22]第１０表!$F$78:$M$134,MATCH([22]設定!$D29,[22]第１０表!$C$78:$C$134,0),8),[22]設定!$H29))</f>
        <v>3</v>
      </c>
      <c r="K14" s="5"/>
      <c r="M14" s="48" t="str">
        <f t="shared" si="0"/>
        <v>卸売業，小売業</v>
      </c>
      <c r="N14" s="49">
        <f>IF($M14="","",IF([22]設定!$H29="",INDEX([22]指数!$C$518:$AD$574,MATCH([22]設定!$D29,[22]指数!$B$518:$B$574,0),7),[22]設定!$H29))</f>
        <v>98.1</v>
      </c>
      <c r="O14" s="50">
        <f>IF($M14="","",IF([22]設定!$H29="",INDEX([22]指数!$C$518:$AD$574,MATCH([22]設定!$D29,[22]指数!$B$518:$B$574,0),8),[22]設定!$H29))</f>
        <v>2</v>
      </c>
      <c r="P14" s="49">
        <f>IF($M14="","",IF([22]設定!$H29="",INDEX([22]指数!$C$518:$AD$574,MATCH([22]設定!$D29,[22]指数!$B$518:$B$574,0),9),[22]設定!$H29))</f>
        <v>96.7</v>
      </c>
      <c r="Q14" s="50">
        <f>IF($M14="","",IF([22]設定!$H29="",INDEX([22]指数!$C$518:$AD$574,MATCH([22]設定!$D29,[22]指数!$B$518:$B$574,0),10),[22]設定!$H29))</f>
        <v>0.7</v>
      </c>
      <c r="R14" s="49">
        <f>IF($M14="","",IF([22]設定!$H29="",INDEX([22]指数!$C$518:$AD$574,MATCH([22]設定!$D29,[22]指数!$B$518:$B$574,0),11),[22]設定!$H29))</f>
        <v>119.1</v>
      </c>
      <c r="S14" s="51">
        <f>IF($M14="","",IF([22]設定!$H29="",INDEX([22]指数!$C$518:$AD$574,MATCH([22]設定!$D29,[22]指数!$B$518:$B$574,0),12),[22]設定!$H29))</f>
        <v>20.2</v>
      </c>
      <c r="T14" s="49">
        <f>IF($M14="","",IF([22]設定!$H29="",INDEX([22]指数!$C$582:$AD$638,MATCH([22]設定!$D29,[22]指数!$B$582:$B$638,0),7),[22]設定!$H29))</f>
        <v>93.3</v>
      </c>
      <c r="U14" s="50">
        <f>IF($M14="","",IF([22]設定!$H29="",INDEX([22]指数!$C$582:$AD$638,MATCH([22]設定!$D29,[22]指数!$B$582:$B$638,0),8),[22]設定!$H29))</f>
        <v>-6.2</v>
      </c>
      <c r="V14" s="49">
        <f>IF($M14="","",IF([22]設定!$H29="",INDEX([22]指数!$C$582:$AD$638,MATCH([22]設定!$D29,[22]指数!$B$582:$B$638,0),9),[22]設定!$H29))</f>
        <v>91.6</v>
      </c>
      <c r="W14" s="50">
        <f>IF($M14="","",IF([22]設定!$H29="",INDEX([22]指数!$C$582:$AD$638,MATCH([22]設定!$D29,[22]指数!$B$582:$B$638,0),10),[22]設定!$H29))</f>
        <v>-6</v>
      </c>
      <c r="X14" s="49">
        <f>IF($M14="","",IF([22]設定!$H29="",INDEX([22]指数!$C$582:$AD$638,MATCH([22]設定!$D29,[22]指数!$B$582:$B$638,0),11),[22]設定!$H29))</f>
        <v>200</v>
      </c>
      <c r="Y14" s="51">
        <f>IF($M14="","",IF([22]設定!$H29="",INDEX([22]指数!$C$582:$AD$638,MATCH([22]設定!$D29,[22]指数!$B$582:$B$638,0),12),[22]設定!$H29))</f>
        <v>-14.3</v>
      </c>
    </row>
    <row r="15" spans="1:25" s="4" customFormat="1" ht="23.25" customHeight="1" x14ac:dyDescent="0.45">
      <c r="A15" s="5"/>
      <c r="B15" s="52" t="str">
        <f>+[23]表１!B16</f>
        <v>金融業，保険業</v>
      </c>
      <c r="C15" s="46">
        <f>IF($B15="","",IF([22]設定!$H30="",INDEX([22]第１０表!$F$78:$M$134,MATCH([22]設定!$D30,[22]第１０表!$C$78:$C$134,0),1),[22]設定!$H30))</f>
        <v>18.899999999999999</v>
      </c>
      <c r="D15" s="46">
        <f>IF($B15="","",IF([22]設定!$H30="",INDEX([22]第１０表!$F$78:$M$134,MATCH([22]設定!$D30,[22]第１０表!$C$78:$C$134,0),2),[22]設定!$H30))</f>
        <v>147.69999999999999</v>
      </c>
      <c r="E15" s="46">
        <f>IF($B15="","",IF([22]設定!$H30="",INDEX([22]第１０表!$F$78:$M$134,MATCH([22]設定!$D30,[22]第１０表!$C$78:$C$134,0),3),[22]設定!$H30))</f>
        <v>140.80000000000001</v>
      </c>
      <c r="F15" s="47">
        <f>IF($B15="","",IF([22]設定!$H30="",INDEX([22]第１０表!$F$78:$M$134,MATCH([22]設定!$D30,[22]第１０表!$C$78:$C$134,0),4),[22]設定!$H30))</f>
        <v>6.9</v>
      </c>
      <c r="G15" s="46">
        <f>IF($B15="","",IF([22]設定!$H30="",INDEX([22]第１０表!$F$78:$M$134,MATCH([22]設定!$D30,[22]第１０表!$C$78:$C$134,0),5),[22]設定!$H30))</f>
        <v>17.7</v>
      </c>
      <c r="H15" s="46">
        <f>IF($B15="","",IF([22]設定!$H30="",INDEX([22]第１０表!$F$78:$M$134,MATCH([22]設定!$D30,[22]第１０表!$C$78:$C$134,0),6),[22]設定!$H30))</f>
        <v>118.9</v>
      </c>
      <c r="I15" s="46">
        <f>IF($B15="","",IF([22]設定!$H30="",INDEX([22]第１０表!$F$78:$M$134,MATCH([22]設定!$D30,[22]第１０表!$C$78:$C$134,0),7),[22]設定!$H30))</f>
        <v>118.4</v>
      </c>
      <c r="J15" s="47">
        <f>IF($B15="","",IF([22]設定!$H30="",INDEX([22]第１０表!$F$78:$M$134,MATCH([22]設定!$D30,[22]第１０表!$C$78:$C$134,0),8),[22]設定!$H30))</f>
        <v>0.5</v>
      </c>
      <c r="K15" s="5"/>
      <c r="M15" s="48" t="str">
        <f t="shared" si="0"/>
        <v>金融業，保険業</v>
      </c>
      <c r="N15" s="49">
        <f>IF($M15="","",IF([22]設定!$H30="",INDEX([22]指数!$C$518:$AD$574,MATCH([22]設定!$D30,[22]指数!$B$518:$B$574,0),7),[22]設定!$H30))</f>
        <v>98.9</v>
      </c>
      <c r="O15" s="50">
        <f>IF($M15="","",IF([22]設定!$H30="",INDEX([22]指数!$C$518:$AD$574,MATCH([22]設定!$D30,[22]指数!$B$518:$B$574,0),8),[22]設定!$H30))</f>
        <v>1.4</v>
      </c>
      <c r="P15" s="49">
        <f>IF($M15="","",IF([22]設定!$H30="",INDEX([22]指数!$C$518:$AD$574,MATCH([22]設定!$D30,[22]指数!$B$518:$B$574,0),9),[22]設定!$H30))</f>
        <v>97.9</v>
      </c>
      <c r="Q15" s="50">
        <f>IF($M15="","",IF([22]設定!$H30="",INDEX([22]指数!$C$518:$AD$574,MATCH([22]設定!$D30,[22]指数!$B$518:$B$574,0),10),[22]設定!$H30))</f>
        <v>1.1000000000000001</v>
      </c>
      <c r="R15" s="49">
        <f>IF($M15="","",IF([22]設定!$H30="",INDEX([22]指数!$C$518:$AD$574,MATCH([22]設定!$D30,[22]指数!$B$518:$B$574,0),11),[22]設定!$H30))</f>
        <v>125.5</v>
      </c>
      <c r="S15" s="51">
        <f>IF($M15="","",IF([22]設定!$H30="",INDEX([22]指数!$C$518:$AD$574,MATCH([22]設定!$D30,[22]指数!$B$518:$B$574,0),12),[22]設定!$H30))</f>
        <v>9.6</v>
      </c>
      <c r="T15" s="49">
        <f>IF($M15="","",IF([22]設定!$H30="",INDEX([22]指数!$C$582:$AD$638,MATCH([22]設定!$D30,[22]指数!$B$582:$B$638,0),7),[22]設定!$H30))</f>
        <v>107.1</v>
      </c>
      <c r="U15" s="50">
        <f>IF($M15="","",IF([22]設定!$H30="",INDEX([22]指数!$C$582:$AD$638,MATCH([22]設定!$D30,[22]指数!$B$582:$B$638,0),8),[22]設定!$H30))</f>
        <v>8.1</v>
      </c>
      <c r="V15" s="49">
        <f>IF($M15="","",IF([22]設定!$H30="",INDEX([22]指数!$C$582:$AD$638,MATCH([22]設定!$D30,[22]指数!$B$582:$B$638,0),9),[22]設定!$H30))</f>
        <v>108.4</v>
      </c>
      <c r="W15" s="50">
        <f>IF($M15="","",IF([22]設定!$H30="",INDEX([22]指数!$C$582:$AD$638,MATCH([22]設定!$D30,[22]指数!$B$582:$B$638,0),10),[22]設定!$H30))</f>
        <v>10.5</v>
      </c>
      <c r="X15" s="49">
        <f>IF($M15="","",IF([22]設定!$H30="",INDEX([22]指数!$C$582:$AD$638,MATCH([22]設定!$D30,[22]指数!$B$582:$B$638,0),11),[22]設定!$H30))</f>
        <v>22.7</v>
      </c>
      <c r="Y15" s="51">
        <f>IF($M15="","",IF([22]設定!$H30="",INDEX([22]指数!$C$582:$AD$638,MATCH([22]設定!$D30,[22]指数!$B$582:$B$638,0),12),[22]設定!$H30))</f>
        <v>-82.8</v>
      </c>
    </row>
    <row r="16" spans="1:25" s="4" customFormat="1" ht="23.25" customHeight="1" x14ac:dyDescent="0.45">
      <c r="A16" s="5"/>
      <c r="B16" s="52" t="str">
        <f>+[23]表１!B17</f>
        <v>不動産業，物品賃貸業</v>
      </c>
      <c r="C16" s="46">
        <f>IF($B16="","",IF([22]設定!$H31="",INDEX([22]第１０表!$F$78:$M$134,MATCH([22]設定!$D31,[22]第１０表!$C$78:$C$134,0),1),[22]設定!$H31))</f>
        <v>19.5</v>
      </c>
      <c r="D16" s="46">
        <f>IF($B16="","",IF([22]設定!$H31="",INDEX([22]第１０表!$F$78:$M$134,MATCH([22]設定!$D31,[22]第１０表!$C$78:$C$134,0),2),[22]設定!$H31))</f>
        <v>155.80000000000001</v>
      </c>
      <c r="E16" s="46">
        <f>IF($B16="","",IF([22]設定!$H31="",INDEX([22]第１０表!$F$78:$M$134,MATCH([22]設定!$D31,[22]第１０表!$C$78:$C$134,0),3),[22]設定!$H31))</f>
        <v>153</v>
      </c>
      <c r="F16" s="47">
        <f>IF($B16="","",IF([22]設定!$H31="",INDEX([22]第１０表!$F$78:$M$134,MATCH([22]設定!$D31,[22]第１０表!$C$78:$C$134,0),4),[22]設定!$H31))</f>
        <v>2.8</v>
      </c>
      <c r="G16" s="46">
        <f>IF($B16="","",IF([22]設定!$H31="",INDEX([22]第１０表!$F$78:$M$134,MATCH([22]設定!$D31,[22]第１０表!$C$78:$C$134,0),5),[22]設定!$H31))</f>
        <v>14.6</v>
      </c>
      <c r="H16" s="46">
        <f>IF($B16="","",IF([22]設定!$H31="",INDEX([22]第１０表!$F$78:$M$134,MATCH([22]設定!$D31,[22]第１０表!$C$78:$C$134,0),6),[22]設定!$H31))</f>
        <v>80</v>
      </c>
      <c r="I16" s="46">
        <f>IF($B16="","",IF([22]設定!$H31="",INDEX([22]第１０表!$F$78:$M$134,MATCH([22]設定!$D31,[22]第１０表!$C$78:$C$134,0),7),[22]設定!$H31))</f>
        <v>79.7</v>
      </c>
      <c r="J16" s="47">
        <f>IF($B16="","",IF([22]設定!$H31="",INDEX([22]第１０表!$F$78:$M$134,MATCH([22]設定!$D31,[22]第１０表!$C$78:$C$134,0),8),[22]設定!$H31))</f>
        <v>0.3</v>
      </c>
      <c r="K16" s="5"/>
      <c r="M16" s="48" t="str">
        <f t="shared" si="0"/>
        <v>不動産業，物品賃貸業</v>
      </c>
      <c r="N16" s="49">
        <f>IF($M16="","",IF([22]設定!$H31="",INDEX([22]指数!$C$518:$AD$574,MATCH([22]設定!$D31,[22]指数!$B$518:$B$574,0),7),[22]設定!$H31))</f>
        <v>95.1</v>
      </c>
      <c r="O16" s="50">
        <f>IF($M16="","",IF([22]設定!$H31="",INDEX([22]指数!$C$518:$AD$574,MATCH([22]設定!$D31,[22]指数!$B$518:$B$574,0),8),[22]設定!$H31))</f>
        <v>-8.5</v>
      </c>
      <c r="P16" s="49">
        <f>IF($M16="","",IF([22]設定!$H31="",INDEX([22]指数!$C$518:$AD$574,MATCH([22]設定!$D31,[22]指数!$B$518:$B$574,0),9),[22]設定!$H31))</f>
        <v>98.8</v>
      </c>
      <c r="Q16" s="50">
        <f>IF($M16="","",IF([22]設定!$H31="",INDEX([22]指数!$C$518:$AD$574,MATCH([22]設定!$D31,[22]指数!$B$518:$B$574,0),10),[22]設定!$H31))</f>
        <v>-4.0999999999999996</v>
      </c>
      <c r="R16" s="49">
        <f>IF($M16="","",IF([22]設定!$H31="",INDEX([22]指数!$C$518:$AD$574,MATCH([22]設定!$D31,[22]指数!$B$518:$B$574,0),11),[22]設定!$H31))</f>
        <v>31.1</v>
      </c>
      <c r="S16" s="51">
        <f>IF($M16="","",IF([22]設定!$H31="",INDEX([22]指数!$C$518:$AD$574,MATCH([22]設定!$D31,[22]指数!$B$518:$B$574,0),12),[22]設定!$H31))</f>
        <v>-73.8</v>
      </c>
      <c r="T16" s="49">
        <f>IF($M16="","",IF([22]設定!$H31="",INDEX([22]指数!$C$582:$AD$638,MATCH([22]設定!$D31,[22]指数!$B$582:$B$638,0),7),[22]設定!$H31))</f>
        <v>98.9</v>
      </c>
      <c r="U16" s="50">
        <f>IF($M16="","",IF([22]設定!$H31="",INDEX([22]指数!$C$582:$AD$638,MATCH([22]設定!$D31,[22]指数!$B$582:$B$638,0),8),[22]設定!$H31))</f>
        <v>-10.6</v>
      </c>
      <c r="V16" s="49">
        <f>IF($M16="","",IF([22]設定!$H31="",INDEX([22]指数!$C$582:$AD$638,MATCH([22]設定!$D31,[22]指数!$B$582:$B$638,0),9),[22]設定!$H31))</f>
        <v>100.1</v>
      </c>
      <c r="W16" s="50">
        <f>IF($M16="","",IF([22]設定!$H31="",INDEX([22]指数!$C$582:$AD$638,MATCH([22]設定!$D31,[22]指数!$B$582:$B$638,0),10),[22]設定!$H31))</f>
        <v>-8.8000000000000007</v>
      </c>
      <c r="X16" s="49">
        <f>IF($M16="","",IF([22]設定!$H31="",INDEX([22]指数!$C$582:$AD$638,MATCH([22]設定!$D31,[22]指数!$B$582:$B$638,0),11),[22]設定!$H31))</f>
        <v>23.1</v>
      </c>
      <c r="Y16" s="51">
        <f>IF($M16="","",IF([22]設定!$H31="",INDEX([22]指数!$C$582:$AD$638,MATCH([22]設定!$D31,[22]指数!$B$582:$B$638,0),12),[22]設定!$H31))</f>
        <v>-85.7</v>
      </c>
    </row>
    <row r="17" spans="1:25" s="4" customFormat="1" ht="23.25" customHeight="1" x14ac:dyDescent="0.45">
      <c r="A17" s="5"/>
      <c r="B17" s="55" t="str">
        <f>+[23]表１!B18</f>
        <v>学術研究，専門・技術サービス業</v>
      </c>
      <c r="C17" s="46">
        <f>IF($B17="","",IF([22]設定!$H32="",INDEX([22]第１０表!$F$78:$M$134,MATCH([22]設定!$D32,[22]第１０表!$C$78:$C$134,0),1),[22]設定!$H32))</f>
        <v>19.399999999999999</v>
      </c>
      <c r="D17" s="46">
        <f>IF($B17="","",IF([22]設定!$H32="",INDEX([22]第１０表!$F$78:$M$134,MATCH([22]設定!$D32,[22]第１０表!$C$78:$C$134,0),2),[22]設定!$H32))</f>
        <v>157</v>
      </c>
      <c r="E17" s="46">
        <f>IF($B17="","",IF([22]設定!$H32="",INDEX([22]第１０表!$F$78:$M$134,MATCH([22]設定!$D32,[22]第１０表!$C$78:$C$134,0),3),[22]設定!$H32))</f>
        <v>147.80000000000001</v>
      </c>
      <c r="F17" s="47">
        <f>IF($B17="","",IF([22]設定!$H32="",INDEX([22]第１０表!$F$78:$M$134,MATCH([22]設定!$D32,[22]第１０表!$C$78:$C$134,0),4),[22]設定!$H32))</f>
        <v>9.1999999999999993</v>
      </c>
      <c r="G17" s="46">
        <f>IF($B17="","",IF([22]設定!$H32="",INDEX([22]第１０表!$F$78:$M$134,MATCH([22]設定!$D32,[22]第１０表!$C$78:$C$134,0),5),[22]設定!$H32))</f>
        <v>17.8</v>
      </c>
      <c r="H17" s="46">
        <f>IF($B17="","",IF([22]設定!$H32="",INDEX([22]第１０表!$F$78:$M$134,MATCH([22]設定!$D32,[22]第１０表!$C$78:$C$134,0),6),[22]設定!$H32))</f>
        <v>99.1</v>
      </c>
      <c r="I17" s="46">
        <f>IF($B17="","",IF([22]設定!$H32="",INDEX([22]第１０表!$F$78:$M$134,MATCH([22]設定!$D32,[22]第１０表!$C$78:$C$134,0),7),[22]設定!$H32))</f>
        <v>92.1</v>
      </c>
      <c r="J17" s="47">
        <f>IF($B17="","",IF([22]設定!$H32="",INDEX([22]第１０表!$F$78:$M$134,MATCH([22]設定!$D32,[22]第１０表!$C$78:$C$134,0),8),[22]設定!$H32))</f>
        <v>7</v>
      </c>
      <c r="K17" s="5"/>
      <c r="M17" s="56" t="str">
        <f t="shared" si="0"/>
        <v>学術研究，専門・技術サービス業</v>
      </c>
      <c r="N17" s="49">
        <f>IF($M17="","",IF([22]設定!$H32="",INDEX([22]指数!$C$518:$AD$574,MATCH([22]設定!$D32,[22]指数!$B$518:$B$574,0),7),[22]設定!$H32))</f>
        <v>96.7</v>
      </c>
      <c r="O17" s="50">
        <f>IF($M17="","",IF([22]設定!$H32="",INDEX([22]指数!$C$518:$AD$574,MATCH([22]設定!$D32,[22]指数!$B$518:$B$574,0),8),[22]設定!$H32))</f>
        <v>-1.2</v>
      </c>
      <c r="P17" s="49">
        <f>IF($M17="","",IF([22]設定!$H32="",INDEX([22]指数!$C$518:$AD$574,MATCH([22]設定!$D32,[22]指数!$B$518:$B$574,0),9),[22]設定!$H32))</f>
        <v>96.8</v>
      </c>
      <c r="Q17" s="50">
        <f>IF($M17="","",IF([22]設定!$H32="",INDEX([22]指数!$C$518:$AD$574,MATCH([22]設定!$D32,[22]指数!$B$518:$B$574,0),10),[22]設定!$H32))</f>
        <v>-1.8</v>
      </c>
      <c r="R17" s="49">
        <f>IF($M17="","",IF([22]設定!$H32="",INDEX([22]指数!$C$518:$AD$574,MATCH([22]設定!$D32,[22]指数!$B$518:$B$574,0),11),[22]設定!$H32))</f>
        <v>95.8</v>
      </c>
      <c r="S17" s="51">
        <f>IF($M17="","",IF([22]設定!$H32="",INDEX([22]指数!$C$518:$AD$574,MATCH([22]設定!$D32,[22]指数!$B$518:$B$574,0),12),[22]設定!$H32))</f>
        <v>9.5</v>
      </c>
      <c r="T17" s="49">
        <f>IF($M17="","",IF([22]設定!$H32="",INDEX([22]指数!$C$582:$AD$638,MATCH([22]設定!$D32,[22]指数!$B$582:$B$638,0),7),[22]設定!$H32))</f>
        <v>86.2</v>
      </c>
      <c r="U17" s="50">
        <f>IF($M17="","",IF([22]設定!$H32="",INDEX([22]指数!$C$582:$AD$638,MATCH([22]設定!$D32,[22]指数!$B$582:$B$638,0),8),[22]設定!$H32))</f>
        <v>-5.0999999999999996</v>
      </c>
      <c r="V17" s="49">
        <f>IF($M17="","",IF([22]設定!$H32="",INDEX([22]指数!$C$582:$AD$638,MATCH([22]設定!$D32,[22]指数!$B$582:$B$638,0),9),[22]設定!$H32))</f>
        <v>81.900000000000006</v>
      </c>
      <c r="W17" s="50">
        <f>IF($M17="","",IF([22]設定!$H32="",INDEX([22]指数!$C$582:$AD$638,MATCH([22]設定!$D32,[22]指数!$B$582:$B$638,0),10),[22]設定!$H32))</f>
        <v>-8</v>
      </c>
      <c r="X17" s="49">
        <f>IF($M17="","",IF([22]設定!$H32="",INDEX([22]指数!$C$582:$AD$638,MATCH([22]設定!$D32,[22]指数!$B$582:$B$638,0),11),[22]設定!$H32))</f>
        <v>280</v>
      </c>
      <c r="Y17" s="51">
        <f>IF($M17="","",IF([22]設定!$H32="",INDEX([22]指数!$C$582:$AD$638,MATCH([22]設定!$D32,[22]指数!$B$582:$B$638,0),12),[22]設定!$H32))</f>
        <v>62.8</v>
      </c>
    </row>
    <row r="18" spans="1:25" s="4" customFormat="1" ht="23.25" customHeight="1" x14ac:dyDescent="0.45">
      <c r="A18" s="5"/>
      <c r="B18" s="52" t="str">
        <f>+[23]表１!B19</f>
        <v>宿泊業，飲食サービス業</v>
      </c>
      <c r="C18" s="46">
        <f>IF($B18="","",IF([22]設定!$H33="",INDEX([22]第１０表!$F$78:$M$134,MATCH([22]設定!$D33,[22]第１０表!$C$78:$C$134,0),1),[22]設定!$H33))</f>
        <v>22.4</v>
      </c>
      <c r="D18" s="46">
        <f>IF($B18="","",IF([22]設定!$H33="",INDEX([22]第１０表!$F$78:$M$134,MATCH([22]設定!$D33,[22]第１０表!$C$78:$C$134,0),2),[22]設定!$H33))</f>
        <v>181.1</v>
      </c>
      <c r="E18" s="46">
        <f>IF($B18="","",IF([22]設定!$H33="",INDEX([22]第１０表!$F$78:$M$134,MATCH([22]設定!$D33,[22]第１０表!$C$78:$C$134,0),3),[22]設定!$H33))</f>
        <v>168.4</v>
      </c>
      <c r="F18" s="47">
        <f>IF($B18="","",IF([22]設定!$H33="",INDEX([22]第１０表!$F$78:$M$134,MATCH([22]設定!$D33,[22]第１０表!$C$78:$C$134,0),4),[22]設定!$H33))</f>
        <v>12.7</v>
      </c>
      <c r="G18" s="46">
        <f>IF($B18="","",IF([22]設定!$H33="",INDEX([22]第１０表!$F$78:$M$134,MATCH([22]設定!$D33,[22]第１０表!$C$78:$C$134,0),5),[22]設定!$H33))</f>
        <v>12.5</v>
      </c>
      <c r="H18" s="46">
        <f>IF($B18="","",IF([22]設定!$H33="",INDEX([22]第１０表!$F$78:$M$134,MATCH([22]設定!$D33,[22]第１０表!$C$78:$C$134,0),6),[22]設定!$H33))</f>
        <v>60.7</v>
      </c>
      <c r="I18" s="46">
        <f>IF($B18="","",IF([22]設定!$H33="",INDEX([22]第１０表!$F$78:$M$134,MATCH([22]設定!$D33,[22]第１０表!$C$78:$C$134,0),7),[22]設定!$H33))</f>
        <v>59.3</v>
      </c>
      <c r="J18" s="47">
        <f>IF($B18="","",IF([22]設定!$H33="",INDEX([22]第１０表!$F$78:$M$134,MATCH([22]設定!$D33,[22]第１０表!$C$78:$C$134,0),8),[22]設定!$H33))</f>
        <v>1.4</v>
      </c>
      <c r="K18" s="5"/>
      <c r="M18" s="48" t="str">
        <f t="shared" si="0"/>
        <v>宿泊業，飲食サービス業</v>
      </c>
      <c r="N18" s="49">
        <f>IF($M18="","",IF([22]設定!$H33="",INDEX([22]指数!$C$518:$AD$574,MATCH([22]設定!$D33,[22]指数!$B$518:$B$574,0),7),[22]設定!$H33))</f>
        <v>110.9</v>
      </c>
      <c r="O18" s="50">
        <f>IF($M18="","",IF([22]設定!$H33="",INDEX([22]指数!$C$518:$AD$574,MATCH([22]設定!$D33,[22]指数!$B$518:$B$574,0),8),[22]設定!$H33))</f>
        <v>0.5</v>
      </c>
      <c r="P18" s="49">
        <f>IF($M18="","",IF([22]設定!$H33="",INDEX([22]指数!$C$518:$AD$574,MATCH([22]設定!$D33,[22]指数!$B$518:$B$574,0),9),[22]設定!$H33))</f>
        <v>110.4</v>
      </c>
      <c r="Q18" s="50">
        <f>IF($M18="","",IF([22]設定!$H33="",INDEX([22]指数!$C$518:$AD$574,MATCH([22]設定!$D33,[22]指数!$B$518:$B$574,0),10),[22]設定!$H33))</f>
        <v>-3.7</v>
      </c>
      <c r="R18" s="49">
        <f>IF($M18="","",IF([22]設定!$H33="",INDEX([22]指数!$C$518:$AD$574,MATCH([22]設定!$D33,[22]指数!$B$518:$B$574,0),11),[22]設定!$H33))</f>
        <v>117.6</v>
      </c>
      <c r="S18" s="51">
        <f>IF($M18="","",IF([22]設定!$H33="",INDEX([22]指数!$C$518:$AD$574,MATCH([22]設定!$D33,[22]指数!$B$518:$B$574,0),12),[22]設定!$H33))</f>
        <v>139.5</v>
      </c>
      <c r="T18" s="49">
        <f>IF($M18="","",IF([22]設定!$H33="",INDEX([22]指数!$C$582:$AD$638,MATCH([22]設定!$D33,[22]指数!$B$582:$B$638,0),7),[22]設定!$H33))</f>
        <v>88.5</v>
      </c>
      <c r="U18" s="50">
        <f>IF($M18="","",IF([22]設定!$H33="",INDEX([22]指数!$C$582:$AD$638,MATCH([22]設定!$D33,[22]指数!$B$582:$B$638,0),8),[22]設定!$H33))</f>
        <v>-23.6</v>
      </c>
      <c r="V18" s="49">
        <f>IF($M18="","",IF([22]設定!$H33="",INDEX([22]指数!$C$582:$AD$638,MATCH([22]設定!$D33,[22]指数!$B$582:$B$638,0),9),[22]設定!$H33))</f>
        <v>88.2</v>
      </c>
      <c r="W18" s="50">
        <f>IF($M18="","",IF([22]設定!$H33="",INDEX([22]指数!$C$582:$AD$638,MATCH([22]設定!$D33,[22]指数!$B$582:$B$638,0),10),[22]設定!$H33))</f>
        <v>-22.5</v>
      </c>
      <c r="X18" s="49">
        <f>IF($M18="","",IF([22]設定!$H33="",INDEX([22]指数!$C$582:$AD$638,MATCH([22]設定!$D33,[22]指数!$B$582:$B$638,0),11),[22]設定!$H33))</f>
        <v>100</v>
      </c>
      <c r="Y18" s="51">
        <f>IF($M18="","",IF([22]設定!$H33="",INDEX([22]指数!$C$582:$AD$638,MATCH([22]設定!$D33,[22]指数!$B$582:$B$638,0),12),[22]設定!$H33))</f>
        <v>-53.3</v>
      </c>
    </row>
    <row r="19" spans="1:25" s="4" customFormat="1" ht="23.25" customHeight="1" x14ac:dyDescent="0.45">
      <c r="A19" s="5"/>
      <c r="B19" s="54" t="str">
        <f>+[23]表１!B20</f>
        <v>生活関連サービス業，娯楽業</v>
      </c>
      <c r="C19" s="46">
        <f>IF($B19="","",IF([22]設定!$H34="",INDEX([22]第１０表!$F$78:$M$134,MATCH([22]設定!$D34,[22]第１０表!$C$78:$C$134,0),1),[22]設定!$H34))</f>
        <v>19</v>
      </c>
      <c r="D19" s="46">
        <f>IF($B19="","",IF([22]設定!$H34="",INDEX([22]第１０表!$F$78:$M$134,MATCH([22]設定!$D34,[22]第１０表!$C$78:$C$134,0),2),[22]設定!$H34))</f>
        <v>158.4</v>
      </c>
      <c r="E19" s="46">
        <f>IF($B19="","",IF([22]設定!$H34="",INDEX([22]第１０表!$F$78:$M$134,MATCH([22]設定!$D34,[22]第１０表!$C$78:$C$134,0),3),[22]設定!$H34))</f>
        <v>149</v>
      </c>
      <c r="F19" s="47">
        <f>IF($B19="","",IF([22]設定!$H34="",INDEX([22]第１０表!$F$78:$M$134,MATCH([22]設定!$D34,[22]第１０表!$C$78:$C$134,0),4),[22]設定!$H34))</f>
        <v>9.4</v>
      </c>
      <c r="G19" s="46">
        <f>IF($B19="","",IF([22]設定!$H34="",INDEX([22]第１０表!$F$78:$M$134,MATCH([22]設定!$D34,[22]第１０表!$C$78:$C$134,0),5),[22]設定!$H34))</f>
        <v>11.3</v>
      </c>
      <c r="H19" s="46">
        <f>IF($B19="","",IF([22]設定!$H34="",INDEX([22]第１０表!$F$78:$M$134,MATCH([22]設定!$D34,[22]第１０表!$C$78:$C$134,0),6),[22]設定!$H34))</f>
        <v>64.5</v>
      </c>
      <c r="I19" s="46">
        <f>IF($B19="","",IF([22]設定!$H34="",INDEX([22]第１０表!$F$78:$M$134,MATCH([22]設定!$D34,[22]第１０表!$C$78:$C$134,0),7),[22]設定!$H34))</f>
        <v>62.2</v>
      </c>
      <c r="J19" s="47">
        <f>IF($B19="","",IF([22]設定!$H34="",INDEX([22]第１０表!$F$78:$M$134,MATCH([22]設定!$D34,[22]第１０表!$C$78:$C$134,0),8),[22]設定!$H34))</f>
        <v>2.2999999999999998</v>
      </c>
      <c r="K19" s="5"/>
      <c r="M19" s="54" t="str">
        <f t="shared" si="0"/>
        <v>生活関連サービス業，娯楽業</v>
      </c>
      <c r="N19" s="49">
        <f>IF($M19="","",IF([22]設定!$H34="",INDEX([22]指数!$C$518:$AD$574,MATCH([22]設定!$D34,[22]指数!$B$518:$B$574,0),7),[22]設定!$H34))</f>
        <v>93.2</v>
      </c>
      <c r="O19" s="50">
        <f>IF($M19="","",IF([22]設定!$H34="",INDEX([22]指数!$C$518:$AD$574,MATCH([22]設定!$D34,[22]指数!$B$518:$B$574,0),8),[22]設定!$H34))</f>
        <v>-2.7</v>
      </c>
      <c r="P19" s="49">
        <f>IF($M19="","",IF([22]設定!$H34="",INDEX([22]指数!$C$518:$AD$574,MATCH([22]設定!$D34,[22]指数!$B$518:$B$574,0),9),[22]設定!$H34))</f>
        <v>96.6</v>
      </c>
      <c r="Q19" s="50">
        <f>IF($M19="","",IF([22]設定!$H34="",INDEX([22]指数!$C$518:$AD$574,MATCH([22]設定!$D34,[22]指数!$B$518:$B$574,0),10),[22]設定!$H34))</f>
        <v>-0.7</v>
      </c>
      <c r="R19" s="49">
        <f>IF($M19="","",IF([22]設定!$H34="",INDEX([22]指数!$C$518:$AD$574,MATCH([22]設定!$D34,[22]指数!$B$518:$B$574,0),11),[22]設定!$H34))</f>
        <v>59.5</v>
      </c>
      <c r="S19" s="51">
        <f>IF($M19="","",IF([22]設定!$H34="",INDEX([22]指数!$C$518:$AD$574,MATCH([22]設定!$D34,[22]指数!$B$518:$B$574,0),12),[22]設定!$H34))</f>
        <v>-26</v>
      </c>
      <c r="T19" s="49">
        <f>IF($M19="","",IF([22]設定!$H34="",INDEX([22]指数!$C$582:$AD$638,MATCH([22]設定!$D34,[22]指数!$B$582:$B$638,0),7),[22]設定!$H34))</f>
        <v>82.2</v>
      </c>
      <c r="U19" s="50">
        <f>IF($M19="","",IF([22]設定!$H34="",INDEX([22]指数!$C$582:$AD$638,MATCH([22]設定!$D34,[22]指数!$B$582:$B$638,0),8),[22]設定!$H34))</f>
        <v>-18.7</v>
      </c>
      <c r="V19" s="49">
        <f>IF($M19="","",IF([22]設定!$H34="",INDEX([22]指数!$C$582:$AD$638,MATCH([22]設定!$D34,[22]指数!$B$582:$B$638,0),9),[22]設定!$H34))</f>
        <v>80.099999999999994</v>
      </c>
      <c r="W19" s="50">
        <f>IF($M19="","",IF([22]設定!$H34="",INDEX([22]指数!$C$582:$AD$638,MATCH([22]設定!$D34,[22]指数!$B$582:$B$638,0),10),[22]設定!$H34))</f>
        <v>-19.399999999999999</v>
      </c>
      <c r="X19" s="49">
        <f>IF($M19="","",IF([22]設定!$H34="",INDEX([22]指数!$C$582:$AD$638,MATCH([22]設定!$D34,[22]指数!$B$582:$B$638,0),11),[22]設定!$H34))</f>
        <v>287.5</v>
      </c>
      <c r="Y19" s="51">
        <f>IF($M19="","",IF([22]設定!$H34="",INDEX([22]指数!$C$582:$AD$638,MATCH([22]設定!$D34,[22]指数!$B$582:$B$638,0),12),[22]設定!$H34))</f>
        <v>4.5</v>
      </c>
    </row>
    <row r="20" spans="1:25" s="4" customFormat="1" ht="23.25" customHeight="1" x14ac:dyDescent="0.45">
      <c r="A20" s="5"/>
      <c r="B20" s="52" t="str">
        <f>+[23]表１!B21</f>
        <v>教育，学習支援業</v>
      </c>
      <c r="C20" s="46">
        <f>IF($B20="","",IF([22]設定!$H35="",INDEX([22]第１０表!$F$78:$M$134,MATCH([22]設定!$D35,[22]第１０表!$C$78:$C$134,0),1),[22]設定!$H35))</f>
        <v>18</v>
      </c>
      <c r="D20" s="46">
        <f>IF($B20="","",IF([22]設定!$H35="",INDEX([22]第１０表!$F$78:$M$134,MATCH([22]設定!$D35,[22]第１０表!$C$78:$C$134,0),2),[22]設定!$H35))</f>
        <v>158.19999999999999</v>
      </c>
      <c r="E20" s="46">
        <f>IF($B20="","",IF([22]設定!$H35="",INDEX([22]第１０表!$F$78:$M$134,MATCH([22]設定!$D35,[22]第１０表!$C$78:$C$134,0),3),[22]設定!$H35))</f>
        <v>135.9</v>
      </c>
      <c r="F20" s="47">
        <f>IF($B20="","",IF([22]設定!$H35="",INDEX([22]第１０表!$F$78:$M$134,MATCH([22]設定!$D35,[22]第１０表!$C$78:$C$134,0),4),[22]設定!$H35))</f>
        <v>22.3</v>
      </c>
      <c r="G20" s="46">
        <f>IF($B20="","",IF([22]設定!$H35="",INDEX([22]第１０表!$F$78:$M$134,MATCH([22]設定!$D35,[22]第１０表!$C$78:$C$134,0),5),[22]設定!$H35))</f>
        <v>11.8</v>
      </c>
      <c r="H20" s="46">
        <f>IF($B20="","",IF([22]設定!$H35="",INDEX([22]第１０表!$F$78:$M$134,MATCH([22]設定!$D35,[22]第１０表!$C$78:$C$134,0),6),[22]設定!$H35))</f>
        <v>59</v>
      </c>
      <c r="I20" s="46">
        <f>IF($B20="","",IF([22]設定!$H35="",INDEX([22]第１０表!$F$78:$M$134,MATCH([22]設定!$D35,[22]第１０表!$C$78:$C$134,0),7),[22]設定!$H35))</f>
        <v>58.8</v>
      </c>
      <c r="J20" s="47">
        <f>IF($B20="","",IF([22]設定!$H35="",INDEX([22]第１０表!$F$78:$M$134,MATCH([22]設定!$D35,[22]第１０表!$C$78:$C$134,0),8),[22]設定!$H35))</f>
        <v>0.2</v>
      </c>
      <c r="K20" s="5"/>
      <c r="M20" s="48" t="str">
        <f t="shared" si="0"/>
        <v>教育，学習支援業</v>
      </c>
      <c r="N20" s="49">
        <f>IF($M20="","",IF([22]設定!$H35="",INDEX([22]指数!$C$518:$AD$574,MATCH([22]設定!$D35,[22]指数!$B$518:$B$574,0),7),[22]設定!$H35))</f>
        <v>100.5</v>
      </c>
      <c r="O20" s="50">
        <f>IF($M20="","",IF([22]設定!$H35="",INDEX([22]指数!$C$518:$AD$574,MATCH([22]設定!$D35,[22]指数!$B$518:$B$574,0),8),[22]設定!$H35))</f>
        <v>-1.2</v>
      </c>
      <c r="P20" s="49">
        <f>IF($M20="","",IF([22]設定!$H35="",INDEX([22]指数!$C$518:$AD$574,MATCH([22]設定!$D35,[22]指数!$B$518:$B$574,0),9),[22]設定!$H35))</f>
        <v>91.5</v>
      </c>
      <c r="Q20" s="50">
        <f>IF($M20="","",IF([22]設定!$H35="",INDEX([22]指数!$C$518:$AD$574,MATCH([22]設定!$D35,[22]指数!$B$518:$B$574,0),10),[22]設定!$H35))</f>
        <v>-1</v>
      </c>
      <c r="R20" s="49">
        <f>IF($M20="","",IF([22]設定!$H35="",INDEX([22]指数!$C$518:$AD$574,MATCH([22]設定!$D35,[22]指数!$B$518:$B$574,0),11),[22]設定!$H35))</f>
        <v>253.4</v>
      </c>
      <c r="S20" s="51">
        <f>IF($M20="","",IF([22]設定!$H35="",INDEX([22]指数!$C$518:$AD$574,MATCH([22]設定!$D35,[22]指数!$B$518:$B$574,0),12),[22]設定!$H35))</f>
        <v>-1.8</v>
      </c>
      <c r="T20" s="49">
        <f>IF($M20="","",IF([22]設定!$H35="",INDEX([22]指数!$C$582:$AD$638,MATCH([22]設定!$D35,[22]指数!$B$582:$B$638,0),7),[22]設定!$H35))</f>
        <v>112.8</v>
      </c>
      <c r="U20" s="50">
        <f>IF($M20="","",IF([22]設定!$H35="",INDEX([22]指数!$C$582:$AD$638,MATCH([22]設定!$D35,[22]指数!$B$582:$B$638,0),8),[22]設定!$H35))</f>
        <v>-11.3</v>
      </c>
      <c r="V20" s="49">
        <f>IF($M20="","",IF([22]設定!$H35="",INDEX([22]指数!$C$582:$AD$638,MATCH([22]設定!$D35,[22]指数!$B$582:$B$638,0),9),[22]設定!$H35))</f>
        <v>113.1</v>
      </c>
      <c r="W20" s="50">
        <f>IF($M20="","",IF([22]設定!$H35="",INDEX([22]指数!$C$582:$AD$638,MATCH([22]設定!$D35,[22]指数!$B$582:$B$638,0),10),[22]設定!$H35))</f>
        <v>-11.2</v>
      </c>
      <c r="X20" s="49">
        <f>IF($M20="","",IF([22]設定!$H35="",INDEX([22]指数!$C$582:$AD$638,MATCH([22]設定!$D35,[22]指数!$B$582:$B$638,0),11),[22]設定!$H35))</f>
        <v>50</v>
      </c>
      <c r="Y20" s="51">
        <f>IF($M20="","",IF([22]設定!$H35="",INDEX([22]指数!$C$582:$AD$638,MATCH([22]設定!$D35,[22]指数!$B$582:$B$638,0),12),[22]設定!$H35))</f>
        <v>-33.299999999999997</v>
      </c>
    </row>
    <row r="21" spans="1:25" s="4" customFormat="1" ht="23.25" customHeight="1" x14ac:dyDescent="0.45">
      <c r="A21" s="5"/>
      <c r="B21" s="52" t="str">
        <f>+[23]表１!B22</f>
        <v>医療，福祉</v>
      </c>
      <c r="C21" s="46">
        <f>IF($B21="","",IF([22]設定!$H36="",INDEX([22]第１０表!$F$78:$M$134,MATCH([22]設定!$D36,[22]第１０表!$C$78:$C$134,0),1),[22]設定!$H36))</f>
        <v>19.7</v>
      </c>
      <c r="D21" s="46">
        <f>IF($B21="","",IF([22]設定!$H36="",INDEX([22]第１０表!$F$78:$M$134,MATCH([22]設定!$D36,[22]第１０表!$C$78:$C$134,0),2),[22]設定!$H36))</f>
        <v>158.69999999999999</v>
      </c>
      <c r="E21" s="46">
        <f>IF($B21="","",IF([22]設定!$H36="",INDEX([22]第１０表!$F$78:$M$134,MATCH([22]設定!$D36,[22]第１０表!$C$78:$C$134,0),3),[22]設定!$H36))</f>
        <v>153.30000000000001</v>
      </c>
      <c r="F21" s="47">
        <f>IF($B21="","",IF([22]設定!$H36="",INDEX([22]第１０表!$F$78:$M$134,MATCH([22]設定!$D36,[22]第１０表!$C$78:$C$134,0),4),[22]設定!$H36))</f>
        <v>5.4</v>
      </c>
      <c r="G21" s="46">
        <f>IF($B21="","",IF([22]設定!$H36="",INDEX([22]第１０表!$F$78:$M$134,MATCH([22]設定!$D36,[22]第１０表!$C$78:$C$134,0),5),[22]設定!$H36))</f>
        <v>15.8</v>
      </c>
      <c r="H21" s="46">
        <f>IF($B21="","",IF([22]設定!$H36="",INDEX([22]第１０表!$F$78:$M$134,MATCH([22]設定!$D36,[22]第１０表!$C$78:$C$134,0),6),[22]設定!$H36))</f>
        <v>88.5</v>
      </c>
      <c r="I21" s="46">
        <f>IF($B21="","",IF([22]設定!$H36="",INDEX([22]第１０表!$F$78:$M$134,MATCH([22]設定!$D36,[22]第１０表!$C$78:$C$134,0),7),[22]設定!$H36))</f>
        <v>87.6</v>
      </c>
      <c r="J21" s="47">
        <f>IF($B21="","",IF([22]設定!$H36="",INDEX([22]第１０表!$F$78:$M$134,MATCH([22]設定!$D36,[22]第１０表!$C$78:$C$134,0),8),[22]設定!$H36))</f>
        <v>0.9</v>
      </c>
      <c r="K21" s="5"/>
      <c r="M21" s="48" t="str">
        <f t="shared" si="0"/>
        <v>医療，福祉</v>
      </c>
      <c r="N21" s="49">
        <f>IF($M21="","",IF([22]設定!$H36="",INDEX([22]指数!$C$518:$AD$574,MATCH([22]設定!$D36,[22]指数!$B$518:$B$574,0),7),[22]設定!$H36))</f>
        <v>101.1</v>
      </c>
      <c r="O21" s="50">
        <f>IF($M21="","",IF([22]設定!$H36="",INDEX([22]指数!$C$518:$AD$574,MATCH([22]設定!$D36,[22]指数!$B$518:$B$574,0),8),[22]設定!$H36))</f>
        <v>1.6</v>
      </c>
      <c r="P21" s="49">
        <f>IF($M21="","",IF([22]設定!$H36="",INDEX([22]指数!$C$518:$AD$574,MATCH([22]設定!$D36,[22]指数!$B$518:$B$574,0),9),[22]設定!$H36))</f>
        <v>100.9</v>
      </c>
      <c r="Q21" s="50">
        <f>IF($M21="","",IF([22]設定!$H36="",INDEX([22]指数!$C$518:$AD$574,MATCH([22]設定!$D36,[22]指数!$B$518:$B$574,0),10),[22]設定!$H36))</f>
        <v>1.4</v>
      </c>
      <c r="R21" s="49">
        <f>IF($M21="","",IF([22]設定!$H36="",INDEX([22]指数!$C$518:$AD$574,MATCH([22]設定!$D36,[22]指数!$B$518:$B$574,0),11),[22]設定!$H36))</f>
        <v>105.9</v>
      </c>
      <c r="S21" s="51">
        <f>IF($M21="","",IF([22]設定!$H36="",INDEX([22]指数!$C$518:$AD$574,MATCH([22]設定!$D36,[22]指数!$B$518:$B$574,0),12),[22]設定!$H36))</f>
        <v>8.1</v>
      </c>
      <c r="T21" s="49">
        <f>IF($M21="","",IF([22]設定!$H36="",INDEX([22]指数!$C$582:$AD$638,MATCH([22]設定!$D36,[22]指数!$B$582:$B$638,0),7),[22]設定!$H36))</f>
        <v>99.2</v>
      </c>
      <c r="U21" s="50">
        <f>IF($M21="","",IF([22]設定!$H36="",INDEX([22]指数!$C$582:$AD$638,MATCH([22]設定!$D36,[22]指数!$B$582:$B$638,0),8),[22]設定!$H36))</f>
        <v>1.1000000000000001</v>
      </c>
      <c r="V21" s="49">
        <f>IF($M21="","",IF([22]設定!$H36="",INDEX([22]指数!$C$582:$AD$638,MATCH([22]設定!$D36,[22]指数!$B$582:$B$638,0),9),[22]設定!$H36))</f>
        <v>99.5</v>
      </c>
      <c r="W21" s="50">
        <f>IF($M21="","",IF([22]設定!$H36="",INDEX([22]指数!$C$582:$AD$638,MATCH([22]設定!$D36,[22]指数!$B$582:$B$638,0),10),[22]設定!$H36))</f>
        <v>1.4</v>
      </c>
      <c r="X21" s="49">
        <f>IF($M21="","",IF([22]設定!$H36="",INDEX([22]指数!$C$582:$AD$638,MATCH([22]設定!$D36,[22]指数!$B$582:$B$638,0),11),[22]設定!$H36))</f>
        <v>69.2</v>
      </c>
      <c r="Y21" s="51">
        <f>IF($M21="","",IF([22]設定!$H36="",INDEX([22]指数!$C$582:$AD$638,MATCH([22]設定!$D36,[22]指数!$B$582:$B$638,0),12),[22]設定!$H36))</f>
        <v>-25</v>
      </c>
    </row>
    <row r="22" spans="1:25" s="4" customFormat="1" ht="23.25" customHeight="1" x14ac:dyDescent="0.45">
      <c r="A22" s="5"/>
      <c r="B22" s="52" t="str">
        <f>+[23]表１!B23</f>
        <v>複合サービス事業</v>
      </c>
      <c r="C22" s="46">
        <f>IF($B22="","",IF([22]設定!$H37="",INDEX([22]第１０表!$F$78:$M$134,MATCH([22]設定!$D37,[22]第１０表!$C$78:$C$134,0),1),[22]設定!$H37))</f>
        <v>19.7</v>
      </c>
      <c r="D22" s="46">
        <f>IF($B22="","",IF([22]設定!$H37="",INDEX([22]第１０表!$F$78:$M$134,MATCH([22]設定!$D37,[22]第１０表!$C$78:$C$134,0),2),[22]設定!$H37))</f>
        <v>159.30000000000001</v>
      </c>
      <c r="E22" s="46">
        <f>IF($B22="","",IF([22]設定!$H37="",INDEX([22]第１０表!$F$78:$M$134,MATCH([22]設定!$D37,[22]第１０表!$C$78:$C$134,0),3),[22]設定!$H37))</f>
        <v>153.80000000000001</v>
      </c>
      <c r="F22" s="47">
        <f>IF($B22="","",IF([22]設定!$H37="",INDEX([22]第１０表!$F$78:$M$134,MATCH([22]設定!$D37,[22]第１０表!$C$78:$C$134,0),4),[22]設定!$H37))</f>
        <v>5.5</v>
      </c>
      <c r="G22" s="46">
        <f>IF($B22="","",IF([22]設定!$H37="",INDEX([22]第１０表!$F$78:$M$134,MATCH([22]設定!$D37,[22]第１０表!$C$78:$C$134,0),5),[22]設定!$H37))</f>
        <v>20.2</v>
      </c>
      <c r="H22" s="46">
        <f>IF($B22="","",IF([22]設定!$H37="",INDEX([22]第１０表!$F$78:$M$134,MATCH([22]設定!$D37,[22]第１０表!$C$78:$C$134,0),6),[22]設定!$H37))</f>
        <v>130.5</v>
      </c>
      <c r="I22" s="46">
        <f>IF($B22="","",IF([22]設定!$H37="",INDEX([22]第１０表!$F$78:$M$134,MATCH([22]設定!$D37,[22]第１０表!$C$78:$C$134,0),7),[22]設定!$H37))</f>
        <v>129.6</v>
      </c>
      <c r="J22" s="47">
        <f>IF($B22="","",IF([22]設定!$H37="",INDEX([22]第１０表!$F$78:$M$134,MATCH([22]設定!$D37,[22]第１０表!$C$78:$C$134,0),8),[22]設定!$H37))</f>
        <v>0.9</v>
      </c>
      <c r="K22" s="5"/>
      <c r="M22" s="48" t="str">
        <f t="shared" si="0"/>
        <v>複合サービス事業</v>
      </c>
      <c r="N22" s="49">
        <f>IF($M22="","",IF([22]設定!$H37="",INDEX([22]指数!$C$518:$AD$574,MATCH([22]設定!$D37,[22]指数!$B$518:$B$574,0),7),[22]設定!$H37))</f>
        <v>100.4</v>
      </c>
      <c r="O22" s="50">
        <f>IF($M22="","",IF([22]設定!$H37="",INDEX([22]指数!$C$518:$AD$574,MATCH([22]設定!$D37,[22]指数!$B$518:$B$574,0),8),[22]設定!$H37))</f>
        <v>-3.6</v>
      </c>
      <c r="P22" s="49">
        <f>IF($M22="","",IF([22]設定!$H37="",INDEX([22]指数!$C$518:$AD$574,MATCH([22]設定!$D37,[22]指数!$B$518:$B$574,0),9),[22]設定!$H37))</f>
        <v>102.5</v>
      </c>
      <c r="Q22" s="50">
        <f>IF($M22="","",IF([22]設定!$H37="",INDEX([22]指数!$C$518:$AD$574,MATCH([22]設定!$D37,[22]指数!$B$518:$B$574,0),10),[22]設定!$H37))</f>
        <v>-2.2999999999999998</v>
      </c>
      <c r="R22" s="49">
        <f>IF($M22="","",IF([22]設定!$H37="",INDEX([22]指数!$C$518:$AD$574,MATCH([22]設定!$D37,[22]指数!$B$518:$B$574,0),11),[22]設定!$H37))</f>
        <v>63.2</v>
      </c>
      <c r="S22" s="51">
        <f>IF($M22="","",IF([22]設定!$H37="",INDEX([22]指数!$C$518:$AD$574,MATCH([22]設定!$D37,[22]指数!$B$518:$B$574,0),12),[22]設定!$H37))</f>
        <v>-29.5</v>
      </c>
      <c r="T22" s="49">
        <f>IF($M22="","",IF([22]設定!$H37="",INDEX([22]指数!$C$582:$AD$638,MATCH([22]設定!$D37,[22]指数!$B$582:$B$638,0),7),[22]設定!$H37))</f>
        <v>111.3</v>
      </c>
      <c r="U22" s="50">
        <f>IF($M22="","",IF([22]設定!$H37="",INDEX([22]指数!$C$582:$AD$638,MATCH([22]設定!$D37,[22]指数!$B$582:$B$638,0),8),[22]設定!$H37))</f>
        <v>9.8000000000000007</v>
      </c>
      <c r="V22" s="49">
        <f>IF($M22="","",IF([22]設定!$H37="",INDEX([22]指数!$C$582:$AD$638,MATCH([22]設定!$D37,[22]指数!$B$582:$B$638,0),9),[22]設定!$H37))</f>
        <v>113.5</v>
      </c>
      <c r="W22" s="50">
        <f>IF($M22="","",IF([22]設定!$H37="",INDEX([22]指数!$C$582:$AD$638,MATCH([22]設定!$D37,[22]指数!$B$582:$B$638,0),10),[22]設定!$H37))</f>
        <v>9.6</v>
      </c>
      <c r="X22" s="49">
        <f>IF($M22="","",IF([22]設定!$H37="",INDEX([22]指数!$C$582:$AD$638,MATCH([22]設定!$D37,[22]指数!$B$582:$B$638,0),11),[22]設定!$H37))</f>
        <v>29</v>
      </c>
      <c r="Y22" s="51">
        <f>IF($M22="","",IF([22]設定!$H37="",INDEX([22]指数!$C$582:$AD$638,MATCH([22]設定!$D37,[22]指数!$B$582:$B$638,0),12),[22]設定!$H37))</f>
        <v>28.3</v>
      </c>
    </row>
    <row r="23" spans="1:25" s="4" customFormat="1" ht="23.25" customHeight="1" x14ac:dyDescent="0.45">
      <c r="A23" s="5"/>
      <c r="B23" s="57" t="str">
        <f>+[23]表１!B24</f>
        <v>サービス業（他に分類されないもの）</v>
      </c>
      <c r="C23" s="58">
        <f>IF($B23="","",IF([22]設定!$H38="",INDEX([22]第１０表!$F$78:$M$134,MATCH([22]設定!$D38,[22]第１０表!$C$78:$C$134,0),1),[22]設定!$H38))</f>
        <v>19.5</v>
      </c>
      <c r="D23" s="59">
        <f>IF($B23="","",IF([22]設定!$H38="",INDEX([22]第１０表!$F$78:$M$134,MATCH([22]設定!$D38,[22]第１０表!$C$78:$C$134,0),2),[22]設定!$H38))</f>
        <v>159.19999999999999</v>
      </c>
      <c r="E23" s="59">
        <f>IF($B23="","",IF([22]設定!$H38="",INDEX([22]第１０表!$F$78:$M$134,MATCH([22]設定!$D38,[22]第１０表!$C$78:$C$134,0),3),[22]設定!$H38))</f>
        <v>149.4</v>
      </c>
      <c r="F23" s="60">
        <f>IF($B23="","",IF([22]設定!$H38="",INDEX([22]第１０表!$F$78:$M$134,MATCH([22]設定!$D38,[22]第１０表!$C$78:$C$134,0),4),[22]設定!$H38))</f>
        <v>9.8000000000000007</v>
      </c>
      <c r="G23" s="59">
        <f>IF($B23="","",IF([22]設定!$H38="",INDEX([22]第１０表!$F$78:$M$134,MATCH([22]設定!$D38,[22]第１０表!$C$78:$C$134,0),5),[22]設定!$H38))</f>
        <v>15.7</v>
      </c>
      <c r="H23" s="59">
        <f>IF($B23="","",IF([22]設定!$H38="",INDEX([22]第１０表!$F$78:$M$134,MATCH([22]設定!$D38,[22]第１０表!$C$78:$C$134,0),6),[22]設定!$H38))</f>
        <v>86.7</v>
      </c>
      <c r="I23" s="59">
        <f>IF($B23="","",IF([22]設定!$H38="",INDEX([22]第１０表!$F$78:$M$134,MATCH([22]設定!$D38,[22]第１０表!$C$78:$C$134,0),7),[22]設定!$H38))</f>
        <v>84.9</v>
      </c>
      <c r="J23" s="60">
        <f>IF($B23="","",IF([22]設定!$H38="",INDEX([22]第１０表!$F$78:$M$134,MATCH([22]設定!$D38,[22]第１０表!$C$78:$C$134,0),8),[22]設定!$H38))</f>
        <v>1.8</v>
      </c>
      <c r="K23" s="5"/>
      <c r="M23" s="61" t="str">
        <f t="shared" si="0"/>
        <v>サービス業（他に分類されないもの）</v>
      </c>
      <c r="N23" s="62">
        <f>IF($M23="","",IF([22]設定!$H38="",INDEX([22]指数!$C$518:$AD$574,MATCH([22]設定!$D38,[22]指数!$B$518:$B$574,0),7),[22]設定!$H38))</f>
        <v>98.5</v>
      </c>
      <c r="O23" s="63">
        <f>IF($M23="","",IF([22]設定!$H38="",INDEX([22]指数!$C$518:$AD$574,MATCH([22]設定!$D38,[22]指数!$B$518:$B$574,0),8),[22]設定!$H38))</f>
        <v>0</v>
      </c>
      <c r="P23" s="62">
        <f>IF($M23="","",IF([22]設定!$H38="",INDEX([22]指数!$C$518:$AD$574,MATCH([22]設定!$D38,[22]指数!$B$518:$B$574,0),9),[22]設定!$H38))</f>
        <v>99.5</v>
      </c>
      <c r="Q23" s="64">
        <f>IF($M23="","",IF([22]設定!$H38="",INDEX([22]指数!$C$518:$AD$574,MATCH([22]設定!$D38,[22]指数!$B$518:$B$574,0),10),[22]設定!$H38))</f>
        <v>0.4</v>
      </c>
      <c r="R23" s="62">
        <f>IF($M23="","",IF([22]設定!$H38="",INDEX([22]指数!$C$518:$AD$574,MATCH([22]設定!$D38,[22]指数!$B$518:$B$574,0),11),[22]設定!$H38))</f>
        <v>84.5</v>
      </c>
      <c r="S23" s="65">
        <f>IF($M23="","",IF([22]設定!$H38="",INDEX([22]指数!$C$518:$AD$574,MATCH([22]設定!$D38,[22]指数!$B$518:$B$574,0),12),[22]設定!$H38))</f>
        <v>-5.8</v>
      </c>
      <c r="T23" s="62">
        <f>IF($M23="","",IF([22]設定!$H38="",INDEX([22]指数!$C$582:$AD$638,MATCH([22]設定!$D38,[22]指数!$B$582:$B$638,0),7),[22]設定!$H38))</f>
        <v>92.4</v>
      </c>
      <c r="U23" s="63">
        <f>IF($M23="","",IF([22]設定!$H38="",INDEX([22]指数!$C$582:$AD$638,MATCH([22]設定!$D38,[22]指数!$B$582:$B$638,0),8),[22]設定!$H38))</f>
        <v>-2.9</v>
      </c>
      <c r="V23" s="62">
        <f>IF($M23="","",IF([22]設定!$H38="",INDEX([22]指数!$C$582:$AD$638,MATCH([22]設定!$D38,[22]指数!$B$582:$B$638,0),9),[22]設定!$H38))</f>
        <v>93.6</v>
      </c>
      <c r="W23" s="64">
        <f>IF($M23="","",IF([22]設定!$H38="",INDEX([22]指数!$C$582:$AD$638,MATCH([22]設定!$D38,[22]指数!$B$582:$B$638,0),10),[22]設定!$H38))</f>
        <v>-1.6</v>
      </c>
      <c r="X23" s="62">
        <f>IF($M23="","",IF([22]設定!$H38="",INDEX([22]指数!$C$582:$AD$638,MATCH([22]設定!$D38,[22]指数!$B$582:$B$638,0),11),[22]設定!$H38))</f>
        <v>58.1</v>
      </c>
      <c r="Y23" s="65">
        <f>IF($M23="","",IF([22]設定!$H38="",INDEX([22]指数!$C$582:$AD$638,MATCH([22]設定!$D38,[22]指数!$B$582:$B$638,0),12),[22]設定!$H38))</f>
        <v>-40</v>
      </c>
    </row>
    <row r="24" spans="1:25" s="4" customFormat="1" ht="31.5" customHeight="1" x14ac:dyDescent="0.45">
      <c r="A24" s="5"/>
      <c r="B24" s="66"/>
      <c r="C24" s="67"/>
      <c r="D24" s="67"/>
      <c r="E24" s="67"/>
      <c r="F24" s="67"/>
      <c r="G24" s="67"/>
      <c r="H24" s="67"/>
      <c r="I24" s="67"/>
      <c r="J24" s="67"/>
    </row>
    <row r="25" spans="1:25" s="4" customFormat="1" ht="31.5" customHeight="1" x14ac:dyDescent="0.4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</row>
    <row r="26" spans="1:25" s="4" customFormat="1" ht="23.25" customHeight="1" x14ac:dyDescent="0.2">
      <c r="A26" s="5"/>
      <c r="B26" s="68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  <c r="M26" s="13"/>
      <c r="N26" s="14" t="s">
        <v>3</v>
      </c>
      <c r="O26" s="15"/>
      <c r="P26" s="16"/>
      <c r="Q26" s="17"/>
      <c r="R26" s="18"/>
      <c r="S26" s="19"/>
      <c r="T26" s="14" t="s">
        <v>4</v>
      </c>
      <c r="U26" s="15"/>
      <c r="V26" s="16"/>
      <c r="W26" s="17"/>
      <c r="X26" s="18"/>
      <c r="Y26" s="19"/>
    </row>
    <row r="27" spans="1:25" s="4" customFormat="1" ht="23.25" customHeight="1" x14ac:dyDescent="0.45">
      <c r="A27" s="5"/>
      <c r="B27" s="69"/>
      <c r="C27" s="79" t="s">
        <v>5</v>
      </c>
      <c r="D27" s="81" t="s">
        <v>6</v>
      </c>
      <c r="E27" s="21"/>
      <c r="F27" s="21"/>
      <c r="G27" s="79" t="s">
        <v>5</v>
      </c>
      <c r="H27" s="81" t="s">
        <v>6</v>
      </c>
      <c r="I27" s="22"/>
      <c r="J27" s="23"/>
      <c r="K27" s="5"/>
      <c r="M27" s="24"/>
      <c r="N27" s="83" t="s">
        <v>7</v>
      </c>
      <c r="O27" s="76"/>
      <c r="P27" s="77" t="s">
        <v>8</v>
      </c>
      <c r="Q27" s="78"/>
      <c r="R27" s="73" t="s">
        <v>9</v>
      </c>
      <c r="S27" s="74"/>
      <c r="T27" s="75" t="s">
        <v>7</v>
      </c>
      <c r="U27" s="76"/>
      <c r="V27" s="77" t="s">
        <v>8</v>
      </c>
      <c r="W27" s="78"/>
      <c r="X27" s="73" t="s">
        <v>9</v>
      </c>
      <c r="Y27" s="74"/>
    </row>
    <row r="28" spans="1:25" s="4" customFormat="1" ht="23.25" customHeight="1" x14ac:dyDescent="0.45">
      <c r="A28" s="5"/>
      <c r="B28" s="69"/>
      <c r="C28" s="80"/>
      <c r="D28" s="82"/>
      <c r="E28" s="26" t="s">
        <v>8</v>
      </c>
      <c r="F28" s="26" t="s">
        <v>9</v>
      </c>
      <c r="G28" s="80"/>
      <c r="H28" s="82"/>
      <c r="I28" s="26" t="s">
        <v>8</v>
      </c>
      <c r="J28" s="27" t="s">
        <v>9</v>
      </c>
      <c r="K28" s="5"/>
      <c r="M28" s="28"/>
      <c r="N28" s="29" t="s">
        <v>10</v>
      </c>
      <c r="O28" s="30" t="s">
        <v>11</v>
      </c>
      <c r="P28" s="31" t="s">
        <v>10</v>
      </c>
      <c r="Q28" s="30" t="s">
        <v>11</v>
      </c>
      <c r="R28" s="32" t="s">
        <v>10</v>
      </c>
      <c r="S28" s="33" t="s">
        <v>12</v>
      </c>
      <c r="T28" s="29" t="s">
        <v>10</v>
      </c>
      <c r="U28" s="30" t="s">
        <v>11</v>
      </c>
      <c r="V28" s="31" t="s">
        <v>10</v>
      </c>
      <c r="W28" s="30" t="s">
        <v>11</v>
      </c>
      <c r="X28" s="32" t="s">
        <v>10</v>
      </c>
      <c r="Y28" s="33" t="s">
        <v>12</v>
      </c>
    </row>
    <row r="29" spans="1:25" s="4" customFormat="1" ht="23.25" customHeight="1" x14ac:dyDescent="0.45">
      <c r="A29" s="5"/>
      <c r="B29" s="34"/>
      <c r="C29" s="35" t="s">
        <v>13</v>
      </c>
      <c r="D29" s="36" t="s">
        <v>14</v>
      </c>
      <c r="E29" s="36" t="s">
        <v>14</v>
      </c>
      <c r="F29" s="38" t="s">
        <v>14</v>
      </c>
      <c r="G29" s="39" t="s">
        <v>13</v>
      </c>
      <c r="H29" s="40" t="s">
        <v>14</v>
      </c>
      <c r="I29" s="40" t="s">
        <v>14</v>
      </c>
      <c r="J29" s="38" t="s">
        <v>14</v>
      </c>
      <c r="K29" s="5"/>
      <c r="M29" s="70"/>
      <c r="N29" s="42" t="s">
        <v>15</v>
      </c>
      <c r="O29" s="43" t="s">
        <v>15</v>
      </c>
      <c r="P29" s="42" t="s">
        <v>15</v>
      </c>
      <c r="Q29" s="43" t="s">
        <v>15</v>
      </c>
      <c r="R29" s="42" t="s">
        <v>15</v>
      </c>
      <c r="S29" s="44" t="s">
        <v>15</v>
      </c>
      <c r="T29" s="42" t="s">
        <v>15</v>
      </c>
      <c r="U29" s="43" t="s">
        <v>15</v>
      </c>
      <c r="V29" s="42" t="s">
        <v>15</v>
      </c>
      <c r="W29" s="43" t="s">
        <v>15</v>
      </c>
      <c r="X29" s="42" t="s">
        <v>15</v>
      </c>
      <c r="Y29" s="44" t="s">
        <v>15</v>
      </c>
    </row>
    <row r="30" spans="1:25" s="4" customFormat="1" ht="23.25" customHeight="1" x14ac:dyDescent="0.45">
      <c r="A30" s="5"/>
      <c r="B30" s="48" t="str">
        <f t="shared" ref="B30:B45" si="1">+B8</f>
        <v>調査産業計</v>
      </c>
      <c r="C30" s="46">
        <f>IF($B30="","",IF([22]設定!$I23="",INDEX([22]第１０表!$F$10:$M$66,MATCH([22]設定!$D23,[22]第１０表!$C$10:$C$66,0),1),[22]設定!$I23))</f>
        <v>19.5</v>
      </c>
      <c r="D30" s="46">
        <f>IF($B30="","",IF([22]設定!$I23="",INDEX([22]第１０表!$F$10:$M$66,MATCH([22]設定!$D23,[22]第１０表!$C$10:$C$66,0),2),[22]設定!$I23))</f>
        <v>162.69999999999999</v>
      </c>
      <c r="E30" s="46">
        <f>IF($B30="","",IF([22]設定!$I23="",INDEX([22]第１０表!$F$10:$M$66,MATCH([22]設定!$D23,[22]第１０表!$C$10:$C$66,0),3),[22]設定!$I23))</f>
        <v>149.4</v>
      </c>
      <c r="F30" s="47">
        <f>IF($B30="","",IF([22]設定!$I23="",INDEX([22]第１０表!$F$10:$M$66,MATCH([22]設定!$D23,[22]第１０表!$C$10:$C$66,0),4),[22]設定!$I23))</f>
        <v>13.3</v>
      </c>
      <c r="G30" s="46">
        <f>IF($B30="","",IF([22]設定!$I23="",INDEX([22]第１０表!$F$10:$M$66,MATCH([22]設定!$D23,[22]第１０表!$C$10:$C$66,0),5),[22]設定!$I23))</f>
        <v>16</v>
      </c>
      <c r="H30" s="46">
        <f>IF($B30="","",IF([22]設定!$I23="",INDEX([22]第１０表!$F$10:$M$66,MATCH([22]設定!$D23,[22]第１０表!$C$10:$C$66,0),6),[22]設定!$I23))</f>
        <v>91.9</v>
      </c>
      <c r="I30" s="46">
        <f>IF($B30="","",IF([22]設定!$I23="",INDEX([22]第１０表!$F$10:$M$66,MATCH([22]設定!$D23,[22]第１０表!$C$10:$C$66,0),7),[22]設定!$I23))</f>
        <v>90</v>
      </c>
      <c r="J30" s="47">
        <f>IF($B30="","",IF([22]設定!$I23="",INDEX([22]第１０表!$F$10:$M$66,MATCH([22]設定!$D23,[22]第１０表!$C$10:$C$66,0),8),[22]設定!$I23))</f>
        <v>1.9</v>
      </c>
      <c r="K30" s="5"/>
      <c r="M30" s="48" t="str">
        <f t="shared" ref="M30:M45" si="2">+M8</f>
        <v>調査産業計</v>
      </c>
      <c r="N30" s="49">
        <f>IF($M30="","",IF([22]設定!$I23="",INDEX([22]指数!$C$198:$AD$254,MATCH([22]設定!$D23,[22]指数!$B$198:$B$254,0),7),[22]設定!$I23))</f>
        <v>100.1</v>
      </c>
      <c r="O30" s="50">
        <f>IF($M30="","",IF([22]設定!$I23="",INDEX([22]指数!$C$198:$AD$254,MATCH([22]設定!$D23,[22]指数!$B$198:$B$254,0),8),[22]設定!$I23))</f>
        <v>-0.5</v>
      </c>
      <c r="P30" s="49">
        <f>IF($M30="","",IF([22]設定!$I23="",INDEX([22]指数!$C$198:$AD$254,MATCH([22]設定!$D23,[22]指数!$B$198:$B$254,0),9),[22]設定!$I23))</f>
        <v>98.7</v>
      </c>
      <c r="Q30" s="50">
        <f>IF($M30="","",IF([22]設定!$I23="",INDEX([22]指数!$C$198:$AD$254,MATCH([22]設定!$D23,[22]指数!$B$198:$B$254,0),10),[22]設定!$I23))</f>
        <v>0.7</v>
      </c>
      <c r="R30" s="49">
        <f>IF($M30="","",IF([22]設定!$I23="",INDEX([22]指数!$C$198:$AD$254,MATCH([22]設定!$D23,[22]指数!$B$198:$B$254,0),11),[22]設定!$I23))</f>
        <v>118.8</v>
      </c>
      <c r="S30" s="51">
        <f>IF($M30="","",IF([22]設定!$I23="",INDEX([22]指数!$C$198:$AD$254,MATCH([22]設定!$D23,[22]指数!$B$198:$B$254,0),12),[22]設定!$I23))</f>
        <v>-12.5</v>
      </c>
      <c r="T30" s="49">
        <f>IF($M30="","",IF([22]設定!$I23="",INDEX([22]指数!$C$262:$AD$318,MATCH([22]設定!$D23,[22]指数!$B$262:$B$318,0),7),[22]設定!$I23))</f>
        <v>98.2</v>
      </c>
      <c r="U30" s="49">
        <f>IF($M30="","",IF([22]設定!$I23="",INDEX([22]指数!$C$262:$AD$318,MATCH([22]設定!$D23,[22]指数!$B$262:$B$318,0),8),[22]設定!$I23))</f>
        <v>-3.7</v>
      </c>
      <c r="V30" s="49">
        <f>IF($M30="","",IF([22]設定!$I23="",INDEX([22]指数!$C$262:$AD$318,MATCH([22]設定!$D23,[22]指数!$B$262:$B$318,0),9),[22]設定!$I23))</f>
        <v>98.6</v>
      </c>
      <c r="W30" s="49">
        <f>IF($M30="","",IF([22]設定!$I23="",INDEX([22]指数!$C$262:$AD$318,MATCH([22]設定!$D23,[22]指数!$B$262:$B$318,0),10),[22]設定!$I23))</f>
        <v>-2.9</v>
      </c>
      <c r="X30" s="49">
        <f>IF($M30="","",IF([22]設定!$I23="",INDEX([22]指数!$C$262:$AD$318,MATCH([22]設定!$D23,[22]指数!$B$262:$B$318,0),11),[22]設定!$I23))</f>
        <v>86.4</v>
      </c>
      <c r="Y30" s="49">
        <f>IF($M30="","",IF([22]設定!$I23="",INDEX([22]指数!$C$262:$AD$318,MATCH([22]設定!$D23,[22]指数!$B$262:$B$318,0),12),[22]設定!$I23))</f>
        <v>-32.1</v>
      </c>
    </row>
    <row r="31" spans="1:25" s="4" customFormat="1" ht="23.25" customHeight="1" x14ac:dyDescent="0.45">
      <c r="A31" s="5"/>
      <c r="B31" s="48" t="str">
        <f t="shared" si="1"/>
        <v>建設業</v>
      </c>
      <c r="C31" s="46">
        <f>IF($B31="","",IF([22]設定!$I24="",INDEX([22]第１０表!$F$10:$M$66,MATCH([22]設定!$D24,[22]第１０表!$C$10:$C$66,0),1),[22]設定!$I24))</f>
        <v>21.3</v>
      </c>
      <c r="D31" s="46">
        <f>IF($B31="","",IF([22]設定!$I24="",INDEX([22]第１０表!$F$10:$M$66,MATCH([22]設定!$D24,[22]第１０表!$C$10:$C$66,0),2),[22]設定!$I24))</f>
        <v>173.4</v>
      </c>
      <c r="E31" s="46">
        <f>IF($B31="","",IF([22]設定!$I24="",INDEX([22]第１０表!$F$10:$M$66,MATCH([22]設定!$D24,[22]第１０表!$C$10:$C$66,0),3),[22]設定!$I24))</f>
        <v>159.6</v>
      </c>
      <c r="F31" s="47">
        <f>IF($B31="","",IF([22]設定!$I24="",INDEX([22]第１０表!$F$10:$M$66,MATCH([22]設定!$D24,[22]第１０表!$C$10:$C$66,0),4),[22]設定!$I24))</f>
        <v>13.8</v>
      </c>
      <c r="G31" s="46">
        <f>IF($B31="","",IF([22]設定!$I24="",INDEX([22]第１０表!$F$10:$M$66,MATCH([22]設定!$D24,[22]第１０表!$C$10:$C$66,0),5),[22]設定!$I24))</f>
        <v>18</v>
      </c>
      <c r="H31" s="46">
        <f>IF($B31="","",IF([22]設定!$I24="",INDEX([22]第１０表!$F$10:$M$66,MATCH([22]設定!$D24,[22]第１０表!$C$10:$C$66,0),6),[22]設定!$I24))</f>
        <v>113.8</v>
      </c>
      <c r="I31" s="46">
        <f>IF($B31="","",IF([22]設定!$I24="",INDEX([22]第１０表!$F$10:$M$66,MATCH([22]設定!$D24,[22]第１０表!$C$10:$C$66,0),7),[22]設定!$I24))</f>
        <v>108.4</v>
      </c>
      <c r="J31" s="47">
        <f>IF($B31="","",IF([22]設定!$I24="",INDEX([22]第１０表!$F$10:$M$66,MATCH([22]設定!$D24,[22]第１０表!$C$10:$C$66,0),8),[22]設定!$I24))</f>
        <v>5.4</v>
      </c>
      <c r="K31" s="5"/>
      <c r="M31" s="48" t="str">
        <f t="shared" si="2"/>
        <v>建設業</v>
      </c>
      <c r="N31" s="49">
        <f>IF($M31="","",IF([22]設定!$I24="",INDEX([22]指数!$C$198:$AD$254,MATCH([22]設定!$D24,[22]指数!$B$198:$B$254,0),7),[22]設定!$I24))</f>
        <v>105.6</v>
      </c>
      <c r="O31" s="50">
        <f>IF($M31="","",IF([22]設定!$I24="",INDEX([22]指数!$C$198:$AD$254,MATCH([22]設定!$D24,[22]指数!$B$198:$B$254,0),8),[22]設定!$I24))</f>
        <v>3.4</v>
      </c>
      <c r="P31" s="49">
        <f>IF($M31="","",IF([22]設定!$I24="",INDEX([22]指数!$C$198:$AD$254,MATCH([22]設定!$D24,[22]指数!$B$198:$B$254,0),9),[22]設定!$I24))</f>
        <v>106.3</v>
      </c>
      <c r="Q31" s="50">
        <f>IF($M31="","",IF([22]設定!$I24="",INDEX([22]指数!$C$198:$AD$254,MATCH([22]設定!$D24,[22]指数!$B$198:$B$254,0),10),[22]設定!$I24))</f>
        <v>3.4</v>
      </c>
      <c r="R31" s="49">
        <f>IF($M31="","",IF([22]設定!$I24="",INDEX([22]指数!$C$198:$AD$254,MATCH([22]設定!$D24,[22]指数!$B$198:$B$254,0),11),[22]設定!$I24))</f>
        <v>97.9</v>
      </c>
      <c r="S31" s="51">
        <f>IF($M31="","",IF([22]設定!$I24="",INDEX([22]指数!$C$198:$AD$254,MATCH([22]設定!$D24,[22]指数!$B$198:$B$254,0),12),[22]設定!$I24))</f>
        <v>3.8</v>
      </c>
      <c r="T31" s="49">
        <f>IF($M31="","",IF([22]設定!$I24="",INDEX([22]指数!$C$262:$AD$318,MATCH([22]設定!$D24,[22]指数!$B$262:$B$318,0),7),[22]設定!$I24))</f>
        <v>116</v>
      </c>
      <c r="U31" s="50">
        <f>IF($M31="","",IF([22]設定!$I24="",INDEX([22]指数!$C$262:$AD$318,MATCH([22]設定!$D24,[22]指数!$B$262:$B$318,0),8),[22]設定!$I24))</f>
        <v>-4.5999999999999996</v>
      </c>
      <c r="V31" s="49">
        <f>IF($M31="","",IF([22]設定!$I24="",INDEX([22]指数!$C$262:$AD$318,MATCH([22]設定!$D24,[22]指数!$B$262:$B$318,0),9),[22]設定!$I24))</f>
        <v>111.4</v>
      </c>
      <c r="W31" s="50">
        <f>IF($M31="","",IF([22]設定!$I24="",INDEX([22]指数!$C$262:$AD$318,MATCH([22]設定!$D24,[22]指数!$B$262:$B$318,0),10),[22]設定!$I24))</f>
        <v>-4.3</v>
      </c>
      <c r="X31" s="49">
        <f>IF($M31="","",IF([22]設定!$I24="",INDEX([22]指数!$C$262:$AD$318,MATCH([22]設定!$D24,[22]指数!$B$262:$B$318,0),11),[22]設定!$I24))</f>
        <v>600</v>
      </c>
      <c r="Y31" s="51">
        <f>IF($M31="","",IF([22]設定!$I24="",INDEX([22]指数!$C$262:$AD$318,MATCH([22]設定!$D24,[22]指数!$B$262:$B$318,0),12),[22]設定!$I24))</f>
        <v>-10</v>
      </c>
    </row>
    <row r="32" spans="1:25" s="4" customFormat="1" ht="23.25" customHeight="1" x14ac:dyDescent="0.45">
      <c r="A32" s="5"/>
      <c r="B32" s="48" t="str">
        <f t="shared" si="1"/>
        <v>製造業</v>
      </c>
      <c r="C32" s="46">
        <f>IF($B32="","",IF([22]設定!$I25="",INDEX([22]第１０表!$F$10:$M$66,MATCH([22]設定!$D25,[22]第１０表!$C$10:$C$66,0),1),[22]設定!$I25))</f>
        <v>19.899999999999999</v>
      </c>
      <c r="D32" s="46">
        <f>IF($B32="","",IF([22]設定!$I25="",INDEX([22]第１０表!$F$10:$M$66,MATCH([22]設定!$D25,[22]第１０表!$C$10:$C$66,0),2),[22]設定!$I25))</f>
        <v>168.3</v>
      </c>
      <c r="E32" s="46">
        <f>IF($B32="","",IF([22]設定!$I25="",INDEX([22]第１０表!$F$10:$M$66,MATCH([22]設定!$D25,[22]第１０表!$C$10:$C$66,0),3),[22]設定!$I25))</f>
        <v>153.69999999999999</v>
      </c>
      <c r="F32" s="47">
        <f>IF($B32="","",IF([22]設定!$I25="",INDEX([22]第１０表!$F$10:$M$66,MATCH([22]設定!$D25,[22]第１０表!$C$10:$C$66,0),4),[22]設定!$I25))</f>
        <v>14.6</v>
      </c>
      <c r="G32" s="46">
        <f>IF($B32="","",IF([22]設定!$I25="",INDEX([22]第１０表!$F$10:$M$66,MATCH([22]設定!$D25,[22]第１０表!$C$10:$C$66,0),5),[22]設定!$I25))</f>
        <v>19</v>
      </c>
      <c r="H32" s="46">
        <f>IF($B32="","",IF([22]設定!$I25="",INDEX([22]第１０表!$F$10:$M$66,MATCH([22]設定!$D25,[22]第１０表!$C$10:$C$66,0),6),[22]設定!$I25))</f>
        <v>119.7</v>
      </c>
      <c r="I32" s="46">
        <f>IF($B32="","",IF([22]設定!$I25="",INDEX([22]第１０表!$F$10:$M$66,MATCH([22]設定!$D25,[22]第１０表!$C$10:$C$66,0),7),[22]設定!$I25))</f>
        <v>115.2</v>
      </c>
      <c r="J32" s="47">
        <f>IF($B32="","",IF([22]設定!$I25="",INDEX([22]第１０表!$F$10:$M$66,MATCH([22]設定!$D25,[22]第１０表!$C$10:$C$66,0),8),[22]設定!$I25))</f>
        <v>4.5</v>
      </c>
      <c r="K32" s="5"/>
      <c r="M32" s="48" t="str">
        <f t="shared" si="2"/>
        <v>製造業</v>
      </c>
      <c r="N32" s="49">
        <f>IF($M32="","",IF([22]設定!$I25="",INDEX([22]指数!$C$198:$AD$254,MATCH([22]設定!$D25,[22]指数!$B$198:$B$254,0),7),[22]設定!$I25))</f>
        <v>101.7</v>
      </c>
      <c r="O32" s="50">
        <f>IF($M32="","",IF([22]設定!$I25="",INDEX([22]指数!$C$198:$AD$254,MATCH([22]設定!$D25,[22]指数!$B$198:$B$254,0),8),[22]設定!$I25))</f>
        <v>1</v>
      </c>
      <c r="P32" s="49">
        <f>IF($M32="","",IF([22]設定!$I25="",INDEX([22]指数!$C$198:$AD$254,MATCH([22]設定!$D25,[22]指数!$B$198:$B$254,0),9),[22]設定!$I25))</f>
        <v>101</v>
      </c>
      <c r="Q32" s="50">
        <f>IF($M32="","",IF([22]設定!$I25="",INDEX([22]指数!$C$198:$AD$254,MATCH([22]設定!$D25,[22]指数!$B$198:$B$254,0),10),[22]設定!$I25))</f>
        <v>2</v>
      </c>
      <c r="R32" s="49">
        <f>IF($M32="","",IF([22]設定!$I25="",INDEX([22]指数!$C$198:$AD$254,MATCH([22]設定!$D25,[22]指数!$B$198:$B$254,0),11),[22]設定!$I25))</f>
        <v>109.8</v>
      </c>
      <c r="S32" s="51">
        <f>IF($M32="","",IF([22]設定!$I25="",INDEX([22]指数!$C$198:$AD$254,MATCH([22]設定!$D25,[22]指数!$B$198:$B$254,0),12),[22]設定!$I25))</f>
        <v>-8.1</v>
      </c>
      <c r="T32" s="49">
        <f>IF($M32="","",IF([22]設定!$I25="",INDEX([22]指数!$C$262:$AD$318,MATCH([22]設定!$D25,[22]指数!$B$262:$B$318,0),7),[22]設定!$I25))</f>
        <v>102.8</v>
      </c>
      <c r="U32" s="50">
        <f>IF($M32="","",IF([22]設定!$I25="",INDEX([22]指数!$C$262:$AD$318,MATCH([22]設定!$D25,[22]指数!$B$262:$B$318,0),8),[22]設定!$I25))</f>
        <v>-5.8</v>
      </c>
      <c r="V32" s="49">
        <f>IF($M32="","",IF([22]設定!$I25="",INDEX([22]指数!$C$262:$AD$318,MATCH([22]設定!$D25,[22]指数!$B$262:$B$318,0),9),[22]設定!$I25))</f>
        <v>103.5</v>
      </c>
      <c r="W32" s="50">
        <f>IF($M32="","",IF([22]設定!$I25="",INDEX([22]指数!$C$262:$AD$318,MATCH([22]設定!$D25,[22]指数!$B$262:$B$318,0),10),[22]設定!$I25))</f>
        <v>-4.0999999999999996</v>
      </c>
      <c r="X32" s="49">
        <f>IF($M32="","",IF([22]設定!$I25="",INDEX([22]指数!$C$262:$AD$318,MATCH([22]設定!$D25,[22]指数!$B$262:$B$318,0),11),[22]設定!$I25))</f>
        <v>86.5</v>
      </c>
      <c r="Y32" s="51">
        <f>IF($M32="","",IF([22]設定!$I25="",INDEX([22]指数!$C$262:$AD$318,MATCH([22]設定!$D25,[22]指数!$B$262:$B$318,0),12),[22]設定!$I25))</f>
        <v>-34.799999999999997</v>
      </c>
    </row>
    <row r="33" spans="1:25" s="4" customFormat="1" ht="23.25" customHeight="1" x14ac:dyDescent="0.45">
      <c r="A33" s="5"/>
      <c r="B33" s="54" t="str">
        <f t="shared" si="1"/>
        <v>電気・ガス・熱供給・水道業</v>
      </c>
      <c r="C33" s="46">
        <f>IF($B33="","",IF([22]設定!$I26="",INDEX([22]第１０表!$F$10:$M$66,MATCH([22]設定!$D26,[22]第１０表!$C$10:$C$66,0),1),[22]設定!$I26))</f>
        <v>17.8</v>
      </c>
      <c r="D33" s="46">
        <f>IF($B33="","",IF([22]設定!$I26="",INDEX([22]第１０表!$F$10:$M$66,MATCH([22]設定!$D26,[22]第１０表!$C$10:$C$66,0),2),[22]設定!$I26))</f>
        <v>154</v>
      </c>
      <c r="E33" s="46">
        <f>IF($B33="","",IF([22]設定!$I26="",INDEX([22]第１０表!$F$10:$M$66,MATCH([22]設定!$D26,[22]第１０表!$C$10:$C$66,0),3),[22]設定!$I26))</f>
        <v>140.80000000000001</v>
      </c>
      <c r="F33" s="47">
        <f>IF($B33="","",IF([22]設定!$I26="",INDEX([22]第１０表!$F$10:$M$66,MATCH([22]設定!$D26,[22]第１０表!$C$10:$C$66,0),4),[22]設定!$I26))</f>
        <v>13.2</v>
      </c>
      <c r="G33" s="46">
        <f>IF($B33="","",IF([22]設定!$I26="",INDEX([22]第１０表!$F$10:$M$66,MATCH([22]設定!$D26,[22]第１０表!$C$10:$C$66,0),5),[22]設定!$I26))</f>
        <v>16.5</v>
      </c>
      <c r="H33" s="46">
        <f>IF($B33="","",IF([22]設定!$I26="",INDEX([22]第１０表!$F$10:$M$66,MATCH([22]設定!$D26,[22]第１０表!$C$10:$C$66,0),6),[22]設定!$I26))</f>
        <v>111.1</v>
      </c>
      <c r="I33" s="46">
        <f>IF($B33="","",IF([22]設定!$I26="",INDEX([22]第１０表!$F$10:$M$66,MATCH([22]設定!$D26,[22]第１０表!$C$10:$C$66,0),7),[22]設定!$I26))</f>
        <v>110.7</v>
      </c>
      <c r="J33" s="47">
        <f>IF($B33="","",IF([22]設定!$I26="",INDEX([22]第１０表!$F$10:$M$66,MATCH([22]設定!$D26,[22]第１０表!$C$10:$C$66,0),8),[22]設定!$I26))</f>
        <v>0.4</v>
      </c>
      <c r="K33" s="5"/>
      <c r="M33" s="54" t="str">
        <f t="shared" si="2"/>
        <v>電気・ガス・熱供給・水道業</v>
      </c>
      <c r="N33" s="49">
        <f>IF($M33="","",IF([22]設定!$I26="",INDEX([22]指数!$C$198:$AD$254,MATCH([22]設定!$D26,[22]指数!$B$198:$B$254,0),7),[22]設定!$I26))</f>
        <v>101.6</v>
      </c>
      <c r="O33" s="50">
        <f>IF($M33="","",IF([22]設定!$I26="",INDEX([22]指数!$C$198:$AD$254,MATCH([22]設定!$D26,[22]指数!$B$198:$B$254,0),8),[22]設定!$I26))</f>
        <v>13.3</v>
      </c>
      <c r="P33" s="49">
        <f>IF($M33="","",IF([22]設定!$I26="",INDEX([22]指数!$C$198:$AD$254,MATCH([22]設定!$D26,[22]指数!$B$198:$B$254,0),9),[22]設定!$I26))</f>
        <v>100.1</v>
      </c>
      <c r="Q33" s="50">
        <f>IF($M33="","",IF([22]設定!$I26="",INDEX([22]指数!$C$198:$AD$254,MATCH([22]設定!$D26,[22]指数!$B$198:$B$254,0),10),[22]設定!$I26))</f>
        <v>10.199999999999999</v>
      </c>
      <c r="R33" s="49">
        <f>IF($M33="","",IF([22]設定!$I26="",INDEX([22]指数!$C$198:$AD$254,MATCH([22]設定!$D26,[22]指数!$B$198:$B$254,0),11),[22]設定!$I26))</f>
        <v>121.1</v>
      </c>
      <c r="S33" s="51">
        <f>IF($M33="","",IF([22]設定!$I26="",INDEX([22]指数!$C$198:$AD$254,MATCH([22]設定!$D26,[22]指数!$B$198:$B$254,0),12),[22]設定!$I26))</f>
        <v>59.1</v>
      </c>
      <c r="T33" s="49">
        <f>IF($M33="","",IF([22]設定!$I26="",INDEX([22]指数!$C$262:$AD$318,MATCH([22]設定!$D26,[22]指数!$B$262:$B$318,0),7),[22]設定!$I26))</f>
        <v>99.4</v>
      </c>
      <c r="U33" s="50">
        <f>IF($M33="","",IF([22]設定!$I26="",INDEX([22]指数!$C$262:$AD$318,MATCH([22]設定!$D26,[22]指数!$B$262:$B$318,0),8),[22]設定!$I26))</f>
        <v>10.8</v>
      </c>
      <c r="V33" s="49">
        <f>IF($M33="","",IF([22]設定!$I26="",INDEX([22]指数!$C$262:$AD$318,MATCH([22]設定!$D26,[22]指数!$B$262:$B$318,0),9),[22]設定!$I26))</f>
        <v>99.4</v>
      </c>
      <c r="W33" s="50">
        <f>IF($M33="","",IF([22]設定!$I26="",INDEX([22]指数!$C$262:$AD$318,MATCH([22]設定!$D26,[22]指数!$B$262:$B$318,0),10),[22]設定!$I26))</f>
        <v>10.8</v>
      </c>
      <c r="X33" s="49">
        <f>IF($M33="","",IF([22]設定!$I26="",INDEX([22]指数!$C$262:$AD$318,MATCH([22]設定!$D26,[22]指数!$B$262:$B$318,0),11),[22]設定!$I26))</f>
        <v>100</v>
      </c>
      <c r="Y33" s="51">
        <f>IF($M33="","",IF([22]設定!$I26="",INDEX([22]指数!$C$262:$AD$318,MATCH([22]設定!$D26,[22]指数!$B$262:$B$318,0),12),[22]設定!$I26))</f>
        <v>0</v>
      </c>
    </row>
    <row r="34" spans="1:25" s="4" customFormat="1" ht="23.25" customHeight="1" x14ac:dyDescent="0.45">
      <c r="A34" s="5"/>
      <c r="B34" s="48" t="str">
        <f t="shared" si="1"/>
        <v>情報通信業</v>
      </c>
      <c r="C34" s="46">
        <f>IF($B34="","",IF([22]設定!$I27="",INDEX([22]第１０表!$F$10:$M$66,MATCH([22]設定!$D27,[22]第１０表!$C$10:$C$66,0),1),[22]設定!$I27))</f>
        <v>19.3</v>
      </c>
      <c r="D34" s="46">
        <f>IF($B34="","",IF([22]設定!$I27="",INDEX([22]第１０表!$F$10:$M$66,MATCH([22]設定!$D27,[22]第１０表!$C$10:$C$66,0),2),[22]設定!$I27))</f>
        <v>158.1</v>
      </c>
      <c r="E34" s="46">
        <f>IF($B34="","",IF([22]設定!$I27="",INDEX([22]第１０表!$F$10:$M$66,MATCH([22]設定!$D27,[22]第１０表!$C$10:$C$66,0),3),[22]設定!$I27))</f>
        <v>144.9</v>
      </c>
      <c r="F34" s="47">
        <f>IF($B34="","",IF([22]設定!$I27="",INDEX([22]第１０表!$F$10:$M$66,MATCH([22]設定!$D27,[22]第１０表!$C$10:$C$66,0),4),[22]設定!$I27))</f>
        <v>13.2</v>
      </c>
      <c r="G34" s="46">
        <f>IF($B34="","",IF([22]設定!$I27="",INDEX([22]第１０表!$F$10:$M$66,MATCH([22]設定!$D27,[22]第１０表!$C$10:$C$66,0),5),[22]設定!$I27))</f>
        <v>12.1</v>
      </c>
      <c r="H34" s="46">
        <f>IF($B34="","",IF([22]設定!$I27="",INDEX([22]第１０表!$F$10:$M$66,MATCH([22]設定!$D27,[22]第１０表!$C$10:$C$66,0),6),[22]設定!$I27))</f>
        <v>77.599999999999994</v>
      </c>
      <c r="I34" s="46">
        <f>IF($B34="","",IF([22]設定!$I27="",INDEX([22]第１０表!$F$10:$M$66,MATCH([22]設定!$D27,[22]第１０表!$C$10:$C$66,0),7),[22]設定!$I27))</f>
        <v>77.099999999999994</v>
      </c>
      <c r="J34" s="47">
        <f>IF($B34="","",IF([22]設定!$I27="",INDEX([22]第１０表!$F$10:$M$66,MATCH([22]設定!$D27,[22]第１０表!$C$10:$C$66,0),8),[22]設定!$I27))</f>
        <v>0.5</v>
      </c>
      <c r="K34" s="5"/>
      <c r="M34" s="48" t="str">
        <f t="shared" si="2"/>
        <v>情報通信業</v>
      </c>
      <c r="N34" s="49">
        <f>IF($M34="","",IF([22]設定!$I27="",INDEX([22]指数!$C$198:$AD$254,MATCH([22]設定!$D27,[22]指数!$B$198:$B$254,0),7),[22]設定!$I27))</f>
        <v>98.2</v>
      </c>
      <c r="O34" s="50">
        <f>IF($M34="","",IF([22]設定!$I27="",INDEX([22]指数!$C$198:$AD$254,MATCH([22]設定!$D27,[22]指数!$B$198:$B$254,0),8),[22]設定!$I27))</f>
        <v>0</v>
      </c>
      <c r="P34" s="49">
        <f>IF($M34="","",IF([22]設定!$I27="",INDEX([22]指数!$C$198:$AD$254,MATCH([22]設定!$D27,[22]指数!$B$198:$B$254,0),9),[22]設定!$I27))</f>
        <v>97</v>
      </c>
      <c r="Q34" s="50">
        <f>IF($M34="","",IF([22]設定!$I27="",INDEX([22]指数!$C$198:$AD$254,MATCH([22]設定!$D27,[22]指数!$B$198:$B$254,0),10),[22]設定!$I27))</f>
        <v>-0.1</v>
      </c>
      <c r="R34" s="49">
        <f>IF($M34="","",IF([22]設定!$I27="",INDEX([22]指数!$C$198:$AD$254,MATCH([22]設定!$D27,[22]指数!$B$198:$B$254,0),11),[22]設定!$I27))</f>
        <v>113.8</v>
      </c>
      <c r="S34" s="51">
        <f>IF($M34="","",IF([22]設定!$I27="",INDEX([22]指数!$C$198:$AD$254,MATCH([22]設定!$D27,[22]指数!$B$198:$B$254,0),12),[22]設定!$I27))</f>
        <v>0.8</v>
      </c>
      <c r="T34" s="49">
        <f>IF($M34="","",IF([22]設定!$I27="",INDEX([22]指数!$C$262:$AD$318,MATCH([22]設定!$D27,[22]指数!$B$262:$B$318,0),7),[22]設定!$I27))</f>
        <v>84.5</v>
      </c>
      <c r="U34" s="50">
        <f>IF($M34="","",IF([22]設定!$I27="",INDEX([22]指数!$C$262:$AD$318,MATCH([22]設定!$D27,[22]指数!$B$262:$B$318,0),8),[22]設定!$I27))</f>
        <v>-8.1999999999999993</v>
      </c>
      <c r="V34" s="49">
        <f>IF($M34="","",IF([22]設定!$I27="",INDEX([22]指数!$C$262:$AD$318,MATCH([22]設定!$D27,[22]指数!$B$262:$B$318,0),9),[22]設定!$I27))</f>
        <v>85.3</v>
      </c>
      <c r="W34" s="50">
        <f>IF($M34="","",IF([22]設定!$I27="",INDEX([22]指数!$C$262:$AD$318,MATCH([22]設定!$D27,[22]指数!$B$262:$B$318,0),10),[22]設定!$I27))</f>
        <v>-1.6</v>
      </c>
      <c r="X34" s="49">
        <f>IF($M34="","",IF([22]設定!$I27="",INDEX([22]指数!$C$262:$AD$318,MATCH([22]設定!$D27,[22]指数!$B$262:$B$318,0),11),[22]設定!$I27))</f>
        <v>35.700000000000003</v>
      </c>
      <c r="Y34" s="51">
        <f>IF($M34="","",IF([22]設定!$I27="",INDEX([22]指数!$C$262:$AD$318,MATCH([22]設定!$D27,[22]指数!$B$262:$B$318,0),12),[22]設定!$I27))</f>
        <v>-91.8</v>
      </c>
    </row>
    <row r="35" spans="1:25" s="4" customFormat="1" ht="23.25" customHeight="1" x14ac:dyDescent="0.45">
      <c r="A35" s="5"/>
      <c r="B35" s="48" t="str">
        <f t="shared" si="1"/>
        <v>運輸業，郵便業</v>
      </c>
      <c r="C35" s="46">
        <f>IF($B35="","",IF([22]設定!$I28="",INDEX([22]第１０表!$F$10:$M$66,MATCH([22]設定!$D28,[22]第１０表!$C$10:$C$66,0),1),[22]設定!$I28))</f>
        <v>21.1</v>
      </c>
      <c r="D35" s="46">
        <f>IF($B35="","",IF([22]設定!$I28="",INDEX([22]第１０表!$F$10:$M$66,MATCH([22]設定!$D28,[22]第１０表!$C$10:$C$66,0),2),[22]設定!$I28))</f>
        <v>191.2</v>
      </c>
      <c r="E35" s="46">
        <f>IF($B35="","",IF([22]設定!$I28="",INDEX([22]第１０表!$F$10:$M$66,MATCH([22]設定!$D28,[22]第１０表!$C$10:$C$66,0),3),[22]設定!$I28))</f>
        <v>162.9</v>
      </c>
      <c r="F35" s="47">
        <f>IF($B35="","",IF([22]設定!$I28="",INDEX([22]第１０表!$F$10:$M$66,MATCH([22]設定!$D28,[22]第１０表!$C$10:$C$66,0),4),[22]設定!$I28))</f>
        <v>28.3</v>
      </c>
      <c r="G35" s="46">
        <f>IF($B35="","",IF([22]設定!$I28="",INDEX([22]第１０表!$F$10:$M$66,MATCH([22]設定!$D28,[22]第１０表!$C$10:$C$66,0),5),[22]設定!$I28))</f>
        <v>19.399999999999999</v>
      </c>
      <c r="H35" s="46">
        <f>IF($B35="","",IF([22]設定!$I28="",INDEX([22]第１０表!$F$10:$M$66,MATCH([22]設定!$D28,[22]第１０表!$C$10:$C$66,0),6),[22]設定!$I28))</f>
        <v>78.7</v>
      </c>
      <c r="I35" s="46">
        <f>IF($B35="","",IF([22]設定!$I28="",INDEX([22]第１０表!$F$10:$M$66,MATCH([22]設定!$D28,[22]第１０表!$C$10:$C$66,0),7),[22]設定!$I28))</f>
        <v>78.7</v>
      </c>
      <c r="J35" s="47">
        <f>IF($B35="","",IF([22]設定!$I28="",INDEX([22]第１０表!$F$10:$M$66,MATCH([22]設定!$D28,[22]第１０表!$C$10:$C$66,0),8),[22]設定!$I28))</f>
        <v>0</v>
      </c>
      <c r="K35" s="5"/>
      <c r="M35" s="48" t="str">
        <f t="shared" si="2"/>
        <v>運輸業，郵便業</v>
      </c>
      <c r="N35" s="49">
        <f>IF($M35="","",IF([22]設定!$I28="",INDEX([22]指数!$C$198:$AD$254,MATCH([22]設定!$D28,[22]指数!$B$198:$B$254,0),7),[22]設定!$I28))</f>
        <v>99.6</v>
      </c>
      <c r="O35" s="50">
        <f>IF($M35="","",IF([22]設定!$I28="",INDEX([22]指数!$C$198:$AD$254,MATCH([22]設定!$D28,[22]指数!$B$198:$B$254,0),8),[22]設定!$I28))</f>
        <v>0.4</v>
      </c>
      <c r="P35" s="49">
        <f>IF($M35="","",IF([22]設定!$I28="",INDEX([22]指数!$C$198:$AD$254,MATCH([22]設定!$D28,[22]指数!$B$198:$B$254,0),9),[22]設定!$I28))</f>
        <v>104.6</v>
      </c>
      <c r="Q35" s="50">
        <f>IF($M35="","",IF([22]設定!$I28="",INDEX([22]指数!$C$198:$AD$254,MATCH([22]設定!$D28,[22]指数!$B$198:$B$254,0),10),[22]設定!$I28))</f>
        <v>3.1</v>
      </c>
      <c r="R35" s="49">
        <f>IF($M35="","",IF([22]設定!$I28="",INDEX([22]指数!$C$198:$AD$254,MATCH([22]設定!$D28,[22]指数!$B$198:$B$254,0),11),[22]設定!$I28))</f>
        <v>78</v>
      </c>
      <c r="S35" s="51">
        <f>IF($M35="","",IF([22]設定!$I28="",INDEX([22]指数!$C$198:$AD$254,MATCH([22]設定!$D28,[22]指数!$B$198:$B$254,0),12),[22]設定!$I28))</f>
        <v>-12.4</v>
      </c>
      <c r="T35" s="49">
        <f>IF($M35="","",IF([22]設定!$I28="",INDEX([22]指数!$C$262:$AD$318,MATCH([22]設定!$D28,[22]指数!$B$262:$B$318,0),7),[22]設定!$I28))</f>
        <v>79.099999999999994</v>
      </c>
      <c r="U35" s="50">
        <f>IF($M35="","",IF([22]設定!$I28="",INDEX([22]指数!$C$262:$AD$318,MATCH([22]設定!$D28,[22]指数!$B$262:$B$318,0),8),[22]設定!$I28))</f>
        <v>5.5</v>
      </c>
      <c r="V35" s="49">
        <f>IF($M35="","",IF([22]設定!$I28="",INDEX([22]指数!$C$262:$AD$318,MATCH([22]設定!$D28,[22]指数!$B$262:$B$318,0),9),[22]設定!$I28))</f>
        <v>83.3</v>
      </c>
      <c r="W35" s="50">
        <f>IF($M35="","",IF([22]設定!$I28="",INDEX([22]指数!$C$262:$AD$318,MATCH([22]設定!$D28,[22]指数!$B$262:$B$318,0),10),[22]設定!$I28))</f>
        <v>5.8</v>
      </c>
      <c r="X35" s="49">
        <f>IF($M35="","",IF([22]設定!$I28="",INDEX([22]指数!$C$262:$AD$318,MATCH([22]設定!$D28,[22]指数!$B$262:$B$318,0),11),[22]設定!$I28))</f>
        <v>0</v>
      </c>
      <c r="Y35" s="51">
        <f>IF($M35="","",IF([22]設定!$I28="",INDEX([22]指数!$C$262:$AD$318,MATCH([22]設定!$D28,[22]指数!$B$262:$B$318,0),12),[22]設定!$I28))</f>
        <v>-100</v>
      </c>
    </row>
    <row r="36" spans="1:25" s="4" customFormat="1" ht="23.25" customHeight="1" x14ac:dyDescent="0.45">
      <c r="A36" s="5"/>
      <c r="B36" s="48" t="str">
        <f t="shared" si="1"/>
        <v>卸売業，小売業</v>
      </c>
      <c r="C36" s="46">
        <f>IF($B36="","",IF([22]設定!$I29="",INDEX([22]第１０表!$F$10:$M$66,MATCH([22]設定!$D29,[22]第１０表!$C$10:$C$66,0),1),[22]設定!$I29))</f>
        <v>19.399999999999999</v>
      </c>
      <c r="D36" s="46">
        <f>IF($B36="","",IF([22]設定!$I29="",INDEX([22]第１０表!$F$10:$M$66,MATCH([22]設定!$D29,[22]第１０表!$C$10:$C$66,0),2),[22]設定!$I29))</f>
        <v>161.4</v>
      </c>
      <c r="E36" s="46">
        <f>IF($B36="","",IF([22]設定!$I29="",INDEX([22]第１０表!$F$10:$M$66,MATCH([22]設定!$D29,[22]第１０表!$C$10:$C$66,0),3),[22]設定!$I29))</f>
        <v>146.69999999999999</v>
      </c>
      <c r="F36" s="47">
        <f>IF($B36="","",IF([22]設定!$I29="",INDEX([22]第１０表!$F$10:$M$66,MATCH([22]設定!$D29,[22]第１０表!$C$10:$C$66,0),4),[22]設定!$I29))</f>
        <v>14.7</v>
      </c>
      <c r="G36" s="46">
        <f>IF($B36="","",IF([22]設定!$I29="",INDEX([22]第１０表!$F$10:$M$66,MATCH([22]設定!$D29,[22]第１０表!$C$10:$C$66,0),5),[22]設定!$I29))</f>
        <v>16.899999999999999</v>
      </c>
      <c r="H36" s="46">
        <f>IF($B36="","",IF([22]設定!$I29="",INDEX([22]第１０表!$F$10:$M$66,MATCH([22]設定!$D29,[22]第１０表!$C$10:$C$66,0),6),[22]設定!$I29))</f>
        <v>102.1</v>
      </c>
      <c r="I36" s="46">
        <f>IF($B36="","",IF([22]設定!$I29="",INDEX([22]第１０表!$F$10:$M$66,MATCH([22]設定!$D29,[22]第１０表!$C$10:$C$66,0),7),[22]設定!$I29))</f>
        <v>100.2</v>
      </c>
      <c r="J36" s="47">
        <f>IF($B36="","",IF([22]設定!$I29="",INDEX([22]第１０表!$F$10:$M$66,MATCH([22]設定!$D29,[22]第１０表!$C$10:$C$66,0),8),[22]設定!$I29))</f>
        <v>1.9</v>
      </c>
      <c r="K36" s="5"/>
      <c r="M36" s="48" t="str">
        <f t="shared" si="2"/>
        <v>卸売業，小売業</v>
      </c>
      <c r="N36" s="49">
        <f>IF($M36="","",IF([22]設定!$I29="",INDEX([22]指数!$C$198:$AD$254,MATCH([22]設定!$D29,[22]指数!$B$198:$B$254,0),7),[22]設定!$I29))</f>
        <v>96.1</v>
      </c>
      <c r="O36" s="50">
        <f>IF($M36="","",IF([22]設定!$I29="",INDEX([22]指数!$C$198:$AD$254,MATCH([22]設定!$D29,[22]指数!$B$198:$B$254,0),8),[22]設定!$I29))</f>
        <v>-7.2</v>
      </c>
      <c r="P36" s="49">
        <f>IF($M36="","",IF([22]設定!$I29="",INDEX([22]指数!$C$198:$AD$254,MATCH([22]設定!$D29,[22]指数!$B$198:$B$254,0),9),[22]設定!$I29))</f>
        <v>92.7</v>
      </c>
      <c r="Q36" s="50">
        <f>IF($M36="","",IF([22]設定!$I29="",INDEX([22]指数!$C$198:$AD$254,MATCH([22]設定!$D29,[22]指数!$B$198:$B$254,0),10),[22]設定!$I29))</f>
        <v>-6.6</v>
      </c>
      <c r="R36" s="49">
        <f>IF($M36="","",IF([22]設定!$I29="",INDEX([22]指数!$C$198:$AD$254,MATCH([22]設定!$D29,[22]指数!$B$198:$B$254,0),11),[22]設定!$I29))</f>
        <v>153.1</v>
      </c>
      <c r="S36" s="51">
        <f>IF($M36="","",IF([22]設定!$I29="",INDEX([22]指数!$C$198:$AD$254,MATCH([22]設定!$D29,[22]指数!$B$198:$B$254,0),12),[22]設定!$I29))</f>
        <v>-12.5</v>
      </c>
      <c r="T36" s="49">
        <f>IF($M36="","",IF([22]設定!$I29="",INDEX([22]指数!$C$262:$AD$318,MATCH([22]設定!$D29,[22]指数!$B$262:$B$318,0),7),[22]設定!$I29))</f>
        <v>97.8</v>
      </c>
      <c r="U36" s="50">
        <f>IF($M36="","",IF([22]設定!$I29="",INDEX([22]指数!$C$262:$AD$318,MATCH([22]設定!$D29,[22]指数!$B$262:$B$318,0),8),[22]設定!$I29))</f>
        <v>5.7</v>
      </c>
      <c r="V36" s="49">
        <f>IF($M36="","",IF([22]設定!$I29="",INDEX([22]指数!$C$262:$AD$318,MATCH([22]設定!$D29,[22]指数!$B$262:$B$318,0),9),[22]設定!$I29))</f>
        <v>97.9</v>
      </c>
      <c r="W36" s="50">
        <f>IF($M36="","",IF([22]設定!$I29="",INDEX([22]指数!$C$262:$AD$318,MATCH([22]設定!$D29,[22]指数!$B$262:$B$318,0),10),[22]設定!$I29))</f>
        <v>5.7</v>
      </c>
      <c r="X36" s="49">
        <f>IF($M36="","",IF([22]設定!$I29="",INDEX([22]指数!$C$262:$AD$318,MATCH([22]設定!$D29,[22]指数!$B$262:$B$318,0),11),[22]設定!$I29))</f>
        <v>95</v>
      </c>
      <c r="Y36" s="51">
        <f>IF($M36="","",IF([22]設定!$I29="",INDEX([22]指数!$C$262:$AD$318,MATCH([22]設定!$D29,[22]指数!$B$262:$B$318,0),12),[22]設定!$I29))</f>
        <v>0</v>
      </c>
    </row>
    <row r="37" spans="1:25" s="4" customFormat="1" ht="23.25" customHeight="1" x14ac:dyDescent="0.45">
      <c r="A37" s="5"/>
      <c r="B37" s="48" t="str">
        <f t="shared" si="1"/>
        <v>金融業，保険業</v>
      </c>
      <c r="C37" s="46">
        <f>IF($B37="","",IF([22]設定!$I30="",INDEX([22]第１０表!$F$10:$M$66,MATCH([22]設定!$D30,[22]第１０表!$C$10:$C$66,0),1),[22]設定!$I30))</f>
        <v>18.2</v>
      </c>
      <c r="D37" s="46">
        <f>IF($B37="","",IF([22]設定!$I30="",INDEX([22]第１０表!$F$10:$M$66,MATCH([22]設定!$D30,[22]第１０表!$C$10:$C$66,0),2),[22]設定!$I30))</f>
        <v>131.19999999999999</v>
      </c>
      <c r="E37" s="46">
        <f>IF($B37="","",IF([22]設定!$I30="",INDEX([22]第１０表!$F$10:$M$66,MATCH([22]設定!$D30,[22]第１０表!$C$10:$C$66,0),3),[22]設定!$I30))</f>
        <v>127.4</v>
      </c>
      <c r="F37" s="47">
        <f>IF($B37="","",IF([22]設定!$I30="",INDEX([22]第１０表!$F$10:$M$66,MATCH([22]設定!$D30,[22]第１０表!$C$10:$C$66,0),4),[22]設定!$I30))</f>
        <v>3.8</v>
      </c>
      <c r="G37" s="46">
        <f>IF($B37="","",IF([22]設定!$I30="",INDEX([22]第１０表!$F$10:$M$66,MATCH([22]設定!$D30,[22]第１０表!$C$10:$C$66,0),5),[22]設定!$I30))</f>
        <v>14.5</v>
      </c>
      <c r="H37" s="46">
        <f>IF($B37="","",IF([22]設定!$I30="",INDEX([22]第１０表!$F$10:$M$66,MATCH([22]設定!$D30,[22]第１０表!$C$10:$C$66,0),6),[22]設定!$I30))</f>
        <v>78.5</v>
      </c>
      <c r="I37" s="46">
        <f>IF($B37="","",IF([22]設定!$I30="",INDEX([22]第１０表!$F$10:$M$66,MATCH([22]設定!$D30,[22]第１０表!$C$10:$C$66,0),7),[22]設定!$I30))</f>
        <v>72.7</v>
      </c>
      <c r="J37" s="47">
        <f>IF($B37="","",IF([22]設定!$I30="",INDEX([22]第１０表!$F$10:$M$66,MATCH([22]設定!$D30,[22]第１０表!$C$10:$C$66,0),8),[22]設定!$I30))</f>
        <v>5.8</v>
      </c>
      <c r="K37" s="5"/>
      <c r="M37" s="48" t="str">
        <f t="shared" si="2"/>
        <v>金融業，保険業</v>
      </c>
      <c r="N37" s="49">
        <f>IF($M37="","",IF([22]設定!$I30="",INDEX([22]指数!$C$198:$AD$254,MATCH([22]設定!$D30,[22]指数!$B$198:$B$254,0),7),[22]設定!$I30))</f>
        <v>94</v>
      </c>
      <c r="O37" s="50">
        <f>IF($M37="","",IF([22]設定!$I30="",INDEX([22]指数!$C$198:$AD$254,MATCH([22]設定!$D30,[22]指数!$B$198:$B$254,0),8),[22]設定!$I30))</f>
        <v>-9.5</v>
      </c>
      <c r="P37" s="49">
        <f>IF($M37="","",IF([22]設定!$I30="",INDEX([22]指数!$C$198:$AD$254,MATCH([22]設定!$D30,[22]指数!$B$198:$B$254,0),9),[22]設定!$I30))</f>
        <v>94.1</v>
      </c>
      <c r="Q37" s="50">
        <f>IF($M37="","",IF([22]設定!$I30="",INDEX([22]指数!$C$198:$AD$254,MATCH([22]設定!$D30,[22]指数!$B$198:$B$254,0),10),[22]設定!$I30))</f>
        <v>-8.8000000000000007</v>
      </c>
      <c r="R37" s="49">
        <f>IF($M37="","",IF([22]設定!$I30="",INDEX([22]指数!$C$198:$AD$254,MATCH([22]設定!$D30,[22]指数!$B$198:$B$254,0),11),[22]設定!$I30))</f>
        <v>90.5</v>
      </c>
      <c r="S37" s="51">
        <f>IF($M37="","",IF([22]設定!$I30="",INDEX([22]指数!$C$198:$AD$254,MATCH([22]設定!$D30,[22]指数!$B$198:$B$254,0),12),[22]設定!$I30))</f>
        <v>-28.3</v>
      </c>
      <c r="T37" s="49">
        <f>IF($M37="","",IF([22]設定!$I30="",INDEX([22]指数!$C$262:$AD$318,MATCH([22]設定!$D30,[22]指数!$B$262:$B$318,0),7),[22]設定!$I30))</f>
        <v>63.6</v>
      </c>
      <c r="U37" s="50">
        <f>IF($M37="","",IF([22]設定!$I30="",INDEX([22]指数!$C$262:$AD$318,MATCH([22]設定!$D30,[22]指数!$B$262:$B$318,0),8),[22]設定!$I30))</f>
        <v>-26.1</v>
      </c>
      <c r="V37" s="49">
        <f>IF($M37="","",IF([22]設定!$I30="",INDEX([22]指数!$C$262:$AD$318,MATCH([22]設定!$D30,[22]指数!$B$262:$B$318,0),9),[22]設定!$I30))</f>
        <v>62.8</v>
      </c>
      <c r="W37" s="50">
        <f>IF($M37="","",IF([22]設定!$I30="",INDEX([22]指数!$C$262:$AD$318,MATCH([22]設定!$D30,[22]指数!$B$262:$B$318,0),10),[22]設定!$I30))</f>
        <v>-23.4</v>
      </c>
      <c r="X37" s="49">
        <f>IF($M37="","",IF([22]設定!$I30="",INDEX([22]指数!$C$262:$AD$318,MATCH([22]設定!$D30,[22]指数!$B$262:$B$318,0),11),[22]設定!$I30))</f>
        <v>69.900000000000006</v>
      </c>
      <c r="Y37" s="51">
        <f>IF($M37="","",IF([22]設定!$I30="",INDEX([22]指数!$C$262:$AD$318,MATCH([22]設定!$D30,[22]指数!$B$262:$B$318,0),12),[22]設定!$I30))</f>
        <v>-48.6</v>
      </c>
    </row>
    <row r="38" spans="1:25" s="4" customFormat="1" ht="23.25" customHeight="1" x14ac:dyDescent="0.45">
      <c r="A38" s="5"/>
      <c r="B38" s="48" t="str">
        <f t="shared" si="1"/>
        <v>不動産業，物品賃貸業</v>
      </c>
      <c r="C38" s="46">
        <f>IF($B38="","",IF([22]設定!$I31="",INDEX([22]第１０表!$F$10:$M$66,MATCH([22]設定!$D31,[22]第１０表!$C$10:$C$66,0),1),[22]設定!$I31))</f>
        <v>19.5</v>
      </c>
      <c r="D38" s="46">
        <f>IF($B38="","",IF([22]設定!$I31="",INDEX([22]第１０表!$F$10:$M$66,MATCH([22]設定!$D31,[22]第１０表!$C$10:$C$66,0),2),[22]設定!$I31))</f>
        <v>156.69999999999999</v>
      </c>
      <c r="E38" s="46">
        <f>IF($B38="","",IF([22]設定!$I31="",INDEX([22]第１０表!$F$10:$M$66,MATCH([22]設定!$D31,[22]第１０表!$C$10:$C$66,0),3),[22]設定!$I31))</f>
        <v>151.9</v>
      </c>
      <c r="F38" s="47">
        <f>IF($B38="","",IF([22]設定!$I31="",INDEX([22]第１０表!$F$10:$M$66,MATCH([22]設定!$D31,[22]第１０表!$C$10:$C$66,0),4),[22]設定!$I31))</f>
        <v>4.8</v>
      </c>
      <c r="G38" s="46">
        <f>IF($B38="","",IF([22]設定!$I31="",INDEX([22]第１０表!$F$10:$M$66,MATCH([22]設定!$D31,[22]第１０表!$C$10:$C$66,0),5),[22]設定!$I31))</f>
        <v>15.8</v>
      </c>
      <c r="H38" s="46">
        <f>IF($B38="","",IF([22]設定!$I31="",INDEX([22]第１０表!$F$10:$M$66,MATCH([22]設定!$D31,[22]第１０表!$C$10:$C$66,0),6),[22]設定!$I31))</f>
        <v>95.7</v>
      </c>
      <c r="I38" s="46">
        <f>IF($B38="","",IF([22]設定!$I31="",INDEX([22]第１０表!$F$10:$M$66,MATCH([22]設定!$D31,[22]第１０表!$C$10:$C$66,0),7),[22]設定!$I31))</f>
        <v>95.7</v>
      </c>
      <c r="J38" s="47">
        <f>IF($B38="","",IF([22]設定!$I31="",INDEX([22]第１０表!$F$10:$M$66,MATCH([22]設定!$D31,[22]第１０表!$C$10:$C$66,0),8),[22]設定!$I31))</f>
        <v>0</v>
      </c>
      <c r="K38" s="5"/>
      <c r="M38" s="48" t="str">
        <f t="shared" si="2"/>
        <v>不動産業，物品賃貸業</v>
      </c>
      <c r="N38" s="49">
        <f>IF($M38="","",IF([22]設定!$I31="",INDEX([22]指数!$C$198:$AD$254,MATCH([22]設定!$D31,[22]指数!$B$198:$B$254,0),7),[22]設定!$I31))</f>
        <v>95.5</v>
      </c>
      <c r="O38" s="50">
        <f>IF($M38="","",IF([22]設定!$I31="",INDEX([22]指数!$C$198:$AD$254,MATCH([22]設定!$D31,[22]指数!$B$198:$B$254,0),8),[22]設定!$I31))</f>
        <v>-3.2</v>
      </c>
      <c r="P38" s="49">
        <f>IF($M38="","",IF([22]設定!$I31="",INDEX([22]指数!$C$198:$AD$254,MATCH([22]設定!$D31,[22]指数!$B$198:$B$254,0),9),[22]設定!$I31))</f>
        <v>94.6</v>
      </c>
      <c r="Q38" s="50">
        <f>IF($M38="","",IF([22]設定!$I31="",INDEX([22]指数!$C$198:$AD$254,MATCH([22]設定!$D31,[22]指数!$B$198:$B$254,0),10),[22]設定!$I31))</f>
        <v>1.4</v>
      </c>
      <c r="R38" s="49">
        <f>IF($M38="","",IF([22]設定!$I31="",INDEX([22]指数!$C$198:$AD$254,MATCH([22]設定!$D31,[22]指数!$B$198:$B$254,0),11),[22]設定!$I31))</f>
        <v>141.19999999999999</v>
      </c>
      <c r="S38" s="51">
        <f>IF($M38="","",IF([22]設定!$I31="",INDEX([22]指数!$C$198:$AD$254,MATCH([22]設定!$D31,[22]指数!$B$198:$B$254,0),12),[22]設定!$I31))</f>
        <v>-60.3</v>
      </c>
      <c r="T38" s="49">
        <f>IF($M38="","",IF([22]設定!$I31="",INDEX([22]指数!$C$262:$AD$318,MATCH([22]設定!$D31,[22]指数!$B$262:$B$318,0),7),[22]設定!$I31))</f>
        <v>85.2</v>
      </c>
      <c r="U38" s="50">
        <f>IF($M38="","",IF([22]設定!$I31="",INDEX([22]指数!$C$262:$AD$318,MATCH([22]設定!$D31,[22]指数!$B$262:$B$318,0),8),[22]設定!$I31))</f>
        <v>-11.1</v>
      </c>
      <c r="V38" s="49">
        <f>IF($M38="","",IF([22]設定!$I31="",INDEX([22]指数!$C$262:$AD$318,MATCH([22]設定!$D31,[22]指数!$B$262:$B$318,0),9),[22]設定!$I31))</f>
        <v>87.4</v>
      </c>
      <c r="W38" s="50">
        <f>IF($M38="","",IF([22]設定!$I31="",INDEX([22]指数!$C$262:$AD$318,MATCH([22]設定!$D31,[22]指数!$B$262:$B$318,0),10),[22]設定!$I31))</f>
        <v>-9.6999999999999993</v>
      </c>
      <c r="X38" s="49">
        <f>IF($M38="","",IF([22]設定!$I31="",INDEX([22]指数!$C$262:$AD$318,MATCH([22]設定!$D31,[22]指数!$B$262:$B$318,0),11),[22]設定!$I31))</f>
        <v>0</v>
      </c>
      <c r="Y38" s="51">
        <f>IF($M38="","",IF([22]設定!$I31="",INDEX([22]指数!$C$262:$AD$318,MATCH([22]設定!$D31,[22]指数!$B$262:$B$318,0),12),[22]設定!$I31))</f>
        <v>-100</v>
      </c>
    </row>
    <row r="39" spans="1:25" s="4" customFormat="1" ht="23.25" customHeight="1" x14ac:dyDescent="0.45">
      <c r="A39" s="5"/>
      <c r="B39" s="56" t="str">
        <f t="shared" si="1"/>
        <v>学術研究，専門・技術サービス業</v>
      </c>
      <c r="C39" s="46">
        <f>IF($B39="","",IF([22]設定!$I32="",INDEX([22]第１０表!$F$10:$M$66,MATCH([22]設定!$D32,[22]第１０表!$C$10:$C$66,0),1),[22]設定!$I32))</f>
        <v>19.2</v>
      </c>
      <c r="D39" s="46">
        <f>IF($B39="","",IF([22]設定!$I32="",INDEX([22]第１０表!$F$10:$M$66,MATCH([22]設定!$D32,[22]第１０表!$C$10:$C$66,0),2),[22]設定!$I32))</f>
        <v>163.30000000000001</v>
      </c>
      <c r="E39" s="46">
        <f>IF($B39="","",IF([22]設定!$I32="",INDEX([22]第１０表!$F$10:$M$66,MATCH([22]設定!$D32,[22]第１０表!$C$10:$C$66,0),3),[22]設定!$I32))</f>
        <v>147.1</v>
      </c>
      <c r="F39" s="47">
        <f>IF($B39="","",IF([22]設定!$I32="",INDEX([22]第１０表!$F$10:$M$66,MATCH([22]設定!$D32,[22]第１０表!$C$10:$C$66,0),4),[22]設定!$I32))</f>
        <v>16.2</v>
      </c>
      <c r="G39" s="46">
        <f>IF($B39="","",IF([22]設定!$I32="",INDEX([22]第１０表!$F$10:$M$66,MATCH([22]設定!$D32,[22]第１０表!$C$10:$C$66,0),5),[22]設定!$I32))</f>
        <v>13.1</v>
      </c>
      <c r="H39" s="46">
        <f>IF($B39="","",IF([22]設定!$I32="",INDEX([22]第１０表!$F$10:$M$66,MATCH([22]設定!$D32,[22]第１０表!$C$10:$C$66,0),6),[22]設定!$I32))</f>
        <v>92.9</v>
      </c>
      <c r="I39" s="46">
        <f>IF($B39="","",IF([22]設定!$I32="",INDEX([22]第１０表!$F$10:$M$66,MATCH([22]設定!$D32,[22]第１０表!$C$10:$C$66,0),7),[22]設定!$I32))</f>
        <v>92.9</v>
      </c>
      <c r="J39" s="47">
        <f>IF($B39="","",IF([22]設定!$I32="",INDEX([22]第１０表!$F$10:$M$66,MATCH([22]設定!$D32,[22]第１０表!$C$10:$C$66,0),8),[22]設定!$I32))</f>
        <v>0</v>
      </c>
      <c r="K39" s="5"/>
      <c r="M39" s="56" t="str">
        <f t="shared" si="2"/>
        <v>学術研究，専門・技術サービス業</v>
      </c>
      <c r="N39" s="49">
        <f>IF($M39="","",IF([22]設定!$I32="",INDEX([22]指数!$C$198:$AD$254,MATCH([22]設定!$D32,[22]指数!$B$198:$B$254,0),7),[22]設定!$I32))</f>
        <v>102.9</v>
      </c>
      <c r="O39" s="50">
        <f>IF($M39="","",IF([22]設定!$I32="",INDEX([22]指数!$C$198:$AD$254,MATCH([22]設定!$D32,[22]指数!$B$198:$B$254,0),8),[22]設定!$I32))</f>
        <v>7.7</v>
      </c>
      <c r="P39" s="49">
        <f>IF($M39="","",IF([22]設定!$I32="",INDEX([22]指数!$C$198:$AD$254,MATCH([22]設定!$D32,[22]指数!$B$198:$B$254,0),9),[22]設定!$I32))</f>
        <v>101.8</v>
      </c>
      <c r="Q39" s="50">
        <f>IF($M39="","",IF([22]設定!$I32="",INDEX([22]指数!$C$198:$AD$254,MATCH([22]設定!$D32,[22]指数!$B$198:$B$254,0),10),[22]設定!$I32))</f>
        <v>4.7</v>
      </c>
      <c r="R39" s="49">
        <f>IF($M39="","",IF([22]設定!$I32="",INDEX([22]指数!$C$198:$AD$254,MATCH([22]設定!$D32,[22]指数!$B$198:$B$254,0),11),[22]設定!$I32))</f>
        <v>114.1</v>
      </c>
      <c r="S39" s="51">
        <f>IF($M39="","",IF([22]設定!$I32="",INDEX([22]指数!$C$198:$AD$254,MATCH([22]設定!$D32,[22]指数!$B$198:$B$254,0),12),[22]設定!$I32))</f>
        <v>45.9</v>
      </c>
      <c r="T39" s="49">
        <f>IF($M39="","",IF([22]設定!$I32="",INDEX([22]指数!$C$262:$AD$318,MATCH([22]設定!$D32,[22]指数!$B$262:$B$318,0),7),[22]設定!$I32))</f>
        <v>74.099999999999994</v>
      </c>
      <c r="U39" s="50">
        <f>IF($M39="","",IF([22]設定!$I32="",INDEX([22]指数!$C$262:$AD$318,MATCH([22]設定!$D32,[22]指数!$B$262:$B$318,0),8),[22]設定!$I32))</f>
        <v>-29.1</v>
      </c>
      <c r="V39" s="49">
        <f>IF($M39="","",IF([22]設定!$I32="",INDEX([22]指数!$C$262:$AD$318,MATCH([22]設定!$D32,[22]指数!$B$262:$B$318,0),9),[22]設定!$I32))</f>
        <v>78.400000000000006</v>
      </c>
      <c r="W39" s="50">
        <f>IF($M39="","",IF([22]設定!$I32="",INDEX([22]指数!$C$262:$AD$318,MATCH([22]設定!$D32,[22]指数!$B$262:$B$318,0),10),[22]設定!$I32))</f>
        <v>-23.4</v>
      </c>
      <c r="X39" s="49">
        <f>IF($M39="","",IF([22]設定!$I32="",INDEX([22]指数!$C$262:$AD$318,MATCH([22]設定!$D32,[22]指数!$B$262:$B$318,0),11),[22]設定!$I32))</f>
        <v>0</v>
      </c>
      <c r="Y39" s="51">
        <f>IF($M39="","",IF([22]設定!$I32="",INDEX([22]指数!$C$262:$AD$318,MATCH([22]設定!$D32,[22]指数!$B$262:$B$318,0),12),[22]設定!$I32))</f>
        <v>-100</v>
      </c>
    </row>
    <row r="40" spans="1:25" s="4" customFormat="1" ht="23.25" customHeight="1" x14ac:dyDescent="0.45">
      <c r="A40" s="5"/>
      <c r="B40" s="48" t="str">
        <f t="shared" si="1"/>
        <v>宿泊業，飲食サービス業</v>
      </c>
      <c r="C40" s="46">
        <f>IF($B40="","",IF([22]設定!$I33="",INDEX([22]第１０表!$F$10:$M$66,MATCH([22]設定!$D33,[22]第１０表!$C$10:$C$66,0),1),[22]設定!$I33))</f>
        <v>20.6</v>
      </c>
      <c r="D40" s="46">
        <f>IF($B40="","",IF([22]設定!$I33="",INDEX([22]第１０表!$F$10:$M$66,MATCH([22]設定!$D33,[22]第１０表!$C$10:$C$66,0),2),[22]設定!$I33))</f>
        <v>179.7</v>
      </c>
      <c r="E40" s="46">
        <f>IF($B40="","",IF([22]設定!$I33="",INDEX([22]第１０表!$F$10:$M$66,MATCH([22]設定!$D33,[22]第１０表!$C$10:$C$66,0),3),[22]設定!$I33))</f>
        <v>161.30000000000001</v>
      </c>
      <c r="F40" s="47">
        <f>IF($B40="","",IF([22]設定!$I33="",INDEX([22]第１０表!$F$10:$M$66,MATCH([22]設定!$D33,[22]第１０表!$C$10:$C$66,0),4),[22]設定!$I33))</f>
        <v>18.399999999999999</v>
      </c>
      <c r="G40" s="46">
        <f>IF($B40="","",IF([22]設定!$I33="",INDEX([22]第１０表!$F$10:$M$66,MATCH([22]設定!$D33,[22]第１０表!$C$10:$C$66,0),5),[22]設定!$I33))</f>
        <v>13.7</v>
      </c>
      <c r="H40" s="46">
        <f>IF($B40="","",IF([22]設定!$I33="",INDEX([22]第１０表!$F$10:$M$66,MATCH([22]設定!$D33,[22]第１０表!$C$10:$C$66,0),6),[22]設定!$I33))</f>
        <v>73.599999999999994</v>
      </c>
      <c r="I40" s="46">
        <f>IF($B40="","",IF([22]設定!$I33="",INDEX([22]第１０表!$F$10:$M$66,MATCH([22]設定!$D33,[22]第１０表!$C$10:$C$66,0),7),[22]設定!$I33))</f>
        <v>71.400000000000006</v>
      </c>
      <c r="J40" s="47">
        <f>IF($B40="","",IF([22]設定!$I33="",INDEX([22]第１０表!$F$10:$M$66,MATCH([22]設定!$D33,[22]第１０表!$C$10:$C$66,0),8),[22]設定!$I33))</f>
        <v>2.2000000000000002</v>
      </c>
      <c r="K40" s="5"/>
      <c r="M40" s="48" t="str">
        <f t="shared" si="2"/>
        <v>宿泊業，飲食サービス業</v>
      </c>
      <c r="N40" s="49">
        <f>IF($M40="","",IF([22]設定!$I33="",INDEX([22]指数!$C$198:$AD$254,MATCH([22]設定!$D33,[22]指数!$B$198:$B$254,0),7),[22]設定!$I33))</f>
        <v>115.3</v>
      </c>
      <c r="O40" s="50">
        <f>IF($M40="","",IF([22]設定!$I33="",INDEX([22]指数!$C$198:$AD$254,MATCH([22]設定!$D33,[22]指数!$B$198:$B$254,0),8),[22]設定!$I33))</f>
        <v>-1.8</v>
      </c>
      <c r="P40" s="49">
        <f>IF($M40="","",IF([22]設定!$I33="",INDEX([22]指数!$C$198:$AD$254,MATCH([22]設定!$D33,[22]指数!$B$198:$B$254,0),9),[22]設定!$I33))</f>
        <v>110.8</v>
      </c>
      <c r="Q40" s="50">
        <f>IF($M40="","",IF([22]設定!$I33="",INDEX([22]指数!$C$198:$AD$254,MATCH([22]設定!$D33,[22]指数!$B$198:$B$254,0),10),[22]設定!$I33))</f>
        <v>-0.1</v>
      </c>
      <c r="R40" s="49">
        <f>IF($M40="","",IF([22]設定!$I33="",INDEX([22]指数!$C$198:$AD$254,MATCH([22]設定!$D33,[22]指数!$B$198:$B$254,0),11),[22]設定!$I33))</f>
        <v>180.4</v>
      </c>
      <c r="S40" s="51">
        <f>IF($M40="","",IF([22]設定!$I33="",INDEX([22]指数!$C$198:$AD$254,MATCH([22]設定!$D33,[22]指数!$B$198:$B$254,0),12),[22]設定!$I33))</f>
        <v>-14.4</v>
      </c>
      <c r="T40" s="49">
        <f>IF($M40="","",IF([22]設定!$I33="",INDEX([22]指数!$C$262:$AD$318,MATCH([22]設定!$D33,[22]指数!$B$262:$B$318,0),7),[22]設定!$I33))</f>
        <v>95.3</v>
      </c>
      <c r="U40" s="50">
        <f>IF($M40="","",IF([22]設定!$I33="",INDEX([22]指数!$C$262:$AD$318,MATCH([22]設定!$D33,[22]指数!$B$262:$B$318,0),8),[22]設定!$I33))</f>
        <v>-11.9</v>
      </c>
      <c r="V40" s="49">
        <f>IF($M40="","",IF([22]設定!$I33="",INDEX([22]指数!$C$262:$AD$318,MATCH([22]設定!$D33,[22]指数!$B$262:$B$318,0),9),[22]設定!$I33))</f>
        <v>94.1</v>
      </c>
      <c r="W40" s="50">
        <f>IF($M40="","",IF([22]設定!$I33="",INDEX([22]指数!$C$262:$AD$318,MATCH([22]設定!$D33,[22]指数!$B$262:$B$318,0),10),[22]設定!$I33))</f>
        <v>-10.8</v>
      </c>
      <c r="X40" s="49">
        <f>IF($M40="","",IF([22]設定!$I33="",INDEX([22]指数!$C$262:$AD$318,MATCH([22]設定!$D33,[22]指数!$B$262:$B$318,0),11),[22]設定!$I33))</f>
        <v>169.2</v>
      </c>
      <c r="Y40" s="51">
        <f>IF($M40="","",IF([22]設定!$I33="",INDEX([22]指数!$C$262:$AD$318,MATCH([22]設定!$D33,[22]指数!$B$262:$B$318,0),12),[22]設定!$I33))</f>
        <v>-35.299999999999997</v>
      </c>
    </row>
    <row r="41" spans="1:25" s="4" customFormat="1" ht="23.25" customHeight="1" x14ac:dyDescent="0.45">
      <c r="A41" s="5"/>
      <c r="B41" s="54" t="str">
        <f t="shared" si="1"/>
        <v>生活関連サービス業，娯楽業</v>
      </c>
      <c r="C41" s="46" t="str">
        <f>IF($B41="","",IF([22]設定!$I34="",INDEX([22]第１０表!$F$10:$M$66,MATCH([22]設定!$D34,[22]第１０表!$C$10:$C$66,0),1),[22]設定!$I34))</f>
        <v>x</v>
      </c>
      <c r="D41" s="46" t="str">
        <f>IF($B41="","",IF([22]設定!$I34="",INDEX([22]第１０表!$F$10:$M$66,MATCH([22]設定!$D34,[22]第１０表!$C$10:$C$66,0),2),[22]設定!$I34))</f>
        <v>x</v>
      </c>
      <c r="E41" s="46" t="str">
        <f>IF($B41="","",IF([22]設定!$I34="",INDEX([22]第１０表!$F$10:$M$66,MATCH([22]設定!$D34,[22]第１０表!$C$10:$C$66,0),3),[22]設定!$I34))</f>
        <v>x</v>
      </c>
      <c r="F41" s="47" t="str">
        <f>IF($B41="","",IF([22]設定!$I34="",INDEX([22]第１０表!$F$10:$M$66,MATCH([22]設定!$D34,[22]第１０表!$C$10:$C$66,0),4),[22]設定!$I34))</f>
        <v>x</v>
      </c>
      <c r="G41" s="46" t="str">
        <f>IF($B41="","",IF([22]設定!$I34="",INDEX([22]第１０表!$F$10:$M$66,MATCH([22]設定!$D34,[22]第１０表!$C$10:$C$66,0),5),[22]設定!$I34))</f>
        <v>x</v>
      </c>
      <c r="H41" s="46" t="str">
        <f>IF($B41="","",IF([22]設定!$I34="",INDEX([22]第１０表!$F$10:$M$66,MATCH([22]設定!$D34,[22]第１０表!$C$10:$C$66,0),6),[22]設定!$I34))</f>
        <v>x</v>
      </c>
      <c r="I41" s="46" t="str">
        <f>IF($B41="","",IF([22]設定!$I34="",INDEX([22]第１０表!$F$10:$M$66,MATCH([22]設定!$D34,[22]第１０表!$C$10:$C$66,0),7),[22]設定!$I34))</f>
        <v>x</v>
      </c>
      <c r="J41" s="47" t="str">
        <f>IF($B41="","",IF([22]設定!$I34="",INDEX([22]第１０表!$F$10:$M$66,MATCH([22]設定!$D34,[22]第１０表!$C$10:$C$66,0),8),[22]設定!$I34))</f>
        <v>x</v>
      </c>
      <c r="K41" s="5"/>
      <c r="M41" s="54" t="str">
        <f t="shared" si="2"/>
        <v>生活関連サービス業，娯楽業</v>
      </c>
      <c r="N41" s="49" t="str">
        <f>IF($M41="","",IF([22]設定!$I34="",INDEX([22]指数!$C$198:$AD$254,MATCH([22]設定!$D34,[22]指数!$B$198:$B$254,0),7),[22]設定!$I34))</f>
        <v>x</v>
      </c>
      <c r="O41" s="50" t="str">
        <f>IF($M41="","",IF([22]設定!$I34="",INDEX([22]指数!$C$198:$AD$254,MATCH([22]設定!$D34,[22]指数!$B$198:$B$254,0),8),[22]設定!$I34))</f>
        <v>x</v>
      </c>
      <c r="P41" s="49" t="str">
        <f>IF($M41="","",IF([22]設定!$I34="",INDEX([22]指数!$C$198:$AD$254,MATCH([22]設定!$D34,[22]指数!$B$198:$B$254,0),9),[22]設定!$I34))</f>
        <v>x</v>
      </c>
      <c r="Q41" s="50" t="str">
        <f>IF($M41="","",IF([22]設定!$I34="",INDEX([22]指数!$C$198:$AD$254,MATCH([22]設定!$D34,[22]指数!$B$198:$B$254,0),10),[22]設定!$I34))</f>
        <v>x</v>
      </c>
      <c r="R41" s="49" t="str">
        <f>IF($M41="","",IF([22]設定!$I34="",INDEX([22]指数!$C$198:$AD$254,MATCH([22]設定!$D34,[22]指数!$B$198:$B$254,0),11),[22]設定!$I34))</f>
        <v>x</v>
      </c>
      <c r="S41" s="51" t="str">
        <f>IF($M41="","",IF([22]設定!$I34="",INDEX([22]指数!$C$198:$AD$254,MATCH([22]設定!$D34,[22]指数!$B$198:$B$254,0),12),[22]設定!$I34))</f>
        <v>x</v>
      </c>
      <c r="T41" s="49" t="str">
        <f>IF($M41="","",IF([22]設定!$I34="",INDEX([22]指数!$C$262:$AD$318,MATCH([22]設定!$D34,[22]指数!$B$262:$B$318,0),7),[22]設定!$I34))</f>
        <v>x</v>
      </c>
      <c r="U41" s="50" t="str">
        <f>IF($M41="","",IF([22]設定!$I34="",INDEX([22]指数!$C$262:$AD$318,MATCH([22]設定!$D34,[22]指数!$B$262:$B$318,0),8),[22]設定!$I34))</f>
        <v>x</v>
      </c>
      <c r="V41" s="49" t="str">
        <f>IF($M41="","",IF([22]設定!$I34="",INDEX([22]指数!$C$262:$AD$318,MATCH([22]設定!$D34,[22]指数!$B$262:$B$318,0),9),[22]設定!$I34))</f>
        <v>x</v>
      </c>
      <c r="W41" s="50" t="str">
        <f>IF($M41="","",IF([22]設定!$I34="",INDEX([22]指数!$C$262:$AD$318,MATCH([22]設定!$D34,[22]指数!$B$262:$B$318,0),10),[22]設定!$I34))</f>
        <v>x</v>
      </c>
      <c r="X41" s="49" t="str">
        <f>IF($M41="","",IF([22]設定!$I34="",INDEX([22]指数!$C$262:$AD$318,MATCH([22]設定!$D34,[22]指数!$B$262:$B$318,0),11),[22]設定!$I34))</f>
        <v>x</v>
      </c>
      <c r="Y41" s="51" t="str">
        <f>IF($M41="","",IF([22]設定!$I34="",INDEX([22]指数!$C$262:$AD$318,MATCH([22]設定!$D34,[22]指数!$B$262:$B$318,0),12),[22]設定!$I34))</f>
        <v>x</v>
      </c>
    </row>
    <row r="42" spans="1:25" s="4" customFormat="1" ht="23.25" customHeight="1" x14ac:dyDescent="0.45">
      <c r="A42" s="5"/>
      <c r="B42" s="48" t="str">
        <f t="shared" si="1"/>
        <v>教育，学習支援業</v>
      </c>
      <c r="C42" s="46">
        <f>IF($B42="","",IF([22]設定!$I35="",INDEX([22]第１０表!$F$10:$M$66,MATCH([22]設定!$D35,[22]第１０表!$C$10:$C$66,0),1),[22]設定!$I35))</f>
        <v>17.7</v>
      </c>
      <c r="D42" s="46">
        <f>IF($B42="","",IF([22]設定!$I35="",INDEX([22]第１０表!$F$10:$M$66,MATCH([22]設定!$D35,[22]第１０表!$C$10:$C$66,0),2),[22]設定!$I35))</f>
        <v>162.6</v>
      </c>
      <c r="E42" s="46">
        <f>IF($B42="","",IF([22]設定!$I35="",INDEX([22]第１０表!$F$10:$M$66,MATCH([22]設定!$D35,[22]第１０表!$C$10:$C$66,0),3),[22]設定!$I35))</f>
        <v>134.5</v>
      </c>
      <c r="F42" s="47">
        <f>IF($B42="","",IF([22]設定!$I35="",INDEX([22]第１０表!$F$10:$M$66,MATCH([22]設定!$D35,[22]第１０表!$C$10:$C$66,0),4),[22]設定!$I35))</f>
        <v>28.1</v>
      </c>
      <c r="G42" s="46">
        <f>IF($B42="","",IF([22]設定!$I35="",INDEX([22]第１０表!$F$10:$M$66,MATCH([22]設定!$D35,[22]第１０表!$C$10:$C$66,0),5),[22]設定!$I35))</f>
        <v>13.4</v>
      </c>
      <c r="H42" s="46">
        <f>IF($B42="","",IF([22]設定!$I35="",INDEX([22]第１０表!$F$10:$M$66,MATCH([22]設定!$D35,[22]第１０表!$C$10:$C$66,0),6),[22]設定!$I35))</f>
        <v>71.400000000000006</v>
      </c>
      <c r="I42" s="46">
        <f>IF($B42="","",IF([22]設定!$I35="",INDEX([22]第１０表!$F$10:$M$66,MATCH([22]設定!$D35,[22]第１０表!$C$10:$C$66,0),7),[22]設定!$I35))</f>
        <v>71.099999999999994</v>
      </c>
      <c r="J42" s="47">
        <f>IF($B42="","",IF([22]設定!$I35="",INDEX([22]第１０表!$F$10:$M$66,MATCH([22]設定!$D35,[22]第１０表!$C$10:$C$66,0),8),[22]設定!$I35))</f>
        <v>0.3</v>
      </c>
      <c r="K42" s="5"/>
      <c r="M42" s="48" t="str">
        <f t="shared" si="2"/>
        <v>教育，学習支援業</v>
      </c>
      <c r="N42" s="49">
        <f>IF($M42="","",IF([22]設定!$I35="",INDEX([22]指数!$C$198:$AD$254,MATCH([22]設定!$D35,[22]指数!$B$198:$B$254,0),7),[22]設定!$I35))</f>
        <v>103.7</v>
      </c>
      <c r="O42" s="50">
        <f>IF($M42="","",IF([22]設定!$I35="",INDEX([22]指数!$C$198:$AD$254,MATCH([22]設定!$D35,[22]指数!$B$198:$B$254,0),8),[22]設定!$I35))</f>
        <v>-5.9</v>
      </c>
      <c r="P42" s="49">
        <f>IF($M42="","",IF([22]設定!$I35="",INDEX([22]指数!$C$198:$AD$254,MATCH([22]設定!$D35,[22]指数!$B$198:$B$254,0),9),[22]設定!$I35))</f>
        <v>91.6</v>
      </c>
      <c r="Q42" s="50">
        <f>IF($M42="","",IF([22]設定!$I35="",INDEX([22]指数!$C$198:$AD$254,MATCH([22]設定!$D35,[22]指数!$B$198:$B$254,0),10),[22]設定!$I35))</f>
        <v>-2.4</v>
      </c>
      <c r="R42" s="49">
        <f>IF($M42="","",IF([22]設定!$I35="",INDEX([22]指数!$C$198:$AD$254,MATCH([22]設定!$D35,[22]指数!$B$198:$B$254,0),11),[22]設定!$I35))</f>
        <v>278.2</v>
      </c>
      <c r="S42" s="51">
        <f>IF($M42="","",IF([22]設定!$I35="",INDEX([22]指数!$C$198:$AD$254,MATCH([22]設定!$D35,[22]指数!$B$198:$B$254,0),12),[22]設定!$I35))</f>
        <v>-19.5</v>
      </c>
      <c r="T42" s="49">
        <f>IF($M42="","",IF([22]設定!$I35="",INDEX([22]指数!$C$262:$AD$318,MATCH([22]設定!$D35,[22]指数!$B$262:$B$318,0),7),[22]設定!$I35))</f>
        <v>151.30000000000001</v>
      </c>
      <c r="U42" s="50">
        <f>IF($M42="","",IF([22]設定!$I35="",INDEX([22]指数!$C$262:$AD$318,MATCH([22]設定!$D35,[22]指数!$B$262:$B$318,0),8),[22]設定!$I35))</f>
        <v>-9.3000000000000007</v>
      </c>
      <c r="V42" s="49">
        <f>IF($M42="","",IF([22]設定!$I35="",INDEX([22]指数!$C$262:$AD$318,MATCH([22]設定!$D35,[22]指数!$B$262:$B$318,0),9),[22]設定!$I35))</f>
        <v>152.6</v>
      </c>
      <c r="W42" s="50">
        <f>IF($M42="","",IF([22]設定!$I35="",INDEX([22]指数!$C$262:$AD$318,MATCH([22]設定!$D35,[22]指数!$B$262:$B$318,0),10),[22]設定!$I35))</f>
        <v>-9.3000000000000007</v>
      </c>
      <c r="X42" s="49">
        <f>IF($M42="","",IF([22]設定!$I35="",INDEX([22]指数!$C$262:$AD$318,MATCH([22]設定!$D35,[22]指数!$B$262:$B$318,0),11),[22]設定!$I35))</f>
        <v>60</v>
      </c>
      <c r="Y42" s="51">
        <f>IF($M42="","",IF([22]設定!$I35="",INDEX([22]指数!$C$262:$AD$318,MATCH([22]設定!$D35,[22]指数!$B$262:$B$318,0),12),[22]設定!$I35))</f>
        <v>-25</v>
      </c>
    </row>
    <row r="43" spans="1:25" s="4" customFormat="1" ht="23.25" customHeight="1" x14ac:dyDescent="0.45">
      <c r="A43" s="5"/>
      <c r="B43" s="48" t="str">
        <f t="shared" si="1"/>
        <v>医療，福祉</v>
      </c>
      <c r="C43" s="46">
        <f>IF($B43="","",IF([22]設定!$I36="",INDEX([22]第１０表!$F$10:$M$66,MATCH([22]設定!$D36,[22]第１０表!$C$10:$C$66,0),1),[22]設定!$I36))</f>
        <v>19.3</v>
      </c>
      <c r="D43" s="46">
        <f>IF($B43="","",IF([22]設定!$I36="",INDEX([22]第１０表!$F$10:$M$66,MATCH([22]設定!$D36,[22]第１０表!$C$10:$C$66,0),2),[22]設定!$I36))</f>
        <v>154</v>
      </c>
      <c r="E43" s="46">
        <f>IF($B43="","",IF([22]設定!$I36="",INDEX([22]第１０表!$F$10:$M$66,MATCH([22]設定!$D36,[22]第１０表!$C$10:$C$66,0),3),[22]設定!$I36))</f>
        <v>149</v>
      </c>
      <c r="F43" s="47">
        <f>IF($B43="","",IF([22]設定!$I36="",INDEX([22]第１０表!$F$10:$M$66,MATCH([22]設定!$D36,[22]第１０表!$C$10:$C$66,0),4),[22]設定!$I36))</f>
        <v>5</v>
      </c>
      <c r="G43" s="46">
        <f>IF($B43="","",IF([22]設定!$I36="",INDEX([22]第１０表!$F$10:$M$66,MATCH([22]設定!$D36,[22]第１０表!$C$10:$C$66,0),5),[22]設定!$I36))</f>
        <v>16.7</v>
      </c>
      <c r="H43" s="46">
        <f>IF($B43="","",IF([22]設定!$I36="",INDEX([22]第１０表!$F$10:$M$66,MATCH([22]設定!$D36,[22]第１０表!$C$10:$C$66,0),6),[22]設定!$I36))</f>
        <v>93</v>
      </c>
      <c r="I43" s="46">
        <f>IF($B43="","",IF([22]設定!$I36="",INDEX([22]第１０表!$F$10:$M$66,MATCH([22]設定!$D36,[22]第１０表!$C$10:$C$66,0),7),[22]設定!$I36))</f>
        <v>91.9</v>
      </c>
      <c r="J43" s="47">
        <f>IF($B43="","",IF([22]設定!$I36="",INDEX([22]第１０表!$F$10:$M$66,MATCH([22]設定!$D36,[22]第１０表!$C$10:$C$66,0),8),[22]設定!$I36))</f>
        <v>1.1000000000000001</v>
      </c>
      <c r="K43" s="5"/>
      <c r="M43" s="48" t="str">
        <f t="shared" si="2"/>
        <v>医療，福祉</v>
      </c>
      <c r="N43" s="49">
        <f>IF($M43="","",IF([22]設定!$I36="",INDEX([22]指数!$C$198:$AD$254,MATCH([22]設定!$D36,[22]指数!$B$198:$B$254,0),7),[22]設定!$I36))</f>
        <v>98.2</v>
      </c>
      <c r="O43" s="50">
        <f>IF($M43="","",IF([22]設定!$I36="",INDEX([22]指数!$C$198:$AD$254,MATCH([22]設定!$D36,[22]指数!$B$198:$B$254,0),8),[22]設定!$I36))</f>
        <v>1.7</v>
      </c>
      <c r="P43" s="49">
        <f>IF($M43="","",IF([22]設定!$I36="",INDEX([22]指数!$C$198:$AD$254,MATCH([22]設定!$D36,[22]指数!$B$198:$B$254,0),9),[22]設定!$I36))</f>
        <v>98.3</v>
      </c>
      <c r="Q43" s="50">
        <f>IF($M43="","",IF([22]設定!$I36="",INDEX([22]指数!$C$198:$AD$254,MATCH([22]設定!$D36,[22]指数!$B$198:$B$254,0),10),[22]設定!$I36))</f>
        <v>2.5</v>
      </c>
      <c r="R43" s="49">
        <f>IF($M43="","",IF([22]設定!$I36="",INDEX([22]指数!$C$198:$AD$254,MATCH([22]設定!$D36,[22]指数!$B$198:$B$254,0),11),[22]設定!$I36))</f>
        <v>92.6</v>
      </c>
      <c r="S43" s="51">
        <f>IF($M43="","",IF([22]設定!$I36="",INDEX([22]指数!$C$198:$AD$254,MATCH([22]設定!$D36,[22]指数!$B$198:$B$254,0),12),[22]設定!$I36))</f>
        <v>-19.3</v>
      </c>
      <c r="T43" s="49">
        <f>IF($M43="","",IF([22]設定!$I36="",INDEX([22]指数!$C$262:$AD$318,MATCH([22]設定!$D36,[22]指数!$B$262:$B$318,0),7),[22]設定!$I36))</f>
        <v>92.4</v>
      </c>
      <c r="U43" s="50">
        <f>IF($M43="","",IF([22]設定!$I36="",INDEX([22]指数!$C$262:$AD$318,MATCH([22]設定!$D36,[22]指数!$B$262:$B$318,0),8),[22]設定!$I36))</f>
        <v>-6.8</v>
      </c>
      <c r="V43" s="49">
        <f>IF($M43="","",IF([22]設定!$I36="",INDEX([22]指数!$C$262:$AD$318,MATCH([22]設定!$D36,[22]指数!$B$262:$B$318,0),9),[22]設定!$I36))</f>
        <v>92.2</v>
      </c>
      <c r="W43" s="50">
        <f>IF($M43="","",IF([22]設定!$I36="",INDEX([22]指数!$C$262:$AD$318,MATCH([22]設定!$D36,[22]指数!$B$262:$B$318,0),10),[22]設定!$I36))</f>
        <v>-6.1</v>
      </c>
      <c r="X43" s="49">
        <f>IF($M43="","",IF([22]設定!$I36="",INDEX([22]指数!$C$262:$AD$318,MATCH([22]設定!$D36,[22]指数!$B$262:$B$318,0),11),[22]設定!$I36))</f>
        <v>110</v>
      </c>
      <c r="Y43" s="51">
        <f>IF($M43="","",IF([22]設定!$I36="",INDEX([22]指数!$C$262:$AD$318,MATCH([22]設定!$D36,[22]指数!$B$262:$B$318,0),12),[22]設定!$I36))</f>
        <v>-42.1</v>
      </c>
    </row>
    <row r="44" spans="1:25" s="4" customFormat="1" ht="23.25" customHeight="1" x14ac:dyDescent="0.45">
      <c r="A44" s="5"/>
      <c r="B44" s="48" t="str">
        <f t="shared" si="1"/>
        <v>複合サービス事業</v>
      </c>
      <c r="C44" s="46">
        <f>IF($B44="","",IF([22]設定!$I37="",INDEX([22]第１０表!$F$10:$M$66,MATCH([22]設定!$D37,[22]第１０表!$C$10:$C$66,0),1),[22]設定!$I37))</f>
        <v>19.8</v>
      </c>
      <c r="D44" s="46">
        <f>IF($B44="","",IF([22]設定!$I37="",INDEX([22]第１０表!$F$10:$M$66,MATCH([22]設定!$D37,[22]第１０表!$C$10:$C$66,0),2),[22]設定!$I37))</f>
        <v>158.9</v>
      </c>
      <c r="E44" s="46">
        <f>IF($B44="","",IF([22]設定!$I37="",INDEX([22]第１０表!$F$10:$M$66,MATCH([22]設定!$D37,[22]第１０表!$C$10:$C$66,0),3),[22]設定!$I37))</f>
        <v>154.4</v>
      </c>
      <c r="F44" s="47">
        <f>IF($B44="","",IF([22]設定!$I37="",INDEX([22]第１０表!$F$10:$M$66,MATCH([22]設定!$D37,[22]第１０表!$C$10:$C$66,0),4),[22]設定!$I37))</f>
        <v>4.5</v>
      </c>
      <c r="G44" s="46">
        <f>IF($B44="","",IF([22]設定!$I37="",INDEX([22]第１０表!$F$10:$M$66,MATCH([22]設定!$D37,[22]第１０表!$C$10:$C$66,0),5),[22]設定!$I37))</f>
        <v>19.5</v>
      </c>
      <c r="H44" s="46">
        <f>IF($B44="","",IF([22]設定!$I37="",INDEX([22]第１０表!$F$10:$M$66,MATCH([22]設定!$D37,[22]第１０表!$C$10:$C$66,0),6),[22]設定!$I37))</f>
        <v>103.8</v>
      </c>
      <c r="I44" s="46">
        <f>IF($B44="","",IF([22]設定!$I37="",INDEX([22]第１０表!$F$10:$M$66,MATCH([22]設定!$D37,[22]第１０表!$C$10:$C$66,0),7),[22]設定!$I37))</f>
        <v>103.7</v>
      </c>
      <c r="J44" s="47">
        <f>IF($B44="","",IF([22]設定!$I37="",INDEX([22]第１０表!$F$10:$M$66,MATCH([22]設定!$D37,[22]第１０表!$C$10:$C$66,0),8),[22]設定!$I37))</f>
        <v>0.1</v>
      </c>
      <c r="K44" s="5"/>
      <c r="M44" s="48" t="str">
        <f t="shared" si="2"/>
        <v>複合サービス事業</v>
      </c>
      <c r="N44" s="49">
        <f>IF($M44="","",IF([22]設定!$I37="",INDEX([22]指数!$C$198:$AD$254,MATCH([22]設定!$D37,[22]指数!$B$198:$B$254,0),7),[22]設定!$I37))</f>
        <v>98.9</v>
      </c>
      <c r="O44" s="50">
        <f>IF($M44="","",IF([22]設定!$I37="",INDEX([22]指数!$C$198:$AD$254,MATCH([22]設定!$D37,[22]指数!$B$198:$B$254,0),8),[22]設定!$I37))</f>
        <v>-6.3</v>
      </c>
      <c r="P44" s="49">
        <f>IF($M44="","",IF([22]設定!$I37="",INDEX([22]指数!$C$198:$AD$254,MATCH([22]設定!$D37,[22]指数!$B$198:$B$254,0),9),[22]設定!$I37))</f>
        <v>102.1</v>
      </c>
      <c r="Q44" s="50">
        <f>IF($M44="","",IF([22]設定!$I37="",INDEX([22]指数!$C$198:$AD$254,MATCH([22]設定!$D37,[22]指数!$B$198:$B$254,0),10),[22]設定!$I37))</f>
        <v>-3.1</v>
      </c>
      <c r="R44" s="49">
        <f>IF($M44="","",IF([22]設定!$I37="",INDEX([22]指数!$C$198:$AD$254,MATCH([22]設定!$D37,[22]指数!$B$198:$B$254,0),11),[22]設定!$I37))</f>
        <v>47.4</v>
      </c>
      <c r="S44" s="51">
        <f>IF($M44="","",IF([22]設定!$I37="",INDEX([22]指数!$C$198:$AD$254,MATCH([22]設定!$D37,[22]指数!$B$198:$B$254,0),12),[22]設定!$I37))</f>
        <v>-55.4</v>
      </c>
      <c r="T44" s="49">
        <f>IF($M44="","",IF([22]設定!$I37="",INDEX([22]指数!$C$262:$AD$318,MATCH([22]設定!$D37,[22]指数!$B$262:$B$318,0),7),[22]設定!$I37))</f>
        <v>90.2</v>
      </c>
      <c r="U44" s="50">
        <f>IF($M44="","",IF([22]設定!$I37="",INDEX([22]指数!$C$262:$AD$318,MATCH([22]設定!$D37,[22]指数!$B$262:$B$318,0),8),[22]設定!$I37))</f>
        <v>-12.6</v>
      </c>
      <c r="V44" s="49">
        <f>IF($M44="","",IF([22]設定!$I37="",INDEX([22]指数!$C$262:$AD$318,MATCH([22]設定!$D37,[22]指数!$B$262:$B$318,0),9),[22]設定!$I37))</f>
        <v>93.9</v>
      </c>
      <c r="W44" s="50">
        <f>IF($M44="","",IF([22]設定!$I37="",INDEX([22]指数!$C$262:$AD$318,MATCH([22]設定!$D37,[22]指数!$B$262:$B$318,0),10),[22]設定!$I37))</f>
        <v>-10.7</v>
      </c>
      <c r="X44" s="49">
        <f>IF($M44="","",IF([22]設定!$I37="",INDEX([22]指数!$C$262:$AD$318,MATCH([22]設定!$D37,[22]指数!$B$262:$B$318,0),11),[22]設定!$I37))</f>
        <v>2.1</v>
      </c>
      <c r="Y44" s="51">
        <f>IF($M44="","",IF([22]設定!$I37="",INDEX([22]指数!$C$262:$AD$318,MATCH([22]設定!$D37,[22]指数!$B$262:$B$318,0),12),[22]設定!$I37))</f>
        <v>-96.5</v>
      </c>
    </row>
    <row r="45" spans="1:25" s="4" customFormat="1" ht="23.25" customHeight="1" x14ac:dyDescent="0.45">
      <c r="A45" s="5"/>
      <c r="B45" s="71" t="str">
        <f t="shared" si="1"/>
        <v>サービス業（他に分類されないもの）</v>
      </c>
      <c r="C45" s="59">
        <f>IF($B45="","",IF([22]設定!$I38="",INDEX([22]第１０表!$F$10:$M$66,MATCH([22]設定!$D38,[22]第１０表!$C$10:$C$66,0),1),[22]設定!$I38))</f>
        <v>19.3</v>
      </c>
      <c r="D45" s="59">
        <f>IF($B45="","",IF([22]設定!$I38="",INDEX([22]第１０表!$F$10:$M$66,MATCH([22]設定!$D38,[22]第１０表!$C$10:$C$66,0),2),[22]設定!$I38))</f>
        <v>161</v>
      </c>
      <c r="E45" s="59">
        <f>IF($B45="","",IF([22]設定!$I38="",INDEX([22]第１０表!$F$10:$M$66,MATCH([22]設定!$D38,[22]第１０表!$C$10:$C$66,0),3),[22]設定!$I38))</f>
        <v>149.6</v>
      </c>
      <c r="F45" s="60">
        <f>IF($B45="","",IF([22]設定!$I38="",INDEX([22]第１０表!$F$10:$M$66,MATCH([22]設定!$D38,[22]第１０表!$C$10:$C$66,0),4),[22]設定!$I38))</f>
        <v>11.4</v>
      </c>
      <c r="G45" s="59">
        <f>IF($B45="","",IF([22]設定!$I38="",INDEX([22]第１０表!$F$10:$M$66,MATCH([22]設定!$D38,[22]第１０表!$C$10:$C$66,0),5),[22]設定!$I38))</f>
        <v>15.6</v>
      </c>
      <c r="H45" s="59">
        <f>IF($B45="","",IF([22]設定!$I38="",INDEX([22]第１０表!$F$10:$M$66,MATCH([22]設定!$D38,[22]第１０表!$C$10:$C$66,0),6),[22]設定!$I38))</f>
        <v>85.6</v>
      </c>
      <c r="I45" s="59">
        <f>IF($B45="","",IF([22]設定!$I38="",INDEX([22]第１０表!$F$10:$M$66,MATCH([22]設定!$D38,[22]第１０表!$C$10:$C$66,0),7),[22]設定!$I38))</f>
        <v>83.5</v>
      </c>
      <c r="J45" s="60">
        <f>IF($B45="","",IF([22]設定!$I38="",INDEX([22]第１０表!$F$10:$M$66,MATCH([22]設定!$D38,[22]第１０表!$C$10:$C$66,0),8),[22]設定!$I38))</f>
        <v>2.1</v>
      </c>
      <c r="K45" s="5"/>
      <c r="M45" s="61" t="str">
        <f t="shared" si="2"/>
        <v>サービス業（他に分類されないもの）</v>
      </c>
      <c r="N45" s="62">
        <f>IF($M45="","",IF([22]設定!$I38="",INDEX([22]指数!$C$198:$AD$254,MATCH([22]設定!$D38,[22]指数!$B$198:$B$254,0),7),[22]設定!$I38))</f>
        <v>101.4</v>
      </c>
      <c r="O45" s="63">
        <f>IF($M45="","",IF([22]設定!$I38="",INDEX([22]指数!$C$198:$AD$254,MATCH([22]設定!$D38,[22]指数!$B$198:$B$254,0),8),[22]設定!$I38))</f>
        <v>-1.6</v>
      </c>
      <c r="P45" s="62">
        <f>IF($M45="","",IF([22]設定!$I38="",INDEX([22]指数!$C$198:$AD$254,MATCH([22]設定!$D38,[22]指数!$B$198:$B$254,0),9),[22]設定!$I38))</f>
        <v>100.7</v>
      </c>
      <c r="Q45" s="64">
        <f>IF($M45="","",IF([22]設定!$I38="",INDEX([22]指数!$C$198:$AD$254,MATCH([22]設定!$D38,[22]指数!$B$198:$B$254,0),10),[22]設定!$I38))</f>
        <v>-1</v>
      </c>
      <c r="R45" s="62">
        <f>IF($M45="","",IF([22]設定!$I38="",INDEX([22]指数!$C$198:$AD$254,MATCH([22]設定!$D38,[22]指数!$B$198:$B$254,0),11),[22]設定!$I38))</f>
        <v>110.7</v>
      </c>
      <c r="S45" s="65">
        <f>IF($M45="","",IF([22]設定!$I38="",INDEX([22]指数!$C$198:$AD$254,MATCH([22]設定!$D38,[22]指数!$B$198:$B$254,0),12),[22]設定!$I38))</f>
        <v>-9.5</v>
      </c>
      <c r="T45" s="62">
        <f>IF($M45="","",IF([22]設定!$I38="",INDEX([22]指数!$C$262:$AD$318,MATCH([22]設定!$D38,[22]指数!$B$262:$B$318,0),7),[22]設定!$I38))</f>
        <v>94.7</v>
      </c>
      <c r="U45" s="63">
        <f>IF($M45="","",IF([22]設定!$I38="",INDEX([22]指数!$C$262:$AD$318,MATCH([22]設定!$D38,[22]指数!$B$262:$B$318,0),8),[22]設定!$I38))</f>
        <v>-6.1</v>
      </c>
      <c r="V45" s="62">
        <f>IF($M45="","",IF([22]設定!$I38="",INDEX([22]指数!$C$262:$AD$318,MATCH([22]設定!$D38,[22]指数!$B$262:$B$318,0),9),[22]設定!$I38))</f>
        <v>95.5</v>
      </c>
      <c r="W45" s="64">
        <f>IF($M45="","",IF([22]設定!$I38="",INDEX([22]指数!$C$262:$AD$318,MATCH([22]設定!$D38,[22]指数!$B$262:$B$318,0),10),[22]設定!$I38))</f>
        <v>-4.5999999999999996</v>
      </c>
      <c r="X45" s="62">
        <f>IF($M45="","",IF([22]設定!$I38="",INDEX([22]指数!$C$262:$AD$318,MATCH([22]設定!$D38,[22]指数!$B$262:$B$318,0),11),[22]設定!$I38))</f>
        <v>67.7</v>
      </c>
      <c r="Y45" s="65">
        <f>IF($M45="","",IF([22]設定!$I38="",INDEX([22]指数!$C$262:$AD$318,MATCH([22]設定!$D38,[22]指数!$B$262:$B$318,0),12),[22]設定!$I38))</f>
        <v>-43.3</v>
      </c>
    </row>
    <row r="46" spans="1:25" s="4" customFormat="1" ht="22.5" customHeight="1" x14ac:dyDescent="0.45">
      <c r="A46" s="5"/>
      <c r="B46" s="5"/>
      <c r="C46" s="72"/>
      <c r="D46" s="72"/>
      <c r="E46" s="72"/>
      <c r="F46" s="72"/>
      <c r="G46" s="72"/>
      <c r="H46" s="72"/>
      <c r="I46" s="72"/>
      <c r="J46" s="72"/>
    </row>
    <row r="47" spans="1:25" ht="22.5" customHeight="1" x14ac:dyDescent="0.45">
      <c r="B47" s="4"/>
      <c r="C47" s="4"/>
      <c r="D47" s="4"/>
      <c r="E47" s="4"/>
      <c r="F47" s="4"/>
      <c r="G47" s="4"/>
      <c r="H47" s="4"/>
      <c r="I47" s="4"/>
      <c r="J47" s="4"/>
    </row>
  </sheetData>
  <mergeCells count="20">
    <mergeCell ref="P27:Q27"/>
    <mergeCell ref="C5:C6"/>
    <mergeCell ref="D5:D6"/>
    <mergeCell ref="G5:G6"/>
    <mergeCell ref="H5:H6"/>
    <mergeCell ref="N5:O5"/>
    <mergeCell ref="P5:Q5"/>
    <mergeCell ref="C27:C28"/>
    <mergeCell ref="D27:D28"/>
    <mergeCell ref="G27:G28"/>
    <mergeCell ref="H27:H28"/>
    <mergeCell ref="N27:O27"/>
    <mergeCell ref="R27:S27"/>
    <mergeCell ref="T27:U27"/>
    <mergeCell ref="V27:W27"/>
    <mergeCell ref="X27:Y27"/>
    <mergeCell ref="R5:S5"/>
    <mergeCell ref="T5:U5"/>
    <mergeCell ref="V5:W5"/>
    <mergeCell ref="X5:Y5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64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2025-04-09T05:08:28Z</dcterms:created>
  <dcterms:modified xsi:type="dcterms:W3CDTF">2025-04-10T04:58:59Z</dcterms:modified>
</cp:coreProperties>
</file>